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субсидий'!$A$1:$BM$377</definedName>
  </definedNames>
  <calcPr calcId="125725"/>
</workbook>
</file>

<file path=xl/calcChain.xml><?xml version="1.0" encoding="utf-8"?>
<calcChain xmlns="http://schemas.openxmlformats.org/spreadsheetml/2006/main">
  <c r="W377" i="8"/>
  <c r="W247"/>
  <c r="W248"/>
  <c r="W249"/>
  <c r="W250"/>
  <c r="W251"/>
  <c r="W252"/>
  <c r="W253"/>
  <c r="W254"/>
  <c r="W255"/>
  <c r="W256"/>
  <c r="W257"/>
  <c r="W258"/>
  <c r="W259"/>
  <c r="W260"/>
  <c r="W262"/>
  <c r="W263"/>
  <c r="W264"/>
  <c r="W265"/>
  <c r="W266"/>
  <c r="W267"/>
  <c r="W268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3"/>
  <c r="W314"/>
  <c r="W315"/>
  <c r="W316"/>
  <c r="W317"/>
  <c r="W318"/>
  <c r="W319"/>
  <c r="W320"/>
  <c r="W321"/>
  <c r="W322"/>
  <c r="W323"/>
  <c r="W324"/>
  <c r="W325"/>
  <c r="W326"/>
  <c r="W327"/>
  <c r="W329"/>
  <c r="W330"/>
  <c r="W331"/>
  <c r="W332"/>
  <c r="W333"/>
  <c r="W334"/>
  <c r="W335"/>
  <c r="W336"/>
  <c r="W337"/>
  <c r="W338"/>
  <c r="W339"/>
  <c r="W341"/>
  <c r="W342"/>
  <c r="W343"/>
  <c r="W344"/>
  <c r="W345"/>
  <c r="W346"/>
  <c r="W347"/>
  <c r="W348"/>
  <c r="W349"/>
  <c r="W350"/>
  <c r="W351"/>
  <c r="W353"/>
  <c r="W354"/>
  <c r="W355"/>
  <c r="W356"/>
  <c r="W357"/>
  <c r="W358"/>
  <c r="W359"/>
  <c r="W360"/>
  <c r="W361"/>
  <c r="W362"/>
  <c r="W363"/>
  <c r="W365"/>
  <c r="W366"/>
  <c r="W367"/>
  <c r="W368"/>
  <c r="W369"/>
  <c r="W370"/>
  <c r="W371"/>
  <c r="W372"/>
  <c r="W373"/>
  <c r="W374"/>
  <c r="W375"/>
  <c r="W376"/>
  <c r="W238"/>
  <c r="W239"/>
  <c r="W240"/>
  <c r="W241"/>
  <c r="W242"/>
  <c r="W243"/>
  <c r="W244"/>
  <c r="W228"/>
  <c r="W229"/>
  <c r="W230"/>
  <c r="W231"/>
  <c r="W232"/>
  <c r="W233"/>
  <c r="W234"/>
  <c r="W235"/>
  <c r="W214"/>
  <c r="W215"/>
  <c r="W216"/>
  <c r="W217"/>
  <c r="W218"/>
  <c r="W219"/>
  <c r="W220"/>
  <c r="W221"/>
  <c r="W222"/>
  <c r="W223"/>
  <c r="W224"/>
  <c r="W225"/>
  <c r="W201"/>
  <c r="W202"/>
  <c r="W203"/>
  <c r="W204"/>
  <c r="W205"/>
  <c r="W206"/>
  <c r="W207"/>
  <c r="W208"/>
  <c r="W209"/>
  <c r="W210"/>
  <c r="W211"/>
  <c r="W187"/>
  <c r="W188"/>
  <c r="W189"/>
  <c r="W190"/>
  <c r="W191"/>
  <c r="W192"/>
  <c r="W193"/>
  <c r="W194"/>
  <c r="W195"/>
  <c r="W196"/>
  <c r="W197"/>
  <c r="W198"/>
  <c r="W175"/>
  <c r="W176"/>
  <c r="W177"/>
  <c r="W178"/>
  <c r="W179"/>
  <c r="W180"/>
  <c r="W181"/>
  <c r="W182"/>
  <c r="W183"/>
  <c r="W184"/>
  <c r="W161"/>
  <c r="W162"/>
  <c r="W163"/>
  <c r="W164"/>
  <c r="W165"/>
  <c r="W166"/>
  <c r="W167"/>
  <c r="W168"/>
  <c r="W169"/>
  <c r="W170"/>
  <c r="W171"/>
  <c r="W172"/>
  <c r="W148"/>
  <c r="W149"/>
  <c r="W150"/>
  <c r="W151"/>
  <c r="W152"/>
  <c r="W153"/>
  <c r="W154"/>
  <c r="W155"/>
  <c r="W156"/>
  <c r="W157"/>
  <c r="W158"/>
  <c r="W141"/>
  <c r="W142"/>
  <c r="W143"/>
  <c r="W144"/>
  <c r="W145"/>
  <c r="W131"/>
  <c r="W132"/>
  <c r="W133"/>
  <c r="W134"/>
  <c r="W135"/>
  <c r="W136"/>
  <c r="W137"/>
  <c r="W138"/>
  <c r="W120"/>
  <c r="W123"/>
  <c r="W124"/>
  <c r="W125"/>
  <c r="W126"/>
  <c r="W127"/>
  <c r="W128"/>
  <c r="W107"/>
  <c r="W108"/>
  <c r="W109"/>
  <c r="W110"/>
  <c r="W111"/>
  <c r="W112"/>
  <c r="W113"/>
  <c r="W114"/>
  <c r="W115"/>
  <c r="W116"/>
  <c r="W117"/>
  <c r="W118"/>
  <c r="W119"/>
  <c r="W93"/>
  <c r="W94"/>
  <c r="W95"/>
  <c r="W96"/>
  <c r="W97"/>
  <c r="W98"/>
  <c r="W99"/>
  <c r="W100"/>
  <c r="W101"/>
  <c r="W102"/>
  <c r="W103"/>
  <c r="W104"/>
  <c r="W83"/>
  <c r="W84"/>
  <c r="W85"/>
  <c r="W86"/>
  <c r="W87"/>
  <c r="W88"/>
  <c r="W89"/>
  <c r="W90"/>
  <c r="W74"/>
  <c r="W75"/>
  <c r="W76"/>
  <c r="W77"/>
  <c r="W78"/>
  <c r="W79"/>
  <c r="W80"/>
  <c r="W68"/>
  <c r="W69"/>
  <c r="W70"/>
  <c r="W71"/>
  <c r="W246"/>
  <c r="W237"/>
  <c r="W227"/>
  <c r="W213"/>
  <c r="W200"/>
  <c r="W186"/>
  <c r="W174"/>
  <c r="W160"/>
  <c r="W147"/>
  <c r="W140"/>
  <c r="W130"/>
  <c r="W122"/>
  <c r="W106"/>
  <c r="W92"/>
  <c r="W82"/>
  <c r="W73"/>
  <c r="W67"/>
  <c r="W65"/>
  <c r="W64"/>
  <c r="W63"/>
  <c r="W62"/>
  <c r="W61"/>
  <c r="W60"/>
  <c r="W59"/>
  <c r="W58"/>
  <c r="W57"/>
  <c r="W56"/>
  <c r="W55"/>
  <c r="W54"/>
  <c r="W53"/>
  <c r="W48"/>
  <c r="W49"/>
  <c r="W50"/>
  <c r="W51"/>
  <c r="W44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8"/>
  <c r="W9"/>
  <c r="W10"/>
  <c r="W11"/>
  <c r="W12"/>
  <c r="W13"/>
  <c r="W14"/>
  <c r="W15"/>
  <c r="W16"/>
  <c r="AG48"/>
  <c r="AG49"/>
  <c r="AG50"/>
  <c r="AG51"/>
  <c r="AG53"/>
  <c r="AG54"/>
  <c r="AG55"/>
  <c r="AG56"/>
  <c r="AG57"/>
  <c r="AG58"/>
  <c r="AG59"/>
  <c r="AG60"/>
  <c r="AG61"/>
  <c r="AG62"/>
  <c r="AG63"/>
  <c r="AG64"/>
  <c r="AG65"/>
  <c r="AG67"/>
  <c r="AG68"/>
  <c r="AG69"/>
  <c r="AG70"/>
  <c r="AG71"/>
  <c r="AG73"/>
  <c r="AG74"/>
  <c r="AG75"/>
  <c r="AG76"/>
  <c r="AG77"/>
  <c r="AG78"/>
  <c r="AG79"/>
  <c r="AG80"/>
  <c r="AG82"/>
  <c r="AG83"/>
  <c r="AG84"/>
  <c r="AG85"/>
  <c r="AG86"/>
  <c r="AG87"/>
  <c r="AG88"/>
  <c r="AG89"/>
  <c r="AG90"/>
  <c r="AG92"/>
  <c r="AG93"/>
  <c r="AG94"/>
  <c r="AG95"/>
  <c r="AG96"/>
  <c r="AG97"/>
  <c r="AG98"/>
  <c r="AG99"/>
  <c r="AG100"/>
  <c r="AG101"/>
  <c r="AG102"/>
  <c r="AG103"/>
  <c r="AG104"/>
  <c r="AG106"/>
  <c r="AG107"/>
  <c r="AG108"/>
  <c r="AG109"/>
  <c r="AG110"/>
  <c r="AG111"/>
  <c r="AG112"/>
  <c r="AG113"/>
  <c r="AG114"/>
  <c r="AG115"/>
  <c r="AG116"/>
  <c r="AG117"/>
  <c r="AG118"/>
  <c r="AG119"/>
  <c r="AG120"/>
  <c r="AG122"/>
  <c r="AG123"/>
  <c r="AG124"/>
  <c r="AG125"/>
  <c r="AG126"/>
  <c r="AG127"/>
  <c r="AG128"/>
  <c r="AG130"/>
  <c r="AG131"/>
  <c r="AG132"/>
  <c r="AG133"/>
  <c r="AG134"/>
  <c r="AG135"/>
  <c r="AG136"/>
  <c r="AG137"/>
  <c r="AG138"/>
  <c r="AG140"/>
  <c r="AG141"/>
  <c r="AG142"/>
  <c r="AG143"/>
  <c r="AG144"/>
  <c r="AG145"/>
  <c r="AG147"/>
  <c r="AG148"/>
  <c r="AG149"/>
  <c r="AG150"/>
  <c r="AG151"/>
  <c r="AG152"/>
  <c r="AG153"/>
  <c r="AG154"/>
  <c r="AG155"/>
  <c r="AG156"/>
  <c r="AG157"/>
  <c r="AG158"/>
  <c r="AG160"/>
  <c r="AG161"/>
  <c r="AG162"/>
  <c r="AG163"/>
  <c r="AG164"/>
  <c r="AG165"/>
  <c r="AG166"/>
  <c r="AG167"/>
  <c r="AG168"/>
  <c r="AG169"/>
  <c r="AG170"/>
  <c r="AG171"/>
  <c r="AG172"/>
  <c r="AG174"/>
  <c r="AG175"/>
  <c r="AG176"/>
  <c r="AG177"/>
  <c r="AG178"/>
  <c r="AG179"/>
  <c r="AG180"/>
  <c r="AG181"/>
  <c r="AG182"/>
  <c r="AG183"/>
  <c r="AG184"/>
  <c r="AG186"/>
  <c r="AG187"/>
  <c r="AG188"/>
  <c r="AG189"/>
  <c r="AG190"/>
  <c r="AG191"/>
  <c r="AG192"/>
  <c r="AG193"/>
  <c r="AG194"/>
  <c r="AG195"/>
  <c r="AG196"/>
  <c r="AG197"/>
  <c r="AG198"/>
  <c r="AG200"/>
  <c r="AG201"/>
  <c r="AG202"/>
  <c r="AG203"/>
  <c r="AG204"/>
  <c r="AG205"/>
  <c r="AG206"/>
  <c r="AG207"/>
  <c r="AG208"/>
  <c r="AG209"/>
  <c r="AG210"/>
  <c r="AG211"/>
  <c r="AG213"/>
  <c r="AG214"/>
  <c r="AG215"/>
  <c r="AG216"/>
  <c r="AG217"/>
  <c r="AG218"/>
  <c r="AG219"/>
  <c r="AG220"/>
  <c r="AG221"/>
  <c r="AG222"/>
  <c r="AG223"/>
  <c r="AG224"/>
  <c r="AG225"/>
  <c r="AG227"/>
  <c r="AG228"/>
  <c r="AG229"/>
  <c r="AG230"/>
  <c r="AG231"/>
  <c r="AG232"/>
  <c r="AG233"/>
  <c r="AG234"/>
  <c r="AG235"/>
  <c r="AG237"/>
  <c r="AG238"/>
  <c r="AG239"/>
  <c r="AG240"/>
  <c r="AG241"/>
  <c r="AG242"/>
  <c r="AG243"/>
  <c r="AG244"/>
  <c r="AG246"/>
  <c r="AG247"/>
  <c r="AG248"/>
  <c r="AG249"/>
  <c r="AG250"/>
  <c r="AG251"/>
  <c r="AG252"/>
  <c r="AG253"/>
  <c r="AG254"/>
  <c r="AG255"/>
  <c r="AG256"/>
  <c r="AG257"/>
  <c r="AG258"/>
  <c r="AG259"/>
  <c r="AG260"/>
  <c r="AG262"/>
  <c r="AG263"/>
  <c r="AG264"/>
  <c r="AG265"/>
  <c r="AG266"/>
  <c r="AG267"/>
  <c r="AG268"/>
  <c r="AG270"/>
  <c r="AG271"/>
  <c r="AG272"/>
  <c r="AG273"/>
  <c r="AG274"/>
  <c r="AG275"/>
  <c r="AG276"/>
  <c r="AG277"/>
  <c r="AG278"/>
  <c r="AG279"/>
  <c r="AG280"/>
  <c r="AG281"/>
  <c r="AG282"/>
  <c r="AG283"/>
  <c r="AG284"/>
  <c r="AG285"/>
  <c r="AG286"/>
  <c r="AG288"/>
  <c r="AG289"/>
  <c r="AG290"/>
  <c r="AG291"/>
  <c r="AG292"/>
  <c r="AG293"/>
  <c r="AG294"/>
  <c r="AG295"/>
  <c r="AG296"/>
  <c r="AG297"/>
  <c r="AG298"/>
  <c r="AG299"/>
  <c r="AG300"/>
  <c r="AG301"/>
  <c r="AG302"/>
  <c r="AG303"/>
  <c r="AG304"/>
  <c r="AG305"/>
  <c r="AG306"/>
  <c r="AG307"/>
  <c r="AG308"/>
  <c r="AG309"/>
  <c r="AG310"/>
  <c r="AG311"/>
  <c r="AG313"/>
  <c r="AG314"/>
  <c r="AG315"/>
  <c r="AG316"/>
  <c r="AG317"/>
  <c r="AG318"/>
  <c r="AG319"/>
  <c r="AG320"/>
  <c r="AG321"/>
  <c r="AG322"/>
  <c r="AG323"/>
  <c r="AG324"/>
  <c r="AG325"/>
  <c r="AG326"/>
  <c r="AG327"/>
  <c r="AG329"/>
  <c r="AG330"/>
  <c r="AG331"/>
  <c r="AG332"/>
  <c r="AG333"/>
  <c r="AG334"/>
  <c r="AG335"/>
  <c r="AG336"/>
  <c r="AG337"/>
  <c r="AG338"/>
  <c r="AG339"/>
  <c r="AG341"/>
  <c r="AG342"/>
  <c r="AG343"/>
  <c r="AG344"/>
  <c r="AG345"/>
  <c r="AG346"/>
  <c r="AG347"/>
  <c r="AG348"/>
  <c r="AG349"/>
  <c r="AG350"/>
  <c r="AG351"/>
  <c r="AG353"/>
  <c r="AG354"/>
  <c r="AG355"/>
  <c r="AG356"/>
  <c r="AG357"/>
  <c r="AG358"/>
  <c r="AG359"/>
  <c r="AG360"/>
  <c r="AG361"/>
  <c r="AG362"/>
  <c r="AG363"/>
  <c r="AG365"/>
  <c r="AG366"/>
  <c r="AG367"/>
  <c r="AG368"/>
  <c r="AG369"/>
  <c r="AG370"/>
  <c r="AG371"/>
  <c r="AG372"/>
  <c r="AG373"/>
  <c r="AG374"/>
  <c r="AG375"/>
  <c r="AG376"/>
  <c r="AG47"/>
  <c r="AG44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18"/>
  <c r="W18" s="1"/>
  <c r="AG16"/>
  <c r="AG8"/>
  <c r="AG9"/>
  <c r="AG10"/>
  <c r="AG11"/>
  <c r="AG12"/>
  <c r="AG13"/>
  <c r="AG14"/>
  <c r="AG15"/>
  <c r="AG7"/>
  <c r="W47"/>
  <c r="W7"/>
  <c r="W6" s="1"/>
  <c r="T18"/>
  <c r="V376"/>
  <c r="V48"/>
  <c r="V49"/>
  <c r="V50"/>
  <c r="V51"/>
  <c r="V53"/>
  <c r="V54"/>
  <c r="V55"/>
  <c r="V56"/>
  <c r="V57"/>
  <c r="V58"/>
  <c r="V59"/>
  <c r="V60"/>
  <c r="V61"/>
  <c r="V62"/>
  <c r="V63"/>
  <c r="V64"/>
  <c r="V65"/>
  <c r="V67"/>
  <c r="V68"/>
  <c r="V69"/>
  <c r="V70"/>
  <c r="V71"/>
  <c r="V73"/>
  <c r="V74"/>
  <c r="V75"/>
  <c r="V76"/>
  <c r="V77"/>
  <c r="V78"/>
  <c r="V79"/>
  <c r="V80"/>
  <c r="V82"/>
  <c r="V83"/>
  <c r="V84"/>
  <c r="V85"/>
  <c r="V86"/>
  <c r="V87"/>
  <c r="V88"/>
  <c r="V89"/>
  <c r="V90"/>
  <c r="V92"/>
  <c r="V93"/>
  <c r="V94"/>
  <c r="V95"/>
  <c r="V96"/>
  <c r="V97"/>
  <c r="V98"/>
  <c r="V99"/>
  <c r="V100"/>
  <c r="V101"/>
  <c r="V102"/>
  <c r="V103"/>
  <c r="V104"/>
  <c r="V106"/>
  <c r="V107"/>
  <c r="V108"/>
  <c r="V109"/>
  <c r="V110"/>
  <c r="V111"/>
  <c r="V112"/>
  <c r="V113"/>
  <c r="V114"/>
  <c r="V115"/>
  <c r="V116"/>
  <c r="V117"/>
  <c r="V118"/>
  <c r="V119"/>
  <c r="V120"/>
  <c r="V122"/>
  <c r="V123"/>
  <c r="V124"/>
  <c r="V125"/>
  <c r="V126"/>
  <c r="V127"/>
  <c r="V128"/>
  <c r="V130"/>
  <c r="V131"/>
  <c r="V132"/>
  <c r="V133"/>
  <c r="V134"/>
  <c r="V135"/>
  <c r="V136"/>
  <c r="V137"/>
  <c r="V138"/>
  <c r="V140"/>
  <c r="V141"/>
  <c r="V142"/>
  <c r="V143"/>
  <c r="V144"/>
  <c r="V145"/>
  <c r="V147"/>
  <c r="V148"/>
  <c r="V149"/>
  <c r="V150"/>
  <c r="V151"/>
  <c r="V152"/>
  <c r="V153"/>
  <c r="V154"/>
  <c r="V155"/>
  <c r="V156"/>
  <c r="V157"/>
  <c r="V158"/>
  <c r="V160"/>
  <c r="V161"/>
  <c r="V162"/>
  <c r="V163"/>
  <c r="V164"/>
  <c r="V165"/>
  <c r="V166"/>
  <c r="V167"/>
  <c r="V168"/>
  <c r="V169"/>
  <c r="V170"/>
  <c r="V171"/>
  <c r="V172"/>
  <c r="V174"/>
  <c r="V175"/>
  <c r="V176"/>
  <c r="V177"/>
  <c r="V178"/>
  <c r="V179"/>
  <c r="V180"/>
  <c r="V181"/>
  <c r="V182"/>
  <c r="V183"/>
  <c r="V184"/>
  <c r="V186"/>
  <c r="V187"/>
  <c r="V188"/>
  <c r="V189"/>
  <c r="V190"/>
  <c r="V191"/>
  <c r="V192"/>
  <c r="V193"/>
  <c r="V194"/>
  <c r="V195"/>
  <c r="V196"/>
  <c r="V197"/>
  <c r="V198"/>
  <c r="V200"/>
  <c r="V201"/>
  <c r="V202"/>
  <c r="V203"/>
  <c r="V204"/>
  <c r="V205"/>
  <c r="V206"/>
  <c r="V207"/>
  <c r="V208"/>
  <c r="V209"/>
  <c r="V210"/>
  <c r="V211"/>
  <c r="V213"/>
  <c r="V214"/>
  <c r="V215"/>
  <c r="V216"/>
  <c r="V217"/>
  <c r="V218"/>
  <c r="V219"/>
  <c r="V220"/>
  <c r="V221"/>
  <c r="V222"/>
  <c r="V223"/>
  <c r="V224"/>
  <c r="V225"/>
  <c r="V227"/>
  <c r="V228"/>
  <c r="V229"/>
  <c r="V230"/>
  <c r="V231"/>
  <c r="V232"/>
  <c r="V233"/>
  <c r="V234"/>
  <c r="V235"/>
  <c r="V237"/>
  <c r="V238"/>
  <c r="V239"/>
  <c r="V240"/>
  <c r="V241"/>
  <c r="V242"/>
  <c r="V243"/>
  <c r="V244"/>
  <c r="V246"/>
  <c r="V247"/>
  <c r="V248"/>
  <c r="V249"/>
  <c r="V250"/>
  <c r="V251"/>
  <c r="V252"/>
  <c r="V253"/>
  <c r="V254"/>
  <c r="V255"/>
  <c r="V256"/>
  <c r="V257"/>
  <c r="V258"/>
  <c r="V259"/>
  <c r="V260"/>
  <c r="V262"/>
  <c r="V263"/>
  <c r="V264"/>
  <c r="V265"/>
  <c r="V266"/>
  <c r="V267"/>
  <c r="V268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3"/>
  <c r="V314"/>
  <c r="V315"/>
  <c r="V316"/>
  <c r="V317"/>
  <c r="V318"/>
  <c r="V319"/>
  <c r="V320"/>
  <c r="V321"/>
  <c r="V322"/>
  <c r="V323"/>
  <c r="V324"/>
  <c r="V325"/>
  <c r="V326"/>
  <c r="V327"/>
  <c r="V329"/>
  <c r="V330"/>
  <c r="V331"/>
  <c r="V332"/>
  <c r="V333"/>
  <c r="V334"/>
  <c r="V335"/>
  <c r="V336"/>
  <c r="V337"/>
  <c r="V338"/>
  <c r="V339"/>
  <c r="V341"/>
  <c r="V342"/>
  <c r="V343"/>
  <c r="V344"/>
  <c r="V345"/>
  <c r="V346"/>
  <c r="V347"/>
  <c r="V348"/>
  <c r="V349"/>
  <c r="V350"/>
  <c r="V351"/>
  <c r="V353"/>
  <c r="V354"/>
  <c r="V355"/>
  <c r="V356"/>
  <c r="V357"/>
  <c r="V358"/>
  <c r="V359"/>
  <c r="V360"/>
  <c r="V361"/>
  <c r="V362"/>
  <c r="V363"/>
  <c r="V365"/>
  <c r="V366"/>
  <c r="V367"/>
  <c r="V368"/>
  <c r="V369"/>
  <c r="V370"/>
  <c r="V371"/>
  <c r="V372"/>
  <c r="V373"/>
  <c r="V374"/>
  <c r="V375"/>
  <c r="V4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18"/>
  <c r="V8"/>
  <c r="V9"/>
  <c r="V10"/>
  <c r="V11"/>
  <c r="V12"/>
  <c r="V13"/>
  <c r="V14"/>
  <c r="V15"/>
  <c r="V16"/>
  <c r="V7"/>
  <c r="Y18"/>
  <c r="S18"/>
  <c r="U48"/>
  <c r="U49"/>
  <c r="U50"/>
  <c r="U51"/>
  <c r="U53"/>
  <c r="U54"/>
  <c r="U55"/>
  <c r="U56"/>
  <c r="U57"/>
  <c r="U58"/>
  <c r="U59"/>
  <c r="U60"/>
  <c r="U61"/>
  <c r="U62"/>
  <c r="U63"/>
  <c r="U64"/>
  <c r="U65"/>
  <c r="U67"/>
  <c r="U68"/>
  <c r="U69"/>
  <c r="U70"/>
  <c r="U71"/>
  <c r="U73"/>
  <c r="U74"/>
  <c r="U75"/>
  <c r="U76"/>
  <c r="U77"/>
  <c r="U78"/>
  <c r="U79"/>
  <c r="U80"/>
  <c r="U82"/>
  <c r="U83"/>
  <c r="U84"/>
  <c r="U85"/>
  <c r="U86"/>
  <c r="U87"/>
  <c r="U88"/>
  <c r="U89"/>
  <c r="U90"/>
  <c r="U92"/>
  <c r="U93"/>
  <c r="U94"/>
  <c r="U95"/>
  <c r="U96"/>
  <c r="U97"/>
  <c r="U98"/>
  <c r="U99"/>
  <c r="U100"/>
  <c r="U101"/>
  <c r="U102"/>
  <c r="U103"/>
  <c r="U104"/>
  <c r="U106"/>
  <c r="U107"/>
  <c r="U108"/>
  <c r="U109"/>
  <c r="U110"/>
  <c r="U111"/>
  <c r="U112"/>
  <c r="U113"/>
  <c r="U114"/>
  <c r="U115"/>
  <c r="U116"/>
  <c r="U117"/>
  <c r="U118"/>
  <c r="U119"/>
  <c r="U120"/>
  <c r="U122"/>
  <c r="U123"/>
  <c r="U124"/>
  <c r="U125"/>
  <c r="U126"/>
  <c r="U127"/>
  <c r="U128"/>
  <c r="U130"/>
  <c r="U131"/>
  <c r="U132"/>
  <c r="U133"/>
  <c r="U134"/>
  <c r="U135"/>
  <c r="U136"/>
  <c r="U137"/>
  <c r="U138"/>
  <c r="U140"/>
  <c r="U141"/>
  <c r="U142"/>
  <c r="U143"/>
  <c r="U144"/>
  <c r="U145"/>
  <c r="U147"/>
  <c r="U148"/>
  <c r="U149"/>
  <c r="U150"/>
  <c r="U151"/>
  <c r="U152"/>
  <c r="U153"/>
  <c r="U154"/>
  <c r="U155"/>
  <c r="U156"/>
  <c r="U157"/>
  <c r="U158"/>
  <c r="U160"/>
  <c r="U161"/>
  <c r="U162"/>
  <c r="U163"/>
  <c r="U164"/>
  <c r="U165"/>
  <c r="U166"/>
  <c r="U167"/>
  <c r="U168"/>
  <c r="U169"/>
  <c r="U170"/>
  <c r="U171"/>
  <c r="U172"/>
  <c r="U174"/>
  <c r="U175"/>
  <c r="U176"/>
  <c r="U177"/>
  <c r="U178"/>
  <c r="U179"/>
  <c r="U180"/>
  <c r="U181"/>
  <c r="U182"/>
  <c r="U183"/>
  <c r="U184"/>
  <c r="U186"/>
  <c r="U187"/>
  <c r="U188"/>
  <c r="U189"/>
  <c r="U190"/>
  <c r="U191"/>
  <c r="U192"/>
  <c r="U193"/>
  <c r="U194"/>
  <c r="U195"/>
  <c r="U196"/>
  <c r="U197"/>
  <c r="U198"/>
  <c r="U200"/>
  <c r="U201"/>
  <c r="U202"/>
  <c r="U203"/>
  <c r="U204"/>
  <c r="U205"/>
  <c r="U206"/>
  <c r="U207"/>
  <c r="U208"/>
  <c r="U209"/>
  <c r="U210"/>
  <c r="U211"/>
  <c r="U213"/>
  <c r="U214"/>
  <c r="U215"/>
  <c r="U216"/>
  <c r="U217"/>
  <c r="U218"/>
  <c r="U219"/>
  <c r="U220"/>
  <c r="U221"/>
  <c r="U222"/>
  <c r="U223"/>
  <c r="U224"/>
  <c r="U225"/>
  <c r="U227"/>
  <c r="U228"/>
  <c r="U229"/>
  <c r="U230"/>
  <c r="U231"/>
  <c r="U232"/>
  <c r="U233"/>
  <c r="U234"/>
  <c r="U235"/>
  <c r="U237"/>
  <c r="U238"/>
  <c r="U239"/>
  <c r="U240"/>
  <c r="U241"/>
  <c r="U242"/>
  <c r="U243"/>
  <c r="U244"/>
  <c r="U246"/>
  <c r="U247"/>
  <c r="U248"/>
  <c r="U249"/>
  <c r="U250"/>
  <c r="U251"/>
  <c r="U252"/>
  <c r="U253"/>
  <c r="U254"/>
  <c r="U255"/>
  <c r="U256"/>
  <c r="U257"/>
  <c r="U258"/>
  <c r="U259"/>
  <c r="U260"/>
  <c r="U262"/>
  <c r="U263"/>
  <c r="U264"/>
  <c r="U265"/>
  <c r="U266"/>
  <c r="U267"/>
  <c r="U268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3"/>
  <c r="U314"/>
  <c r="U315"/>
  <c r="U316"/>
  <c r="U317"/>
  <c r="U318"/>
  <c r="U319"/>
  <c r="U320"/>
  <c r="U321"/>
  <c r="U322"/>
  <c r="U323"/>
  <c r="U324"/>
  <c r="U325"/>
  <c r="U326"/>
  <c r="U327"/>
  <c r="U329"/>
  <c r="U330"/>
  <c r="U331"/>
  <c r="U332"/>
  <c r="U333"/>
  <c r="U334"/>
  <c r="U335"/>
  <c r="U336"/>
  <c r="U337"/>
  <c r="U338"/>
  <c r="U339"/>
  <c r="U341"/>
  <c r="U342"/>
  <c r="U343"/>
  <c r="U344"/>
  <c r="U345"/>
  <c r="U346"/>
  <c r="U347"/>
  <c r="U348"/>
  <c r="U349"/>
  <c r="U350"/>
  <c r="U351"/>
  <c r="U353"/>
  <c r="U354"/>
  <c r="U355"/>
  <c r="U356"/>
  <c r="U357"/>
  <c r="U358"/>
  <c r="U359"/>
  <c r="U360"/>
  <c r="U361"/>
  <c r="U362"/>
  <c r="U363"/>
  <c r="U365"/>
  <c r="U366"/>
  <c r="U367"/>
  <c r="U368"/>
  <c r="U369"/>
  <c r="U370"/>
  <c r="U371"/>
  <c r="U372"/>
  <c r="U373"/>
  <c r="U374"/>
  <c r="U375"/>
  <c r="U376"/>
  <c r="U4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18"/>
  <c r="AP8" i="7"/>
  <c r="U8" i="8"/>
  <c r="U9"/>
  <c r="U10"/>
  <c r="U11"/>
  <c r="U12"/>
  <c r="U13"/>
  <c r="U14"/>
  <c r="U15"/>
  <c r="U16"/>
  <c r="U7"/>
  <c r="AP53" i="7"/>
  <c r="AP54"/>
  <c r="AP55"/>
  <c r="AP56"/>
  <c r="AP57"/>
  <c r="AP58"/>
  <c r="AP59"/>
  <c r="AP60"/>
  <c r="AP61"/>
  <c r="AP62"/>
  <c r="AP63"/>
  <c r="AP64"/>
  <c r="AP65"/>
  <c r="AP67"/>
  <c r="AP68"/>
  <c r="AP69"/>
  <c r="AP70"/>
  <c r="AP71"/>
  <c r="AP73"/>
  <c r="AP74"/>
  <c r="AP75"/>
  <c r="AP76"/>
  <c r="AP77"/>
  <c r="AP78"/>
  <c r="AP79"/>
  <c r="AP80"/>
  <c r="AP82"/>
  <c r="AP83"/>
  <c r="AP84"/>
  <c r="AP85"/>
  <c r="AP86"/>
  <c r="AP87"/>
  <c r="AP88"/>
  <c r="AP89"/>
  <c r="AP90"/>
  <c r="AP92"/>
  <c r="AP93"/>
  <c r="AP94"/>
  <c r="AP95"/>
  <c r="AP96"/>
  <c r="AP97"/>
  <c r="AP98"/>
  <c r="AP99"/>
  <c r="AP100"/>
  <c r="AP101"/>
  <c r="AP102"/>
  <c r="AP103"/>
  <c r="AP104"/>
  <c r="AP106"/>
  <c r="AP107"/>
  <c r="AP108"/>
  <c r="AP109"/>
  <c r="AP110"/>
  <c r="AP111"/>
  <c r="AP112"/>
  <c r="AP113"/>
  <c r="AP114"/>
  <c r="AP115"/>
  <c r="AP116"/>
  <c r="AP117"/>
  <c r="AP118"/>
  <c r="AP119"/>
  <c r="AP120"/>
  <c r="AP122"/>
  <c r="AP123"/>
  <c r="AP124"/>
  <c r="AP125"/>
  <c r="AP126"/>
  <c r="AP127"/>
  <c r="AP128"/>
  <c r="AP130"/>
  <c r="AP131"/>
  <c r="AP132"/>
  <c r="AP133"/>
  <c r="AP134"/>
  <c r="AP135"/>
  <c r="AP136"/>
  <c r="AP137"/>
  <c r="AP138"/>
  <c r="AP140"/>
  <c r="AP141"/>
  <c r="AP142"/>
  <c r="AP143"/>
  <c r="AP144"/>
  <c r="AP145"/>
  <c r="AP147"/>
  <c r="AP148"/>
  <c r="AP149"/>
  <c r="AP150"/>
  <c r="AP151"/>
  <c r="AP152"/>
  <c r="AP153"/>
  <c r="AP154"/>
  <c r="AP155"/>
  <c r="AP156"/>
  <c r="AP157"/>
  <c r="AP158"/>
  <c r="AP160"/>
  <c r="AP161"/>
  <c r="AP162"/>
  <c r="AP163"/>
  <c r="AP164"/>
  <c r="AP165"/>
  <c r="AP166"/>
  <c r="AP167"/>
  <c r="AP168"/>
  <c r="AP169"/>
  <c r="AP170"/>
  <c r="AP171"/>
  <c r="AP172"/>
  <c r="AP174"/>
  <c r="AP175"/>
  <c r="AP176"/>
  <c r="AP177"/>
  <c r="AP178"/>
  <c r="AP179"/>
  <c r="AP180"/>
  <c r="AP181"/>
  <c r="AP182"/>
  <c r="AP183"/>
  <c r="AP184"/>
  <c r="AP186"/>
  <c r="AP187"/>
  <c r="AP188"/>
  <c r="AP189"/>
  <c r="AP190"/>
  <c r="AP191"/>
  <c r="AP192"/>
  <c r="AP193"/>
  <c r="AP194"/>
  <c r="AP195"/>
  <c r="AP196"/>
  <c r="AP197"/>
  <c r="AP198"/>
  <c r="AP200"/>
  <c r="AP201"/>
  <c r="AP202"/>
  <c r="AP203"/>
  <c r="AP204"/>
  <c r="AP205"/>
  <c r="AP206"/>
  <c r="AP207"/>
  <c r="AP208"/>
  <c r="AP209"/>
  <c r="AP210"/>
  <c r="AP211"/>
  <c r="AP213"/>
  <c r="AP214"/>
  <c r="AP215"/>
  <c r="AP216"/>
  <c r="AP217"/>
  <c r="AP218"/>
  <c r="AP219"/>
  <c r="AP220"/>
  <c r="AP221"/>
  <c r="AP222"/>
  <c r="AP223"/>
  <c r="AP224"/>
  <c r="AP225"/>
  <c r="AP227"/>
  <c r="AP228"/>
  <c r="AP229"/>
  <c r="AP230"/>
  <c r="AP231"/>
  <c r="AP232"/>
  <c r="AP233"/>
  <c r="AP234"/>
  <c r="AP235"/>
  <c r="AP237"/>
  <c r="AP238"/>
  <c r="AP239"/>
  <c r="AP240"/>
  <c r="AP241"/>
  <c r="AP242"/>
  <c r="AP243"/>
  <c r="AP244"/>
  <c r="AP246"/>
  <c r="AP247"/>
  <c r="AP248"/>
  <c r="AP249"/>
  <c r="AP250"/>
  <c r="AP251"/>
  <c r="AP252"/>
  <c r="AP253"/>
  <c r="AP254"/>
  <c r="AP255"/>
  <c r="AP256"/>
  <c r="AP257"/>
  <c r="AP258"/>
  <c r="AP259"/>
  <c r="AP260"/>
  <c r="AP262"/>
  <c r="AP263"/>
  <c r="AP264"/>
  <c r="AP265"/>
  <c r="AP266"/>
  <c r="AP267"/>
  <c r="AP268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8"/>
  <c r="AP309"/>
  <c r="AP310"/>
  <c r="AP311"/>
  <c r="AP313"/>
  <c r="AP314"/>
  <c r="AP315"/>
  <c r="AP316"/>
  <c r="AP317"/>
  <c r="AP318"/>
  <c r="AP319"/>
  <c r="AP320"/>
  <c r="AP321"/>
  <c r="AP322"/>
  <c r="AP323"/>
  <c r="AP324"/>
  <c r="AP325"/>
  <c r="AP326"/>
  <c r="AP327"/>
  <c r="AP329"/>
  <c r="AP330"/>
  <c r="AP331"/>
  <c r="AP332"/>
  <c r="AP333"/>
  <c r="AP334"/>
  <c r="AP335"/>
  <c r="AP336"/>
  <c r="AP337"/>
  <c r="AP338"/>
  <c r="AP339"/>
  <c r="AP341"/>
  <c r="AP342"/>
  <c r="AP343"/>
  <c r="AP344"/>
  <c r="AP345"/>
  <c r="AP346"/>
  <c r="AP347"/>
  <c r="AP348"/>
  <c r="AP349"/>
  <c r="AP350"/>
  <c r="AP351"/>
  <c r="AP353"/>
  <c r="AP354"/>
  <c r="AP355"/>
  <c r="AP356"/>
  <c r="AP357"/>
  <c r="AP358"/>
  <c r="AP359"/>
  <c r="AP360"/>
  <c r="AP361"/>
  <c r="AP362"/>
  <c r="AP363"/>
  <c r="AP365"/>
  <c r="AP366"/>
  <c r="AP367"/>
  <c r="AP368"/>
  <c r="AP369"/>
  <c r="AP370"/>
  <c r="AP371"/>
  <c r="AP372"/>
  <c r="AP373"/>
  <c r="AP374"/>
  <c r="AP375"/>
  <c r="AP376"/>
  <c r="AP48"/>
  <c r="AP49"/>
  <c r="AP50"/>
  <c r="AP51"/>
  <c r="AP47"/>
  <c r="AP44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18"/>
  <c r="AP9"/>
  <c r="AP10"/>
  <c r="AP11"/>
  <c r="AP12"/>
  <c r="AP13"/>
  <c r="AP14"/>
  <c r="AP15"/>
  <c r="AP16"/>
  <c r="AP7"/>
  <c r="AS16" l="1"/>
  <c r="AS7"/>
  <c r="AB53"/>
  <c r="AB54"/>
  <c r="AB55"/>
  <c r="AB56"/>
  <c r="AB57"/>
  <c r="AB58"/>
  <c r="AB59"/>
  <c r="AB60"/>
  <c r="AB61"/>
  <c r="AB62"/>
  <c r="AB63"/>
  <c r="AB64"/>
  <c r="AB65"/>
  <c r="AB67"/>
  <c r="AB68"/>
  <c r="AB69"/>
  <c r="AB70"/>
  <c r="AB71"/>
  <c r="AB73"/>
  <c r="AB74"/>
  <c r="AB75"/>
  <c r="AB76"/>
  <c r="AB77"/>
  <c r="AB78"/>
  <c r="AB79"/>
  <c r="AB80"/>
  <c r="AB82"/>
  <c r="AB83"/>
  <c r="AB84"/>
  <c r="AB85"/>
  <c r="AB86"/>
  <c r="AB87"/>
  <c r="AB88"/>
  <c r="AB89"/>
  <c r="AB90"/>
  <c r="AB92"/>
  <c r="AB93"/>
  <c r="AB94"/>
  <c r="AB95"/>
  <c r="AB96"/>
  <c r="AB97"/>
  <c r="AB98"/>
  <c r="AB99"/>
  <c r="AB100"/>
  <c r="AB101"/>
  <c r="AB102"/>
  <c r="AB103"/>
  <c r="AB104"/>
  <c r="AB106"/>
  <c r="AB107"/>
  <c r="AB108"/>
  <c r="AB109"/>
  <c r="AB110"/>
  <c r="AB111"/>
  <c r="AB112"/>
  <c r="AB113"/>
  <c r="AB114"/>
  <c r="AB115"/>
  <c r="AB116"/>
  <c r="AB117"/>
  <c r="AB118"/>
  <c r="AB119"/>
  <c r="AB120"/>
  <c r="AB122"/>
  <c r="AB123"/>
  <c r="AB124"/>
  <c r="AB125"/>
  <c r="AB126"/>
  <c r="AB127"/>
  <c r="AB128"/>
  <c r="AB130"/>
  <c r="AB131"/>
  <c r="AB132"/>
  <c r="AB133"/>
  <c r="AB134"/>
  <c r="AB135"/>
  <c r="AB136"/>
  <c r="AB137"/>
  <c r="AB138"/>
  <c r="AB140"/>
  <c r="AB141"/>
  <c r="AB142"/>
  <c r="AB143"/>
  <c r="AB144"/>
  <c r="AB145"/>
  <c r="AB147"/>
  <c r="AB148"/>
  <c r="AB149"/>
  <c r="AB150"/>
  <c r="AB151"/>
  <c r="AB152"/>
  <c r="AB153"/>
  <c r="AB154"/>
  <c r="AB155"/>
  <c r="AB156"/>
  <c r="AB157"/>
  <c r="AB158"/>
  <c r="AB160"/>
  <c r="AB161"/>
  <c r="AB162"/>
  <c r="AB163"/>
  <c r="AB164"/>
  <c r="AB165"/>
  <c r="AB166"/>
  <c r="AB167"/>
  <c r="AB168"/>
  <c r="AB169"/>
  <c r="AB170"/>
  <c r="AB171"/>
  <c r="AB172"/>
  <c r="AB174"/>
  <c r="AB175"/>
  <c r="AB176"/>
  <c r="AB177"/>
  <c r="AB178"/>
  <c r="AB179"/>
  <c r="AB180"/>
  <c r="AB181"/>
  <c r="AB182"/>
  <c r="AB183"/>
  <c r="AB184"/>
  <c r="AB186"/>
  <c r="AB187"/>
  <c r="AB188"/>
  <c r="AB189"/>
  <c r="AB190"/>
  <c r="AB191"/>
  <c r="AB192"/>
  <c r="AB193"/>
  <c r="AB194"/>
  <c r="AB195"/>
  <c r="AB196"/>
  <c r="AB197"/>
  <c r="AB198"/>
  <c r="AB200"/>
  <c r="AB201"/>
  <c r="AB202"/>
  <c r="AB203"/>
  <c r="AB204"/>
  <c r="AB205"/>
  <c r="AB206"/>
  <c r="AB207"/>
  <c r="AB208"/>
  <c r="AB209"/>
  <c r="AB210"/>
  <c r="AB211"/>
  <c r="AB213"/>
  <c r="AB214"/>
  <c r="AB215"/>
  <c r="AB216"/>
  <c r="AB217"/>
  <c r="AB218"/>
  <c r="AB219"/>
  <c r="AB220"/>
  <c r="AB221"/>
  <c r="AB222"/>
  <c r="AB223"/>
  <c r="AB224"/>
  <c r="AB225"/>
  <c r="AB227"/>
  <c r="AB228"/>
  <c r="AB229"/>
  <c r="AB230"/>
  <c r="AB231"/>
  <c r="AB232"/>
  <c r="AB233"/>
  <c r="AB234"/>
  <c r="AB235"/>
  <c r="AB237"/>
  <c r="AB238"/>
  <c r="AB239"/>
  <c r="AB240"/>
  <c r="AB241"/>
  <c r="AB242"/>
  <c r="AB243"/>
  <c r="AB244"/>
  <c r="AB246"/>
  <c r="AB247"/>
  <c r="AB248"/>
  <c r="AB249"/>
  <c r="AB250"/>
  <c r="AB251"/>
  <c r="AB252"/>
  <c r="AB253"/>
  <c r="AB254"/>
  <c r="AB255"/>
  <c r="AB256"/>
  <c r="AB257"/>
  <c r="AB258"/>
  <c r="AB259"/>
  <c r="AB260"/>
  <c r="AB262"/>
  <c r="AB263"/>
  <c r="AB264"/>
  <c r="AB265"/>
  <c r="AB266"/>
  <c r="AB267"/>
  <c r="AB268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3"/>
  <c r="AB314"/>
  <c r="AB315"/>
  <c r="AB316"/>
  <c r="AB317"/>
  <c r="AB318"/>
  <c r="AB319"/>
  <c r="AB320"/>
  <c r="AB321"/>
  <c r="AB322"/>
  <c r="AB323"/>
  <c r="AB324"/>
  <c r="AB325"/>
  <c r="AB326"/>
  <c r="AB327"/>
  <c r="AB329"/>
  <c r="AB330"/>
  <c r="AB331"/>
  <c r="AB332"/>
  <c r="AB333"/>
  <c r="AB334"/>
  <c r="AB335"/>
  <c r="AB336"/>
  <c r="AB337"/>
  <c r="AB338"/>
  <c r="AB339"/>
  <c r="AB341"/>
  <c r="AB342"/>
  <c r="AB343"/>
  <c r="AB344"/>
  <c r="AB345"/>
  <c r="AB346"/>
  <c r="AB347"/>
  <c r="AB348"/>
  <c r="AB349"/>
  <c r="AB350"/>
  <c r="AB351"/>
  <c r="AB353"/>
  <c r="AB354"/>
  <c r="AB355"/>
  <c r="AB356"/>
  <c r="AB357"/>
  <c r="AB358"/>
  <c r="AB359"/>
  <c r="AB360"/>
  <c r="AB361"/>
  <c r="AB362"/>
  <c r="AB363"/>
  <c r="AB365"/>
  <c r="AB366"/>
  <c r="AB367"/>
  <c r="AB368"/>
  <c r="AB369"/>
  <c r="AB370"/>
  <c r="AB371"/>
  <c r="AB372"/>
  <c r="AB373"/>
  <c r="AB374"/>
  <c r="AB375"/>
  <c r="AB376"/>
  <c r="AB48"/>
  <c r="AB49"/>
  <c r="AB50"/>
  <c r="AB51"/>
  <c r="AB47"/>
  <c r="AA45"/>
  <c r="Z45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18"/>
  <c r="AB17"/>
  <c r="AB6"/>
  <c r="AB8"/>
  <c r="AB9"/>
  <c r="AB10"/>
  <c r="AB11"/>
  <c r="AB12"/>
  <c r="AB13"/>
  <c r="AB14"/>
  <c r="AB15"/>
  <c r="AB16"/>
  <c r="AB7"/>
  <c r="AB377"/>
  <c r="AA377"/>
  <c r="Z377"/>
  <c r="AB45" l="1"/>
  <c r="AA17"/>
  <c r="Z17"/>
  <c r="AA6"/>
  <c r="Z6"/>
  <c r="G21" i="8" l="1"/>
  <c r="G27"/>
  <c r="G29"/>
  <c r="G33"/>
  <c r="G37"/>
  <c r="G39"/>
  <c r="G43"/>
  <c r="G44"/>
  <c r="G19"/>
  <c r="G20"/>
  <c r="G22"/>
  <c r="G23"/>
  <c r="G24"/>
  <c r="G25"/>
  <c r="G26"/>
  <c r="G28"/>
  <c r="G30"/>
  <c r="G31"/>
  <c r="G32"/>
  <c r="G34"/>
  <c r="G35"/>
  <c r="G36"/>
  <c r="G38"/>
  <c r="G40"/>
  <c r="G41"/>
  <c r="G42"/>
  <c r="G18"/>
  <c r="G16"/>
  <c r="G8"/>
  <c r="G9"/>
  <c r="G10"/>
  <c r="G11"/>
  <c r="G12"/>
  <c r="G13"/>
  <c r="G14"/>
  <c r="G15"/>
  <c r="D7"/>
  <c r="G7"/>
  <c r="F44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8"/>
  <c r="F16"/>
  <c r="F8"/>
  <c r="F9"/>
  <c r="F10"/>
  <c r="F11"/>
  <c r="F12"/>
  <c r="F13"/>
  <c r="F14"/>
  <c r="F15"/>
  <c r="F7"/>
  <c r="C7"/>
  <c r="H44" i="7" l="1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18"/>
  <c r="H16"/>
  <c r="H8"/>
  <c r="H9"/>
  <c r="H10"/>
  <c r="H11"/>
  <c r="H12"/>
  <c r="H13"/>
  <c r="H14"/>
  <c r="H15"/>
  <c r="H7"/>
  <c r="L7"/>
  <c r="D7"/>
  <c r="BE7"/>
  <c r="BG7" s="1"/>
  <c r="BI7" s="1"/>
  <c r="BK7" s="1"/>
  <c r="BM7" s="1"/>
  <c r="AR7"/>
  <c r="AN18"/>
  <c r="AJ18"/>
  <c r="AF18"/>
  <c r="BL6"/>
  <c r="BL17"/>
  <c r="AT7" l="1"/>
  <c r="B7" i="8" s="1"/>
  <c r="H7" l="1"/>
  <c r="E7"/>
  <c r="BH6" i="7"/>
  <c r="BH17"/>
  <c r="AR48" l="1"/>
  <c r="AR49"/>
  <c r="AR50"/>
  <c r="AR51"/>
  <c r="AR53"/>
  <c r="AR54"/>
  <c r="AR55"/>
  <c r="AR56"/>
  <c r="AR57"/>
  <c r="AR58"/>
  <c r="AR59"/>
  <c r="AR60"/>
  <c r="AR61"/>
  <c r="AR62"/>
  <c r="AR63"/>
  <c r="AR64"/>
  <c r="AR65"/>
  <c r="AR67"/>
  <c r="AR68"/>
  <c r="AR69"/>
  <c r="AR70"/>
  <c r="AR71"/>
  <c r="AR73"/>
  <c r="AR74"/>
  <c r="AR75"/>
  <c r="AR76"/>
  <c r="AR77"/>
  <c r="AR78"/>
  <c r="AR79"/>
  <c r="AR80"/>
  <c r="AR82"/>
  <c r="AR83"/>
  <c r="AR84"/>
  <c r="AR85"/>
  <c r="AR86"/>
  <c r="AR87"/>
  <c r="AR88"/>
  <c r="AR89"/>
  <c r="AR90"/>
  <c r="AR92"/>
  <c r="AR93"/>
  <c r="AR94"/>
  <c r="AR95"/>
  <c r="AR96"/>
  <c r="AR97"/>
  <c r="AR98"/>
  <c r="AR99"/>
  <c r="AR100"/>
  <c r="AR101"/>
  <c r="AR102"/>
  <c r="AR103"/>
  <c r="AR104"/>
  <c r="AR106"/>
  <c r="AR107"/>
  <c r="AR108"/>
  <c r="AR109"/>
  <c r="AR110"/>
  <c r="AR111"/>
  <c r="AR112"/>
  <c r="AR113"/>
  <c r="AR114"/>
  <c r="AR115"/>
  <c r="AR116"/>
  <c r="AR117"/>
  <c r="AR118"/>
  <c r="AR119"/>
  <c r="AR120"/>
  <c r="AR122"/>
  <c r="AR123"/>
  <c r="AR124"/>
  <c r="AR125"/>
  <c r="AR126"/>
  <c r="AR127"/>
  <c r="AR128"/>
  <c r="AR130"/>
  <c r="AR131"/>
  <c r="AR132"/>
  <c r="AR133"/>
  <c r="AR134"/>
  <c r="AR135"/>
  <c r="AR136"/>
  <c r="AR137"/>
  <c r="AR138"/>
  <c r="AR140"/>
  <c r="AR141"/>
  <c r="AR142"/>
  <c r="AR143"/>
  <c r="AR144"/>
  <c r="AR145"/>
  <c r="AR147"/>
  <c r="AR148"/>
  <c r="AR149"/>
  <c r="AR150"/>
  <c r="AR151"/>
  <c r="AR152"/>
  <c r="AR153"/>
  <c r="AR154"/>
  <c r="AR155"/>
  <c r="AR156"/>
  <c r="AR157"/>
  <c r="AR158"/>
  <c r="AR160"/>
  <c r="AR161"/>
  <c r="AR162"/>
  <c r="AR163"/>
  <c r="AR164"/>
  <c r="AR165"/>
  <c r="AR166"/>
  <c r="AR167"/>
  <c r="AR168"/>
  <c r="AR169"/>
  <c r="AR170"/>
  <c r="AR171"/>
  <c r="AR172"/>
  <c r="AR174"/>
  <c r="AR175"/>
  <c r="AR176"/>
  <c r="AR177"/>
  <c r="AR178"/>
  <c r="AR179"/>
  <c r="AR180"/>
  <c r="AR181"/>
  <c r="AR182"/>
  <c r="AR183"/>
  <c r="AR184"/>
  <c r="AR186"/>
  <c r="AR187"/>
  <c r="AR188"/>
  <c r="AR189"/>
  <c r="AR190"/>
  <c r="AR191"/>
  <c r="AR192"/>
  <c r="AR193"/>
  <c r="AR194"/>
  <c r="AR195"/>
  <c r="AR196"/>
  <c r="AR197"/>
  <c r="AR198"/>
  <c r="AR200"/>
  <c r="AR201"/>
  <c r="AR202"/>
  <c r="AR203"/>
  <c r="AR204"/>
  <c r="AR205"/>
  <c r="AR206"/>
  <c r="AR207"/>
  <c r="AR208"/>
  <c r="AR209"/>
  <c r="AR210"/>
  <c r="AR211"/>
  <c r="AR213"/>
  <c r="AR214"/>
  <c r="AR215"/>
  <c r="AR216"/>
  <c r="AR217"/>
  <c r="AR218"/>
  <c r="AR219"/>
  <c r="AR220"/>
  <c r="AR221"/>
  <c r="AR222"/>
  <c r="AR223"/>
  <c r="AR224"/>
  <c r="AR225"/>
  <c r="AR227"/>
  <c r="AR228"/>
  <c r="AR229"/>
  <c r="AR230"/>
  <c r="AR231"/>
  <c r="AR232"/>
  <c r="AR233"/>
  <c r="AR234"/>
  <c r="AR235"/>
  <c r="AR237"/>
  <c r="AR238"/>
  <c r="AR239"/>
  <c r="AR240"/>
  <c r="AR241"/>
  <c r="AR242"/>
  <c r="AR243"/>
  <c r="AR244"/>
  <c r="AR246"/>
  <c r="AR247"/>
  <c r="AR248"/>
  <c r="AR249"/>
  <c r="AR250"/>
  <c r="AR251"/>
  <c r="AR252"/>
  <c r="AR253"/>
  <c r="AR254"/>
  <c r="AR255"/>
  <c r="AR256"/>
  <c r="AR257"/>
  <c r="AR258"/>
  <c r="AR259"/>
  <c r="AR260"/>
  <c r="AR262"/>
  <c r="AR263"/>
  <c r="AR264"/>
  <c r="AR265"/>
  <c r="AR266"/>
  <c r="AR267"/>
  <c r="AR268"/>
  <c r="AR270"/>
  <c r="AR271"/>
  <c r="AR272"/>
  <c r="AR273"/>
  <c r="AR274"/>
  <c r="AR275"/>
  <c r="AR276"/>
  <c r="AR277"/>
  <c r="AR278"/>
  <c r="AR279"/>
  <c r="AR280"/>
  <c r="AR281"/>
  <c r="AR282"/>
  <c r="AR283"/>
  <c r="AR284"/>
  <c r="AR285"/>
  <c r="AR286"/>
  <c r="AR288"/>
  <c r="AR289"/>
  <c r="AR290"/>
  <c r="AR291"/>
  <c r="AR292"/>
  <c r="AR293"/>
  <c r="AR294"/>
  <c r="AR295"/>
  <c r="AR296"/>
  <c r="AR297"/>
  <c r="AR298"/>
  <c r="AR299"/>
  <c r="AR300"/>
  <c r="AR301"/>
  <c r="AR302"/>
  <c r="AR303"/>
  <c r="AR304"/>
  <c r="AR305"/>
  <c r="AR306"/>
  <c r="AR307"/>
  <c r="AR308"/>
  <c r="AR309"/>
  <c r="AR310"/>
  <c r="AR311"/>
  <c r="AR313"/>
  <c r="AR314"/>
  <c r="AR315"/>
  <c r="AR316"/>
  <c r="AR317"/>
  <c r="AR318"/>
  <c r="AR319"/>
  <c r="AR320"/>
  <c r="AR321"/>
  <c r="AR322"/>
  <c r="AR323"/>
  <c r="AR324"/>
  <c r="AR325"/>
  <c r="AR326"/>
  <c r="AR327"/>
  <c r="AR329"/>
  <c r="AR330"/>
  <c r="AR331"/>
  <c r="AR332"/>
  <c r="AR333"/>
  <c r="AR334"/>
  <c r="AR335"/>
  <c r="AR336"/>
  <c r="AR337"/>
  <c r="AR338"/>
  <c r="AR339"/>
  <c r="AR341"/>
  <c r="AR342"/>
  <c r="AR343"/>
  <c r="AR344"/>
  <c r="AR345"/>
  <c r="AR346"/>
  <c r="AR347"/>
  <c r="AR348"/>
  <c r="AR349"/>
  <c r="AR350"/>
  <c r="AR351"/>
  <c r="AR353"/>
  <c r="AR354"/>
  <c r="AR355"/>
  <c r="AR356"/>
  <c r="AR357"/>
  <c r="AR358"/>
  <c r="AR359"/>
  <c r="AR360"/>
  <c r="AR361"/>
  <c r="AR362"/>
  <c r="AR363"/>
  <c r="AR365"/>
  <c r="AR366"/>
  <c r="AR367"/>
  <c r="AR368"/>
  <c r="AR369"/>
  <c r="AR370"/>
  <c r="AR371"/>
  <c r="AR372"/>
  <c r="AR373"/>
  <c r="AR374"/>
  <c r="AR375"/>
  <c r="AR376"/>
  <c r="AR47"/>
  <c r="AR44"/>
  <c r="AR19"/>
  <c r="AR17" s="1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18"/>
  <c r="AR16"/>
  <c r="AR8"/>
  <c r="AR9"/>
  <c r="AR10"/>
  <c r="AR11"/>
  <c r="AR12"/>
  <c r="AR13"/>
  <c r="AR14"/>
  <c r="AR15"/>
  <c r="AQ6"/>
  <c r="AM17"/>
  <c r="AN17" s="1"/>
  <c r="AL17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J41"/>
  <c r="AJ42"/>
  <c r="AJ43"/>
  <c r="AJ44"/>
  <c r="AJ30"/>
  <c r="AJ31"/>
  <c r="AJ32"/>
  <c r="AJ33"/>
  <c r="AJ34"/>
  <c r="AJ35"/>
  <c r="AJ36"/>
  <c r="AJ37"/>
  <c r="AJ38"/>
  <c r="AJ39"/>
  <c r="AJ40"/>
  <c r="AJ19"/>
  <c r="AJ20"/>
  <c r="AJ21"/>
  <c r="AJ22"/>
  <c r="AJ23"/>
  <c r="AJ24"/>
  <c r="AJ25"/>
  <c r="AJ26"/>
  <c r="AJ27"/>
  <c r="AJ28"/>
  <c r="AJ29"/>
  <c r="AF375"/>
  <c r="AF376"/>
  <c r="AF363"/>
  <c r="AF365"/>
  <c r="AF366"/>
  <c r="AF367"/>
  <c r="AF368"/>
  <c r="AF369"/>
  <c r="AF370"/>
  <c r="AF371"/>
  <c r="AF372"/>
  <c r="AF373"/>
  <c r="AF374"/>
  <c r="AF350"/>
  <c r="AF351"/>
  <c r="AF353"/>
  <c r="AF354"/>
  <c r="AF355"/>
  <c r="AF356"/>
  <c r="AF357"/>
  <c r="AF358"/>
  <c r="AF359"/>
  <c r="AF360"/>
  <c r="AF361"/>
  <c r="AF362"/>
  <c r="AF339"/>
  <c r="AF341"/>
  <c r="AF342"/>
  <c r="AF343"/>
  <c r="AF344"/>
  <c r="AF345"/>
  <c r="AF346"/>
  <c r="AF347"/>
  <c r="AF348"/>
  <c r="AF349"/>
  <c r="AF329"/>
  <c r="AF330"/>
  <c r="AF331"/>
  <c r="AF332"/>
  <c r="AF333"/>
  <c r="AF334"/>
  <c r="AF335"/>
  <c r="AF336"/>
  <c r="AF337"/>
  <c r="AF338"/>
  <c r="AF316"/>
  <c r="AF317"/>
  <c r="AF318"/>
  <c r="AF319"/>
  <c r="AF320"/>
  <c r="AF321"/>
  <c r="AF322"/>
  <c r="AF323"/>
  <c r="AF324"/>
  <c r="AF325"/>
  <c r="AF326"/>
  <c r="AF327"/>
  <c r="AF304"/>
  <c r="AF305"/>
  <c r="AF306"/>
  <c r="AF307"/>
  <c r="AF308"/>
  <c r="AF309"/>
  <c r="AF310"/>
  <c r="AF311"/>
  <c r="AF313"/>
  <c r="AF314"/>
  <c r="AF315"/>
  <c r="AF292"/>
  <c r="AF293"/>
  <c r="AF294"/>
  <c r="AF295"/>
  <c r="AF296"/>
  <c r="AF297"/>
  <c r="AF298"/>
  <c r="AF299"/>
  <c r="AF300"/>
  <c r="AF301"/>
  <c r="AF302"/>
  <c r="AF303"/>
  <c r="AF277"/>
  <c r="AF278"/>
  <c r="AF279"/>
  <c r="AF280"/>
  <c r="AF281"/>
  <c r="AF282"/>
  <c r="AF283"/>
  <c r="AF284"/>
  <c r="AF285"/>
  <c r="AF286"/>
  <c r="AF288"/>
  <c r="AF289"/>
  <c r="AF290"/>
  <c r="AF291"/>
  <c r="AF267"/>
  <c r="AF268"/>
  <c r="AF270"/>
  <c r="AF271"/>
  <c r="AF272"/>
  <c r="AF273"/>
  <c r="AF274"/>
  <c r="AF275"/>
  <c r="AF276"/>
  <c r="AF256"/>
  <c r="AF257"/>
  <c r="AF258"/>
  <c r="AF259"/>
  <c r="AF260"/>
  <c r="AF262"/>
  <c r="AF263"/>
  <c r="AF264"/>
  <c r="AF265"/>
  <c r="AF266"/>
  <c r="AF242"/>
  <c r="AF243"/>
  <c r="AF244"/>
  <c r="AF246"/>
  <c r="AF247"/>
  <c r="AF248"/>
  <c r="AF249"/>
  <c r="AF250"/>
  <c r="AF251"/>
  <c r="AF252"/>
  <c r="AF253"/>
  <c r="AF254"/>
  <c r="AF255"/>
  <c r="AF229"/>
  <c r="AF230"/>
  <c r="AF231"/>
  <c r="AF232"/>
  <c r="AF233"/>
  <c r="AF234"/>
  <c r="AF235"/>
  <c r="AF237"/>
  <c r="AF238"/>
  <c r="AF239"/>
  <c r="AF240"/>
  <c r="AF241"/>
  <c r="AF215"/>
  <c r="AF216"/>
  <c r="AF217"/>
  <c r="AF218"/>
  <c r="AF219"/>
  <c r="AF220"/>
  <c r="AF221"/>
  <c r="AF222"/>
  <c r="AF223"/>
  <c r="AF224"/>
  <c r="AF225"/>
  <c r="AF227"/>
  <c r="AF228"/>
  <c r="AF201"/>
  <c r="AF202"/>
  <c r="AF203"/>
  <c r="AF204"/>
  <c r="AF205"/>
  <c r="AF206"/>
  <c r="AF207"/>
  <c r="AF208"/>
  <c r="AF209"/>
  <c r="AF210"/>
  <c r="AF211"/>
  <c r="AF213"/>
  <c r="AF214"/>
  <c r="AF189"/>
  <c r="AF190"/>
  <c r="AF191"/>
  <c r="AF192"/>
  <c r="AF193"/>
  <c r="AF194"/>
  <c r="AF195"/>
  <c r="AF196"/>
  <c r="AF197"/>
  <c r="AF198"/>
  <c r="AF200"/>
  <c r="AF177"/>
  <c r="AF178"/>
  <c r="AF179"/>
  <c r="AF180"/>
  <c r="AF181"/>
  <c r="AF182"/>
  <c r="AF183"/>
  <c r="AF184"/>
  <c r="AF186"/>
  <c r="AF187"/>
  <c r="AF188"/>
  <c r="AF164"/>
  <c r="AF165"/>
  <c r="AF166"/>
  <c r="AF167"/>
  <c r="AF168"/>
  <c r="AF169"/>
  <c r="AF170"/>
  <c r="AF171"/>
  <c r="AF172"/>
  <c r="AF174"/>
  <c r="AF175"/>
  <c r="AF176"/>
  <c r="AF154"/>
  <c r="AF155"/>
  <c r="AF156"/>
  <c r="AF157"/>
  <c r="AF158"/>
  <c r="AF160"/>
  <c r="AF161"/>
  <c r="AF162"/>
  <c r="AF163"/>
  <c r="AF144"/>
  <c r="AF145"/>
  <c r="AF147"/>
  <c r="AF148"/>
  <c r="AF149"/>
  <c r="AF150"/>
  <c r="AF151"/>
  <c r="AF152"/>
  <c r="AF153"/>
  <c r="AF134"/>
  <c r="AF135"/>
  <c r="AF136"/>
  <c r="AF137"/>
  <c r="AF138"/>
  <c r="AF140"/>
  <c r="AF141"/>
  <c r="AF142"/>
  <c r="AF143"/>
  <c r="AF125"/>
  <c r="AF126"/>
  <c r="AF127"/>
  <c r="AF128"/>
  <c r="AF130"/>
  <c r="AF131"/>
  <c r="AF132"/>
  <c r="AF133"/>
  <c r="AF116"/>
  <c r="AF117"/>
  <c r="AF118"/>
  <c r="AF119"/>
  <c r="AF120"/>
  <c r="AF122"/>
  <c r="AF123"/>
  <c r="AF124"/>
  <c r="AF106"/>
  <c r="AF107"/>
  <c r="AF108"/>
  <c r="AF109"/>
  <c r="AF110"/>
  <c r="AF111"/>
  <c r="AF112"/>
  <c r="AF113"/>
  <c r="AF114"/>
  <c r="AF115"/>
  <c r="AF82"/>
  <c r="AF83"/>
  <c r="AF84"/>
  <c r="AF85"/>
  <c r="AF86"/>
  <c r="AF87"/>
  <c r="AF88"/>
  <c r="AF89"/>
  <c r="AF90"/>
  <c r="AF92"/>
  <c r="AF93"/>
  <c r="AF94"/>
  <c r="AF95"/>
  <c r="AF96"/>
  <c r="AF97"/>
  <c r="AF98"/>
  <c r="AF99"/>
  <c r="AF100"/>
  <c r="AF101"/>
  <c r="AF102"/>
  <c r="AF103"/>
  <c r="AF104"/>
  <c r="AF68"/>
  <c r="AF69"/>
  <c r="AF70"/>
  <c r="AF71"/>
  <c r="AF73"/>
  <c r="AF74"/>
  <c r="AF75"/>
  <c r="AF76"/>
  <c r="AF77"/>
  <c r="AF78"/>
  <c r="AF79"/>
  <c r="AF80"/>
  <c r="AF57"/>
  <c r="AF58"/>
  <c r="AF59"/>
  <c r="AF60"/>
  <c r="AF61"/>
  <c r="AF62"/>
  <c r="AF63"/>
  <c r="AF64"/>
  <c r="AF65"/>
  <c r="AF67"/>
  <c r="AF48"/>
  <c r="AF49"/>
  <c r="AF50"/>
  <c r="AF51"/>
  <c r="AF53"/>
  <c r="AF54"/>
  <c r="AF55"/>
  <c r="AF56"/>
  <c r="AF47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E45"/>
  <c r="AD45"/>
  <c r="AD17"/>
  <c r="AD377" s="1"/>
  <c r="AE17"/>
  <c r="AE377" s="1"/>
  <c r="X365"/>
  <c r="X366"/>
  <c r="X367"/>
  <c r="X368"/>
  <c r="X369"/>
  <c r="X370"/>
  <c r="X371"/>
  <c r="X372"/>
  <c r="X373"/>
  <c r="X374"/>
  <c r="X375"/>
  <c r="X376"/>
  <c r="X353"/>
  <c r="X354"/>
  <c r="X355"/>
  <c r="X356"/>
  <c r="X357"/>
  <c r="X358"/>
  <c r="X359"/>
  <c r="X360"/>
  <c r="X361"/>
  <c r="X362"/>
  <c r="X363"/>
  <c r="X338"/>
  <c r="X339"/>
  <c r="X341"/>
  <c r="X342"/>
  <c r="X343"/>
  <c r="X344"/>
  <c r="X345"/>
  <c r="X346"/>
  <c r="X347"/>
  <c r="X348"/>
  <c r="X349"/>
  <c r="X350"/>
  <c r="X351"/>
  <c r="X325"/>
  <c r="X326"/>
  <c r="X327"/>
  <c r="X329"/>
  <c r="X330"/>
  <c r="X331"/>
  <c r="X332"/>
  <c r="X333"/>
  <c r="X334"/>
  <c r="X335"/>
  <c r="X336"/>
  <c r="X337"/>
  <c r="X314"/>
  <c r="X315"/>
  <c r="X316"/>
  <c r="X317"/>
  <c r="X318"/>
  <c r="X319"/>
  <c r="X320"/>
  <c r="X321"/>
  <c r="X322"/>
  <c r="X323"/>
  <c r="X324"/>
  <c r="X298"/>
  <c r="X299"/>
  <c r="X300"/>
  <c r="X301"/>
  <c r="X302"/>
  <c r="X303"/>
  <c r="X304"/>
  <c r="X305"/>
  <c r="X306"/>
  <c r="X307"/>
  <c r="X308"/>
  <c r="X309"/>
  <c r="X310"/>
  <c r="X311"/>
  <c r="X313"/>
  <c r="X293"/>
  <c r="X294"/>
  <c r="X295"/>
  <c r="X296"/>
  <c r="X297"/>
  <c r="X280"/>
  <c r="X281"/>
  <c r="X282"/>
  <c r="X283"/>
  <c r="X284"/>
  <c r="X285"/>
  <c r="X286"/>
  <c r="X288"/>
  <c r="X289"/>
  <c r="X290"/>
  <c r="X291"/>
  <c r="X292"/>
  <c r="X265"/>
  <c r="X266"/>
  <c r="X267"/>
  <c r="X268"/>
  <c r="X270"/>
  <c r="X271"/>
  <c r="X272"/>
  <c r="X273"/>
  <c r="X274"/>
  <c r="X275"/>
  <c r="X276"/>
  <c r="X277"/>
  <c r="X278"/>
  <c r="X279"/>
  <c r="X249"/>
  <c r="X250"/>
  <c r="X251"/>
  <c r="X252"/>
  <c r="X253"/>
  <c r="X254"/>
  <c r="X255"/>
  <c r="X256"/>
  <c r="X257"/>
  <c r="X258"/>
  <c r="X259"/>
  <c r="X260"/>
  <c r="X262"/>
  <c r="X263"/>
  <c r="X264"/>
  <c r="X235"/>
  <c r="X237"/>
  <c r="X238"/>
  <c r="X239"/>
  <c r="X240"/>
  <c r="X241"/>
  <c r="X242"/>
  <c r="X243"/>
  <c r="X244"/>
  <c r="X246"/>
  <c r="X247"/>
  <c r="X248"/>
  <c r="X223"/>
  <c r="X224"/>
  <c r="X225"/>
  <c r="X227"/>
  <c r="X228"/>
  <c r="X229"/>
  <c r="X230"/>
  <c r="X231"/>
  <c r="X232"/>
  <c r="X233"/>
  <c r="X234"/>
  <c r="X211"/>
  <c r="X213"/>
  <c r="X214"/>
  <c r="X215"/>
  <c r="X216"/>
  <c r="X217"/>
  <c r="X218"/>
  <c r="X219"/>
  <c r="X220"/>
  <c r="X221"/>
  <c r="X222"/>
  <c r="X201"/>
  <c r="X202"/>
  <c r="X203"/>
  <c r="X204"/>
  <c r="X205"/>
  <c r="X206"/>
  <c r="X207"/>
  <c r="X208"/>
  <c r="X209"/>
  <c r="X210"/>
  <c r="X188"/>
  <c r="X189"/>
  <c r="X190"/>
  <c r="X191"/>
  <c r="X192"/>
  <c r="X193"/>
  <c r="X194"/>
  <c r="X195"/>
  <c r="X196"/>
  <c r="X197"/>
  <c r="X198"/>
  <c r="X200"/>
  <c r="X177"/>
  <c r="X178"/>
  <c r="X179"/>
  <c r="X180"/>
  <c r="X181"/>
  <c r="X182"/>
  <c r="X183"/>
  <c r="X184"/>
  <c r="X186"/>
  <c r="X187"/>
  <c r="X171"/>
  <c r="X172"/>
  <c r="X174"/>
  <c r="X175"/>
  <c r="X176"/>
  <c r="X156"/>
  <c r="X157"/>
  <c r="X158"/>
  <c r="X160"/>
  <c r="X161"/>
  <c r="X162"/>
  <c r="X163"/>
  <c r="X164"/>
  <c r="X165"/>
  <c r="X166"/>
  <c r="X167"/>
  <c r="X168"/>
  <c r="X169"/>
  <c r="X170"/>
  <c r="X145"/>
  <c r="X147"/>
  <c r="X148"/>
  <c r="X149"/>
  <c r="X150"/>
  <c r="X151"/>
  <c r="X152"/>
  <c r="X153"/>
  <c r="X154"/>
  <c r="X155"/>
  <c r="X136"/>
  <c r="X137"/>
  <c r="X138"/>
  <c r="X140"/>
  <c r="X141"/>
  <c r="X142"/>
  <c r="X143"/>
  <c r="X144"/>
  <c r="X127"/>
  <c r="X128"/>
  <c r="X130"/>
  <c r="X131"/>
  <c r="X132"/>
  <c r="X133"/>
  <c r="X134"/>
  <c r="X135"/>
  <c r="X118"/>
  <c r="X119"/>
  <c r="X120"/>
  <c r="X122"/>
  <c r="X123"/>
  <c r="X124"/>
  <c r="X125"/>
  <c r="X126"/>
  <c r="X110"/>
  <c r="X111"/>
  <c r="X112"/>
  <c r="X113"/>
  <c r="X114"/>
  <c r="X115"/>
  <c r="X116"/>
  <c r="X117"/>
  <c r="X100"/>
  <c r="X101"/>
  <c r="X102"/>
  <c r="X103"/>
  <c r="X104"/>
  <c r="X106"/>
  <c r="X107"/>
  <c r="X108"/>
  <c r="X109"/>
  <c r="X92"/>
  <c r="X93"/>
  <c r="X94"/>
  <c r="X95"/>
  <c r="X96"/>
  <c r="X97"/>
  <c r="X98"/>
  <c r="X99"/>
  <c r="X79"/>
  <c r="X80"/>
  <c r="X82"/>
  <c r="X83"/>
  <c r="X84"/>
  <c r="X85"/>
  <c r="X86"/>
  <c r="X87"/>
  <c r="X88"/>
  <c r="X89"/>
  <c r="X90"/>
  <c r="X67"/>
  <c r="X68"/>
  <c r="X69"/>
  <c r="X70"/>
  <c r="X71"/>
  <c r="X73"/>
  <c r="X74"/>
  <c r="X75"/>
  <c r="X76"/>
  <c r="X77"/>
  <c r="X78"/>
  <c r="X58"/>
  <c r="X59"/>
  <c r="X60"/>
  <c r="X61"/>
  <c r="X62"/>
  <c r="X63"/>
  <c r="X64"/>
  <c r="X65"/>
  <c r="X53"/>
  <c r="X54"/>
  <c r="X55"/>
  <c r="X56"/>
  <c r="X57"/>
  <c r="X48"/>
  <c r="X49"/>
  <c r="X50"/>
  <c r="X51"/>
  <c r="X47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S45"/>
  <c r="R45"/>
  <c r="R17"/>
  <c r="S17"/>
  <c r="T376"/>
  <c r="T365"/>
  <c r="T366"/>
  <c r="T367"/>
  <c r="T368"/>
  <c r="T369"/>
  <c r="T370"/>
  <c r="T371"/>
  <c r="T372"/>
  <c r="T373"/>
  <c r="T374"/>
  <c r="T375"/>
  <c r="T347"/>
  <c r="T348"/>
  <c r="T349"/>
  <c r="T350"/>
  <c r="T351"/>
  <c r="T353"/>
  <c r="T354"/>
  <c r="T355"/>
  <c r="T356"/>
  <c r="T357"/>
  <c r="T358"/>
  <c r="T359"/>
  <c r="T360"/>
  <c r="T361"/>
  <c r="T362"/>
  <c r="T363"/>
  <c r="T336"/>
  <c r="T337"/>
  <c r="T338"/>
  <c r="T339"/>
  <c r="T341"/>
  <c r="T342"/>
  <c r="T343"/>
  <c r="T344"/>
  <c r="T345"/>
  <c r="T346"/>
  <c r="T329"/>
  <c r="T330"/>
  <c r="T331"/>
  <c r="T332"/>
  <c r="T333"/>
  <c r="T334"/>
  <c r="T335"/>
  <c r="T314"/>
  <c r="T315"/>
  <c r="T316"/>
  <c r="T317"/>
  <c r="T318"/>
  <c r="T319"/>
  <c r="T320"/>
  <c r="T321"/>
  <c r="T322"/>
  <c r="T323"/>
  <c r="T324"/>
  <c r="T325"/>
  <c r="T326"/>
  <c r="T327"/>
  <c r="T303"/>
  <c r="T304"/>
  <c r="T305"/>
  <c r="T306"/>
  <c r="T307"/>
  <c r="T308"/>
  <c r="T309"/>
  <c r="T310"/>
  <c r="T311"/>
  <c r="T313"/>
  <c r="T288"/>
  <c r="T289"/>
  <c r="T290"/>
  <c r="T291"/>
  <c r="T292"/>
  <c r="T293"/>
  <c r="T294"/>
  <c r="T295"/>
  <c r="T296"/>
  <c r="T297"/>
  <c r="T298"/>
  <c r="T299"/>
  <c r="T300"/>
  <c r="T301"/>
  <c r="T302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62"/>
  <c r="T263"/>
  <c r="T264"/>
  <c r="T265"/>
  <c r="T266"/>
  <c r="T267"/>
  <c r="T268"/>
  <c r="T251"/>
  <c r="T252"/>
  <c r="T253"/>
  <c r="T254"/>
  <c r="T255"/>
  <c r="T256"/>
  <c r="T257"/>
  <c r="T258"/>
  <c r="T259"/>
  <c r="T260"/>
  <c r="T243"/>
  <c r="T244"/>
  <c r="T246"/>
  <c r="T247"/>
  <c r="T248"/>
  <c r="T249"/>
  <c r="T250"/>
  <c r="T237"/>
  <c r="T238"/>
  <c r="T239"/>
  <c r="T240"/>
  <c r="T241"/>
  <c r="T242"/>
  <c r="T232"/>
  <c r="T233"/>
  <c r="T234"/>
  <c r="T235"/>
  <c r="T220"/>
  <c r="T221"/>
  <c r="T222"/>
  <c r="T223"/>
  <c r="T224"/>
  <c r="T225"/>
  <c r="T227"/>
  <c r="T228"/>
  <c r="T229"/>
  <c r="T230"/>
  <c r="T231"/>
  <c r="T207"/>
  <c r="T208"/>
  <c r="T209"/>
  <c r="T210"/>
  <c r="T211"/>
  <c r="T213"/>
  <c r="T214"/>
  <c r="T215"/>
  <c r="T216"/>
  <c r="T217"/>
  <c r="T218"/>
  <c r="T219"/>
  <c r="T196"/>
  <c r="T197"/>
  <c r="T198"/>
  <c r="T200"/>
  <c r="T201"/>
  <c r="T202"/>
  <c r="T203"/>
  <c r="T204"/>
  <c r="T205"/>
  <c r="T206"/>
  <c r="T184"/>
  <c r="T186"/>
  <c r="T187"/>
  <c r="T188"/>
  <c r="T189"/>
  <c r="T190"/>
  <c r="T191"/>
  <c r="T192"/>
  <c r="T193"/>
  <c r="T194"/>
  <c r="T195"/>
  <c r="T174"/>
  <c r="T175"/>
  <c r="T176"/>
  <c r="T177"/>
  <c r="T178"/>
  <c r="T179"/>
  <c r="T180"/>
  <c r="T181"/>
  <c r="T182"/>
  <c r="T183"/>
  <c r="T160"/>
  <c r="T161"/>
  <c r="T162"/>
  <c r="T163"/>
  <c r="T164"/>
  <c r="T165"/>
  <c r="T166"/>
  <c r="T167"/>
  <c r="T168"/>
  <c r="T169"/>
  <c r="T170"/>
  <c r="T171"/>
  <c r="T172"/>
  <c r="T147"/>
  <c r="T148"/>
  <c r="T149"/>
  <c r="T150"/>
  <c r="T151"/>
  <c r="T152"/>
  <c r="T153"/>
  <c r="T154"/>
  <c r="T155"/>
  <c r="T156"/>
  <c r="T157"/>
  <c r="T158"/>
  <c r="T137"/>
  <c r="T138"/>
  <c r="T140"/>
  <c r="T141"/>
  <c r="T142"/>
  <c r="T143"/>
  <c r="T144"/>
  <c r="T145"/>
  <c r="T126"/>
  <c r="T127"/>
  <c r="T128"/>
  <c r="T130"/>
  <c r="T131"/>
  <c r="T132"/>
  <c r="T133"/>
  <c r="T134"/>
  <c r="T135"/>
  <c r="T136"/>
  <c r="T118"/>
  <c r="T119"/>
  <c r="T120"/>
  <c r="T122"/>
  <c r="T123"/>
  <c r="T124"/>
  <c r="T125"/>
  <c r="T106"/>
  <c r="T107"/>
  <c r="T108"/>
  <c r="T109"/>
  <c r="T110"/>
  <c r="T111"/>
  <c r="T112"/>
  <c r="T113"/>
  <c r="T114"/>
  <c r="T115"/>
  <c r="T116"/>
  <c r="T117"/>
  <c r="T97"/>
  <c r="T98"/>
  <c r="T99"/>
  <c r="T100"/>
  <c r="T101"/>
  <c r="T102"/>
  <c r="T103"/>
  <c r="T104"/>
  <c r="T88"/>
  <c r="T89"/>
  <c r="T90"/>
  <c r="T92"/>
  <c r="T93"/>
  <c r="T94"/>
  <c r="T95"/>
  <c r="T96"/>
  <c r="T73"/>
  <c r="T74"/>
  <c r="T75"/>
  <c r="T76"/>
  <c r="T77"/>
  <c r="T78"/>
  <c r="T79"/>
  <c r="T80"/>
  <c r="T82"/>
  <c r="T83"/>
  <c r="T84"/>
  <c r="T85"/>
  <c r="T86"/>
  <c r="T87"/>
  <c r="T67"/>
  <c r="T68"/>
  <c r="T69"/>
  <c r="T70"/>
  <c r="T71"/>
  <c r="T63"/>
  <c r="T64"/>
  <c r="T65"/>
  <c r="T55"/>
  <c r="T56"/>
  <c r="T57"/>
  <c r="T58"/>
  <c r="T59"/>
  <c r="T60"/>
  <c r="T61"/>
  <c r="T62"/>
  <c r="T53"/>
  <c r="T54"/>
  <c r="T51"/>
  <c r="T50"/>
  <c r="T49"/>
  <c r="T48"/>
  <c r="T47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P48"/>
  <c r="P49"/>
  <c r="P50"/>
  <c r="P51"/>
  <c r="P53"/>
  <c r="P54"/>
  <c r="P55"/>
  <c r="P56"/>
  <c r="P57"/>
  <c r="P58"/>
  <c r="P59"/>
  <c r="P60"/>
  <c r="P61"/>
  <c r="P62"/>
  <c r="P63"/>
  <c r="P64"/>
  <c r="P65"/>
  <c r="P67"/>
  <c r="P68"/>
  <c r="P69"/>
  <c r="P70"/>
  <c r="P71"/>
  <c r="P73"/>
  <c r="P74"/>
  <c r="P75"/>
  <c r="P76"/>
  <c r="P77"/>
  <c r="P78"/>
  <c r="P79"/>
  <c r="P80"/>
  <c r="P82"/>
  <c r="P83"/>
  <c r="P84"/>
  <c r="P85"/>
  <c r="P86"/>
  <c r="P87"/>
  <c r="P88"/>
  <c r="P89"/>
  <c r="P90"/>
  <c r="P92"/>
  <c r="P93"/>
  <c r="P94"/>
  <c r="P95"/>
  <c r="P96"/>
  <c r="P97"/>
  <c r="P98"/>
  <c r="P99"/>
  <c r="P100"/>
  <c r="P101"/>
  <c r="P102"/>
  <c r="P103"/>
  <c r="P104"/>
  <c r="P106"/>
  <c r="P107"/>
  <c r="P108"/>
  <c r="P109"/>
  <c r="P110"/>
  <c r="P111"/>
  <c r="P112"/>
  <c r="P113"/>
  <c r="P114"/>
  <c r="P115"/>
  <c r="P116"/>
  <c r="P117"/>
  <c r="P118"/>
  <c r="P119"/>
  <c r="P120"/>
  <c r="P122"/>
  <c r="P123"/>
  <c r="P124"/>
  <c r="P125"/>
  <c r="P126"/>
  <c r="P127"/>
  <c r="P128"/>
  <c r="P130"/>
  <c r="P131"/>
  <c r="P132"/>
  <c r="P133"/>
  <c r="P134"/>
  <c r="P135"/>
  <c r="P136"/>
  <c r="P137"/>
  <c r="P138"/>
  <c r="P140"/>
  <c r="P141"/>
  <c r="P142"/>
  <c r="P143"/>
  <c r="P144"/>
  <c r="P145"/>
  <c r="P147"/>
  <c r="P148"/>
  <c r="P149"/>
  <c r="P150"/>
  <c r="P151"/>
  <c r="P152"/>
  <c r="P153"/>
  <c r="P154"/>
  <c r="P155"/>
  <c r="P156"/>
  <c r="P157"/>
  <c r="P158"/>
  <c r="P160"/>
  <c r="P161"/>
  <c r="P162"/>
  <c r="P163"/>
  <c r="P164"/>
  <c r="P165"/>
  <c r="P166"/>
  <c r="P167"/>
  <c r="P168"/>
  <c r="P169"/>
  <c r="P170"/>
  <c r="P171"/>
  <c r="P172"/>
  <c r="P174"/>
  <c r="P175"/>
  <c r="P176"/>
  <c r="P177"/>
  <c r="P178"/>
  <c r="P179"/>
  <c r="P180"/>
  <c r="P181"/>
  <c r="P182"/>
  <c r="P183"/>
  <c r="P184"/>
  <c r="P186"/>
  <c r="P187"/>
  <c r="P188"/>
  <c r="P189"/>
  <c r="P190"/>
  <c r="P191"/>
  <c r="P192"/>
  <c r="P193"/>
  <c r="P194"/>
  <c r="P195"/>
  <c r="P196"/>
  <c r="P197"/>
  <c r="P198"/>
  <c r="P200"/>
  <c r="P201"/>
  <c r="P202"/>
  <c r="P203"/>
  <c r="P204"/>
  <c r="P205"/>
  <c r="P206"/>
  <c r="P207"/>
  <c r="P208"/>
  <c r="P209"/>
  <c r="P210"/>
  <c r="P211"/>
  <c r="P213"/>
  <c r="P214"/>
  <c r="P215"/>
  <c r="P216"/>
  <c r="P217"/>
  <c r="P218"/>
  <c r="P219"/>
  <c r="P220"/>
  <c r="P221"/>
  <c r="P222"/>
  <c r="P223"/>
  <c r="P224"/>
  <c r="P225"/>
  <c r="P227"/>
  <c r="P228"/>
  <c r="P229"/>
  <c r="P230"/>
  <c r="P231"/>
  <c r="P232"/>
  <c r="P233"/>
  <c r="P234"/>
  <c r="P235"/>
  <c r="P237"/>
  <c r="P238"/>
  <c r="P239"/>
  <c r="P240"/>
  <c r="P241"/>
  <c r="P242"/>
  <c r="P243"/>
  <c r="P244"/>
  <c r="P246"/>
  <c r="P247"/>
  <c r="P248"/>
  <c r="P249"/>
  <c r="P250"/>
  <c r="P251"/>
  <c r="P252"/>
  <c r="P253"/>
  <c r="P254"/>
  <c r="P255"/>
  <c r="P256"/>
  <c r="P257"/>
  <c r="P258"/>
  <c r="P259"/>
  <c r="P260"/>
  <c r="P262"/>
  <c r="P263"/>
  <c r="P264"/>
  <c r="P265"/>
  <c r="P266"/>
  <c r="P267"/>
  <c r="P268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3"/>
  <c r="P314"/>
  <c r="P315"/>
  <c r="P316"/>
  <c r="P317"/>
  <c r="P318"/>
  <c r="P319"/>
  <c r="P320"/>
  <c r="P321"/>
  <c r="P322"/>
  <c r="P323"/>
  <c r="P324"/>
  <c r="P325"/>
  <c r="P326"/>
  <c r="P327"/>
  <c r="P329"/>
  <c r="P330"/>
  <c r="P331"/>
  <c r="P332"/>
  <c r="P333"/>
  <c r="P334"/>
  <c r="P335"/>
  <c r="P336"/>
  <c r="P337"/>
  <c r="P338"/>
  <c r="P339"/>
  <c r="P341"/>
  <c r="P342"/>
  <c r="P343"/>
  <c r="P344"/>
  <c r="P345"/>
  <c r="P346"/>
  <c r="P347"/>
  <c r="P348"/>
  <c r="P349"/>
  <c r="P350"/>
  <c r="P351"/>
  <c r="P353"/>
  <c r="P354"/>
  <c r="P355"/>
  <c r="P356"/>
  <c r="P357"/>
  <c r="P358"/>
  <c r="P359"/>
  <c r="P360"/>
  <c r="P361"/>
  <c r="P362"/>
  <c r="P363"/>
  <c r="P365"/>
  <c r="P366"/>
  <c r="P367"/>
  <c r="P368"/>
  <c r="P369"/>
  <c r="P370"/>
  <c r="P371"/>
  <c r="P372"/>
  <c r="P373"/>
  <c r="P374"/>
  <c r="P375"/>
  <c r="P376"/>
  <c r="P47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8"/>
  <c r="P9"/>
  <c r="P10"/>
  <c r="P11"/>
  <c r="P12"/>
  <c r="P13"/>
  <c r="P14"/>
  <c r="P15"/>
  <c r="P16"/>
  <c r="O6"/>
  <c r="N6"/>
  <c r="J377"/>
  <c r="L43"/>
  <c r="L44"/>
  <c r="L34"/>
  <c r="L35"/>
  <c r="L36"/>
  <c r="L37"/>
  <c r="L38"/>
  <c r="L39"/>
  <c r="L40"/>
  <c r="L41"/>
  <c r="L42"/>
  <c r="L26"/>
  <c r="L27"/>
  <c r="L28"/>
  <c r="L29"/>
  <c r="L30"/>
  <c r="L31"/>
  <c r="L32"/>
  <c r="L33"/>
  <c r="L19"/>
  <c r="L20"/>
  <c r="L21"/>
  <c r="L22"/>
  <c r="L23"/>
  <c r="L24"/>
  <c r="L25"/>
  <c r="L18"/>
  <c r="L8"/>
  <c r="L9"/>
  <c r="L10"/>
  <c r="L11"/>
  <c r="L12"/>
  <c r="L13"/>
  <c r="L14"/>
  <c r="L15"/>
  <c r="L16"/>
  <c r="K17"/>
  <c r="J17"/>
  <c r="K6"/>
  <c r="K377" s="1"/>
  <c r="L377" s="1"/>
  <c r="J6"/>
  <c r="L6" l="1"/>
  <c r="L17"/>
  <c r="D48"/>
  <c r="AS48" s="1"/>
  <c r="BE48" s="1"/>
  <c r="D49"/>
  <c r="AS49" s="1"/>
  <c r="BE49" s="1"/>
  <c r="D50"/>
  <c r="AS50" s="1"/>
  <c r="BE50" s="1"/>
  <c r="D51"/>
  <c r="AS51" s="1"/>
  <c r="BE51" s="1"/>
  <c r="D53"/>
  <c r="AS53" s="1"/>
  <c r="BE53" s="1"/>
  <c r="D54"/>
  <c r="AS54" s="1"/>
  <c r="BE54" s="1"/>
  <c r="D55"/>
  <c r="AS55" s="1"/>
  <c r="BE55" s="1"/>
  <c r="D56"/>
  <c r="AS56" s="1"/>
  <c r="BE56" s="1"/>
  <c r="D57"/>
  <c r="AS57" s="1"/>
  <c r="BE57" s="1"/>
  <c r="D58"/>
  <c r="AS58" s="1"/>
  <c r="BE58" s="1"/>
  <c r="D59"/>
  <c r="AS59" s="1"/>
  <c r="BE59" s="1"/>
  <c r="D60"/>
  <c r="AS60" s="1"/>
  <c r="BE60" s="1"/>
  <c r="D61"/>
  <c r="AS61" s="1"/>
  <c r="BE61" s="1"/>
  <c r="D62"/>
  <c r="AS62" s="1"/>
  <c r="BE62" s="1"/>
  <c r="D63"/>
  <c r="AS63" s="1"/>
  <c r="BE63" s="1"/>
  <c r="D64"/>
  <c r="AS64" s="1"/>
  <c r="BE64" s="1"/>
  <c r="D65"/>
  <c r="AS65" s="1"/>
  <c r="BE65" s="1"/>
  <c r="D67"/>
  <c r="AS67" s="1"/>
  <c r="BE67" s="1"/>
  <c r="D68"/>
  <c r="AS68" s="1"/>
  <c r="BE68" s="1"/>
  <c r="D69"/>
  <c r="AS69" s="1"/>
  <c r="BE69" s="1"/>
  <c r="D70"/>
  <c r="AS70" s="1"/>
  <c r="BE70" s="1"/>
  <c r="D71"/>
  <c r="AS71" s="1"/>
  <c r="BE71" s="1"/>
  <c r="D73"/>
  <c r="AS73" s="1"/>
  <c r="BE73" s="1"/>
  <c r="D74"/>
  <c r="AS74" s="1"/>
  <c r="BE74" s="1"/>
  <c r="D75"/>
  <c r="AS75" s="1"/>
  <c r="BE75" s="1"/>
  <c r="D76"/>
  <c r="AS76" s="1"/>
  <c r="BE76" s="1"/>
  <c r="D77"/>
  <c r="AS77" s="1"/>
  <c r="BE77" s="1"/>
  <c r="D78"/>
  <c r="AS78" s="1"/>
  <c r="BE78" s="1"/>
  <c r="D79"/>
  <c r="AS79" s="1"/>
  <c r="BE79" s="1"/>
  <c r="D80"/>
  <c r="AS80" s="1"/>
  <c r="BE80" s="1"/>
  <c r="D82"/>
  <c r="AS82" s="1"/>
  <c r="BE82" s="1"/>
  <c r="D83"/>
  <c r="AS83" s="1"/>
  <c r="BE83" s="1"/>
  <c r="D84"/>
  <c r="AS84" s="1"/>
  <c r="BE84" s="1"/>
  <c r="D85"/>
  <c r="AS85" s="1"/>
  <c r="BE85" s="1"/>
  <c r="D86"/>
  <c r="AS86" s="1"/>
  <c r="BE86" s="1"/>
  <c r="D87"/>
  <c r="AS87" s="1"/>
  <c r="BE87" s="1"/>
  <c r="D88"/>
  <c r="AS88" s="1"/>
  <c r="BE88" s="1"/>
  <c r="D89"/>
  <c r="AS89" s="1"/>
  <c r="BE89" s="1"/>
  <c r="D90"/>
  <c r="AS90" s="1"/>
  <c r="BE90" s="1"/>
  <c r="D92"/>
  <c r="AS92" s="1"/>
  <c r="BE92" s="1"/>
  <c r="D93"/>
  <c r="AS93" s="1"/>
  <c r="BE93" s="1"/>
  <c r="D94"/>
  <c r="AS94" s="1"/>
  <c r="BE94" s="1"/>
  <c r="D95"/>
  <c r="AS95" s="1"/>
  <c r="BE95" s="1"/>
  <c r="D96"/>
  <c r="AS96" s="1"/>
  <c r="BE96" s="1"/>
  <c r="D97"/>
  <c r="AS97" s="1"/>
  <c r="BE97" s="1"/>
  <c r="D98"/>
  <c r="AS98" s="1"/>
  <c r="BE98" s="1"/>
  <c r="D99"/>
  <c r="AS99" s="1"/>
  <c r="BE99" s="1"/>
  <c r="D100"/>
  <c r="AS100" s="1"/>
  <c r="BE100" s="1"/>
  <c r="D101"/>
  <c r="AS101" s="1"/>
  <c r="BE101" s="1"/>
  <c r="D102"/>
  <c r="AS102" s="1"/>
  <c r="BE102" s="1"/>
  <c r="D103"/>
  <c r="AS103" s="1"/>
  <c r="BE103" s="1"/>
  <c r="D104"/>
  <c r="AS104" s="1"/>
  <c r="BE104" s="1"/>
  <c r="D106"/>
  <c r="AS106" s="1"/>
  <c r="BE106" s="1"/>
  <c r="D107"/>
  <c r="AS107" s="1"/>
  <c r="BE107" s="1"/>
  <c r="D108"/>
  <c r="AS108" s="1"/>
  <c r="BE108" s="1"/>
  <c r="D109"/>
  <c r="AS109" s="1"/>
  <c r="BE109" s="1"/>
  <c r="D110"/>
  <c r="AS110" s="1"/>
  <c r="BE110" s="1"/>
  <c r="D111"/>
  <c r="AS111" s="1"/>
  <c r="BE111" s="1"/>
  <c r="D112"/>
  <c r="AS112" s="1"/>
  <c r="BE112" s="1"/>
  <c r="D113"/>
  <c r="AS113" s="1"/>
  <c r="BE113" s="1"/>
  <c r="D114"/>
  <c r="AS114" s="1"/>
  <c r="BE114" s="1"/>
  <c r="D115"/>
  <c r="AS115" s="1"/>
  <c r="BE115" s="1"/>
  <c r="D116"/>
  <c r="AS116" s="1"/>
  <c r="BE116" s="1"/>
  <c r="D117"/>
  <c r="AS117" s="1"/>
  <c r="BE117" s="1"/>
  <c r="D118"/>
  <c r="AS118" s="1"/>
  <c r="BE118" s="1"/>
  <c r="D119"/>
  <c r="AS119" s="1"/>
  <c r="BE119" s="1"/>
  <c r="D120"/>
  <c r="AS120" s="1"/>
  <c r="BE120" s="1"/>
  <c r="D122"/>
  <c r="AS122" s="1"/>
  <c r="BE122" s="1"/>
  <c r="D123"/>
  <c r="AS123" s="1"/>
  <c r="BE123" s="1"/>
  <c r="D124"/>
  <c r="AS124" s="1"/>
  <c r="BE124" s="1"/>
  <c r="D125"/>
  <c r="AS125" s="1"/>
  <c r="BE125" s="1"/>
  <c r="D126"/>
  <c r="AS126" s="1"/>
  <c r="BE126" s="1"/>
  <c r="D127"/>
  <c r="AS127" s="1"/>
  <c r="BE127" s="1"/>
  <c r="D128"/>
  <c r="AS128" s="1"/>
  <c r="BE128" s="1"/>
  <c r="D130"/>
  <c r="AS130" s="1"/>
  <c r="BE130" s="1"/>
  <c r="D131"/>
  <c r="AS131" s="1"/>
  <c r="BE131" s="1"/>
  <c r="D132"/>
  <c r="AS132" s="1"/>
  <c r="BE132" s="1"/>
  <c r="D133"/>
  <c r="AS133" s="1"/>
  <c r="BE133" s="1"/>
  <c r="D134"/>
  <c r="AS134" s="1"/>
  <c r="BE134" s="1"/>
  <c r="D135"/>
  <c r="AS135" s="1"/>
  <c r="BE135" s="1"/>
  <c r="D136"/>
  <c r="AS136" s="1"/>
  <c r="BE136" s="1"/>
  <c r="D137"/>
  <c r="AS137" s="1"/>
  <c r="BE137" s="1"/>
  <c r="D138"/>
  <c r="AS138" s="1"/>
  <c r="BE138" s="1"/>
  <c r="D140"/>
  <c r="AS140" s="1"/>
  <c r="BE140" s="1"/>
  <c r="D141"/>
  <c r="AS141" s="1"/>
  <c r="BE141" s="1"/>
  <c r="D142"/>
  <c r="AS142" s="1"/>
  <c r="BE142" s="1"/>
  <c r="D143"/>
  <c r="AS143" s="1"/>
  <c r="BE143" s="1"/>
  <c r="D144"/>
  <c r="AS144" s="1"/>
  <c r="BE144" s="1"/>
  <c r="D145"/>
  <c r="AS145" s="1"/>
  <c r="BE145" s="1"/>
  <c r="D147"/>
  <c r="AS147" s="1"/>
  <c r="BE147" s="1"/>
  <c r="D148"/>
  <c r="AS148" s="1"/>
  <c r="BE148" s="1"/>
  <c r="D149"/>
  <c r="AS149" s="1"/>
  <c r="BE149" s="1"/>
  <c r="D150"/>
  <c r="AS150" s="1"/>
  <c r="BE150" s="1"/>
  <c r="D151"/>
  <c r="AS151" s="1"/>
  <c r="BE151" s="1"/>
  <c r="D152"/>
  <c r="AS152" s="1"/>
  <c r="BE152" s="1"/>
  <c r="D153"/>
  <c r="AS153" s="1"/>
  <c r="BE153" s="1"/>
  <c r="D154"/>
  <c r="AS154" s="1"/>
  <c r="BE154" s="1"/>
  <c r="D155"/>
  <c r="AS155" s="1"/>
  <c r="BE155" s="1"/>
  <c r="D156"/>
  <c r="AS156" s="1"/>
  <c r="BE156" s="1"/>
  <c r="D157"/>
  <c r="AS157" s="1"/>
  <c r="BE157" s="1"/>
  <c r="D158"/>
  <c r="AS158" s="1"/>
  <c r="BE158" s="1"/>
  <c r="D160"/>
  <c r="AS160" s="1"/>
  <c r="BE160" s="1"/>
  <c r="D161"/>
  <c r="AS161" s="1"/>
  <c r="BE161" s="1"/>
  <c r="D162"/>
  <c r="AS162" s="1"/>
  <c r="BE162" s="1"/>
  <c r="D163"/>
  <c r="AS163" s="1"/>
  <c r="BE163" s="1"/>
  <c r="D164"/>
  <c r="AS164" s="1"/>
  <c r="BE164" s="1"/>
  <c r="D165"/>
  <c r="AS165" s="1"/>
  <c r="BE165" s="1"/>
  <c r="D166"/>
  <c r="AS166" s="1"/>
  <c r="BE166" s="1"/>
  <c r="D167"/>
  <c r="AS167" s="1"/>
  <c r="BE167" s="1"/>
  <c r="D168"/>
  <c r="AS168" s="1"/>
  <c r="BE168" s="1"/>
  <c r="D169"/>
  <c r="AS169" s="1"/>
  <c r="BE169" s="1"/>
  <c r="D170"/>
  <c r="AS170" s="1"/>
  <c r="BE170" s="1"/>
  <c r="D171"/>
  <c r="AS171" s="1"/>
  <c r="BE171" s="1"/>
  <c r="D172"/>
  <c r="AS172" s="1"/>
  <c r="BE172" s="1"/>
  <c r="D174"/>
  <c r="AS174" s="1"/>
  <c r="BE174" s="1"/>
  <c r="D175"/>
  <c r="AS175" s="1"/>
  <c r="BE175" s="1"/>
  <c r="D176"/>
  <c r="AS176" s="1"/>
  <c r="BE176" s="1"/>
  <c r="D177"/>
  <c r="AS177" s="1"/>
  <c r="BE177" s="1"/>
  <c r="D178"/>
  <c r="AS178" s="1"/>
  <c r="BE178" s="1"/>
  <c r="D179"/>
  <c r="AS179" s="1"/>
  <c r="BE179" s="1"/>
  <c r="D180"/>
  <c r="AS180" s="1"/>
  <c r="BE180" s="1"/>
  <c r="D181"/>
  <c r="AS181" s="1"/>
  <c r="BE181" s="1"/>
  <c r="D182"/>
  <c r="AS182" s="1"/>
  <c r="BE182" s="1"/>
  <c r="D183"/>
  <c r="AS183" s="1"/>
  <c r="BE183" s="1"/>
  <c r="D184"/>
  <c r="AS184" s="1"/>
  <c r="BE184" s="1"/>
  <c r="D186"/>
  <c r="AS186" s="1"/>
  <c r="BE186" s="1"/>
  <c r="D187"/>
  <c r="AS187" s="1"/>
  <c r="BE187" s="1"/>
  <c r="D188"/>
  <c r="AS188" s="1"/>
  <c r="BE188" s="1"/>
  <c r="D189"/>
  <c r="AS189" s="1"/>
  <c r="BE189" s="1"/>
  <c r="D190"/>
  <c r="AS190" s="1"/>
  <c r="BE190" s="1"/>
  <c r="D191"/>
  <c r="AS191" s="1"/>
  <c r="BE191" s="1"/>
  <c r="D192"/>
  <c r="AS192" s="1"/>
  <c r="BE192" s="1"/>
  <c r="D193"/>
  <c r="AS193" s="1"/>
  <c r="BE193" s="1"/>
  <c r="D194"/>
  <c r="AS194" s="1"/>
  <c r="BE194" s="1"/>
  <c r="D195"/>
  <c r="AS195" s="1"/>
  <c r="BE195" s="1"/>
  <c r="D196"/>
  <c r="AS196" s="1"/>
  <c r="BE196" s="1"/>
  <c r="D197"/>
  <c r="AS197" s="1"/>
  <c r="BE197" s="1"/>
  <c r="D198"/>
  <c r="AS198" s="1"/>
  <c r="BE198" s="1"/>
  <c r="D200"/>
  <c r="AS200" s="1"/>
  <c r="BE200" s="1"/>
  <c r="D201"/>
  <c r="AS201" s="1"/>
  <c r="BE201" s="1"/>
  <c r="D202"/>
  <c r="AS202" s="1"/>
  <c r="BE202" s="1"/>
  <c r="D203"/>
  <c r="AS203" s="1"/>
  <c r="BE203" s="1"/>
  <c r="D204"/>
  <c r="AS204" s="1"/>
  <c r="BE204" s="1"/>
  <c r="D205"/>
  <c r="AS205" s="1"/>
  <c r="BE205" s="1"/>
  <c r="D206"/>
  <c r="AS206" s="1"/>
  <c r="BE206" s="1"/>
  <c r="D207"/>
  <c r="AS207" s="1"/>
  <c r="BE207" s="1"/>
  <c r="D208"/>
  <c r="AS208" s="1"/>
  <c r="BE208" s="1"/>
  <c r="D209"/>
  <c r="AS209" s="1"/>
  <c r="BE209" s="1"/>
  <c r="D210"/>
  <c r="AS210" s="1"/>
  <c r="BE210" s="1"/>
  <c r="D211"/>
  <c r="AS211" s="1"/>
  <c r="BE211" s="1"/>
  <c r="D213"/>
  <c r="AS213" s="1"/>
  <c r="BE213" s="1"/>
  <c r="D214"/>
  <c r="AS214" s="1"/>
  <c r="BE214" s="1"/>
  <c r="D215"/>
  <c r="AS215" s="1"/>
  <c r="BE215" s="1"/>
  <c r="D216"/>
  <c r="AS216" s="1"/>
  <c r="BE216" s="1"/>
  <c r="D217"/>
  <c r="AS217" s="1"/>
  <c r="BE217" s="1"/>
  <c r="D218"/>
  <c r="AS218" s="1"/>
  <c r="BE218" s="1"/>
  <c r="D219"/>
  <c r="AS219" s="1"/>
  <c r="BE219" s="1"/>
  <c r="D220"/>
  <c r="AS220" s="1"/>
  <c r="BE220" s="1"/>
  <c r="D221"/>
  <c r="AS221" s="1"/>
  <c r="BE221" s="1"/>
  <c r="D222"/>
  <c r="AS222" s="1"/>
  <c r="BE222" s="1"/>
  <c r="D223"/>
  <c r="AS223" s="1"/>
  <c r="BE223" s="1"/>
  <c r="D224"/>
  <c r="AS224" s="1"/>
  <c r="BE224" s="1"/>
  <c r="D225"/>
  <c r="AS225" s="1"/>
  <c r="BE225" s="1"/>
  <c r="D227"/>
  <c r="AS227" s="1"/>
  <c r="BE227" s="1"/>
  <c r="D228"/>
  <c r="AS228" s="1"/>
  <c r="BE228" s="1"/>
  <c r="D229"/>
  <c r="AS229" s="1"/>
  <c r="BE229" s="1"/>
  <c r="D230"/>
  <c r="AS230" s="1"/>
  <c r="BE230" s="1"/>
  <c r="D231"/>
  <c r="AS231" s="1"/>
  <c r="BE231" s="1"/>
  <c r="D232"/>
  <c r="AS232" s="1"/>
  <c r="BE232" s="1"/>
  <c r="D233"/>
  <c r="AS233" s="1"/>
  <c r="BE233" s="1"/>
  <c r="D234"/>
  <c r="AS234" s="1"/>
  <c r="BE234" s="1"/>
  <c r="D235"/>
  <c r="AS235" s="1"/>
  <c r="BE235" s="1"/>
  <c r="D237"/>
  <c r="AS237" s="1"/>
  <c r="BE237" s="1"/>
  <c r="D238"/>
  <c r="AS238" s="1"/>
  <c r="BE238" s="1"/>
  <c r="D239"/>
  <c r="AS239" s="1"/>
  <c r="BE239" s="1"/>
  <c r="D240"/>
  <c r="AS240" s="1"/>
  <c r="BE240" s="1"/>
  <c r="D241"/>
  <c r="AS241" s="1"/>
  <c r="BE241" s="1"/>
  <c r="D242"/>
  <c r="AS242" s="1"/>
  <c r="BE242" s="1"/>
  <c r="D243"/>
  <c r="AS243" s="1"/>
  <c r="BE243" s="1"/>
  <c r="D244"/>
  <c r="AS244" s="1"/>
  <c r="BE244" s="1"/>
  <c r="D246"/>
  <c r="AS246" s="1"/>
  <c r="BE246" s="1"/>
  <c r="D247"/>
  <c r="AS247" s="1"/>
  <c r="BE247" s="1"/>
  <c r="D248"/>
  <c r="AS248" s="1"/>
  <c r="BE248" s="1"/>
  <c r="D249"/>
  <c r="AS249" s="1"/>
  <c r="BE249" s="1"/>
  <c r="D250"/>
  <c r="AS250" s="1"/>
  <c r="BE250" s="1"/>
  <c r="D251"/>
  <c r="AS251" s="1"/>
  <c r="BE251" s="1"/>
  <c r="D252"/>
  <c r="AS252" s="1"/>
  <c r="BE252" s="1"/>
  <c r="D253"/>
  <c r="AS253" s="1"/>
  <c r="BE253" s="1"/>
  <c r="D254"/>
  <c r="AS254" s="1"/>
  <c r="BE254" s="1"/>
  <c r="D255"/>
  <c r="AS255" s="1"/>
  <c r="BE255" s="1"/>
  <c r="D256"/>
  <c r="AS256" s="1"/>
  <c r="BE256" s="1"/>
  <c r="D257"/>
  <c r="AS257" s="1"/>
  <c r="BE257" s="1"/>
  <c r="D258"/>
  <c r="AS258" s="1"/>
  <c r="BE258" s="1"/>
  <c r="D259"/>
  <c r="AS259" s="1"/>
  <c r="BE259" s="1"/>
  <c r="D260"/>
  <c r="AS260" s="1"/>
  <c r="BE260" s="1"/>
  <c r="D262"/>
  <c r="AS262" s="1"/>
  <c r="BE262" s="1"/>
  <c r="D263"/>
  <c r="AS263" s="1"/>
  <c r="BE263" s="1"/>
  <c r="D264"/>
  <c r="AS264" s="1"/>
  <c r="BE264" s="1"/>
  <c r="D265"/>
  <c r="AS265" s="1"/>
  <c r="BE265" s="1"/>
  <c r="D266"/>
  <c r="AS266" s="1"/>
  <c r="BE266" s="1"/>
  <c r="D267"/>
  <c r="AS267" s="1"/>
  <c r="BE267" s="1"/>
  <c r="D268"/>
  <c r="AS268" s="1"/>
  <c r="BE268" s="1"/>
  <c r="D270"/>
  <c r="AS270" s="1"/>
  <c r="BE270" s="1"/>
  <c r="D271"/>
  <c r="AS271" s="1"/>
  <c r="BE271" s="1"/>
  <c r="D272"/>
  <c r="AS272" s="1"/>
  <c r="BE272" s="1"/>
  <c r="D273"/>
  <c r="AS273" s="1"/>
  <c r="BE273" s="1"/>
  <c r="D274"/>
  <c r="AS274" s="1"/>
  <c r="BE274" s="1"/>
  <c r="D275"/>
  <c r="AS275" s="1"/>
  <c r="BE275" s="1"/>
  <c r="D276"/>
  <c r="AS276" s="1"/>
  <c r="BE276" s="1"/>
  <c r="D277"/>
  <c r="AS277" s="1"/>
  <c r="BE277" s="1"/>
  <c r="D278"/>
  <c r="AS278" s="1"/>
  <c r="BE278" s="1"/>
  <c r="D279"/>
  <c r="AS279" s="1"/>
  <c r="BE279" s="1"/>
  <c r="D280"/>
  <c r="AS280" s="1"/>
  <c r="BE280" s="1"/>
  <c r="D281"/>
  <c r="AS281" s="1"/>
  <c r="BE281" s="1"/>
  <c r="D282"/>
  <c r="AS282" s="1"/>
  <c r="BE282" s="1"/>
  <c r="D283"/>
  <c r="AS283" s="1"/>
  <c r="BE283" s="1"/>
  <c r="D284"/>
  <c r="AS284" s="1"/>
  <c r="BE284" s="1"/>
  <c r="D285"/>
  <c r="AS285" s="1"/>
  <c r="BE285" s="1"/>
  <c r="D286"/>
  <c r="AS286" s="1"/>
  <c r="BE286" s="1"/>
  <c r="D288"/>
  <c r="AS288" s="1"/>
  <c r="BE288" s="1"/>
  <c r="D289"/>
  <c r="AS289" s="1"/>
  <c r="BE289" s="1"/>
  <c r="D290"/>
  <c r="AS290" s="1"/>
  <c r="BE290" s="1"/>
  <c r="D291"/>
  <c r="AS291" s="1"/>
  <c r="BE291" s="1"/>
  <c r="D292"/>
  <c r="AS292" s="1"/>
  <c r="BE292" s="1"/>
  <c r="D293"/>
  <c r="AS293" s="1"/>
  <c r="BE293" s="1"/>
  <c r="D294"/>
  <c r="AS294" s="1"/>
  <c r="BE294" s="1"/>
  <c r="D295"/>
  <c r="AS295" s="1"/>
  <c r="BE295" s="1"/>
  <c r="D296"/>
  <c r="AS296" s="1"/>
  <c r="BE296" s="1"/>
  <c r="D297"/>
  <c r="AS297" s="1"/>
  <c r="BE297" s="1"/>
  <c r="D298"/>
  <c r="AS298" s="1"/>
  <c r="BE298" s="1"/>
  <c r="D299"/>
  <c r="AS299" s="1"/>
  <c r="BE299" s="1"/>
  <c r="D300"/>
  <c r="AS300" s="1"/>
  <c r="BE300" s="1"/>
  <c r="D301"/>
  <c r="AS301" s="1"/>
  <c r="BE301" s="1"/>
  <c r="D302"/>
  <c r="AS302" s="1"/>
  <c r="BE302" s="1"/>
  <c r="D303"/>
  <c r="AS303" s="1"/>
  <c r="BE303" s="1"/>
  <c r="D304"/>
  <c r="AS304" s="1"/>
  <c r="BE304" s="1"/>
  <c r="D305"/>
  <c r="AS305" s="1"/>
  <c r="BE305" s="1"/>
  <c r="D306"/>
  <c r="AS306" s="1"/>
  <c r="BE306" s="1"/>
  <c r="D307"/>
  <c r="AS307" s="1"/>
  <c r="BE307" s="1"/>
  <c r="D308"/>
  <c r="AS308" s="1"/>
  <c r="BE308" s="1"/>
  <c r="D309"/>
  <c r="AS309" s="1"/>
  <c r="BE309" s="1"/>
  <c r="D310"/>
  <c r="AS310" s="1"/>
  <c r="BE310" s="1"/>
  <c r="D311"/>
  <c r="AS311" s="1"/>
  <c r="BE311" s="1"/>
  <c r="D313"/>
  <c r="AS313" s="1"/>
  <c r="BE313" s="1"/>
  <c r="D314"/>
  <c r="AS314" s="1"/>
  <c r="BE314" s="1"/>
  <c r="D315"/>
  <c r="AS315" s="1"/>
  <c r="BE315" s="1"/>
  <c r="D316"/>
  <c r="AS316" s="1"/>
  <c r="BE316" s="1"/>
  <c r="D317"/>
  <c r="AS317" s="1"/>
  <c r="BE317" s="1"/>
  <c r="D318"/>
  <c r="AS318" s="1"/>
  <c r="BE318" s="1"/>
  <c r="D319"/>
  <c r="AS319" s="1"/>
  <c r="BE319" s="1"/>
  <c r="D320"/>
  <c r="AS320" s="1"/>
  <c r="BE320" s="1"/>
  <c r="D321"/>
  <c r="AS321" s="1"/>
  <c r="BE321" s="1"/>
  <c r="D322"/>
  <c r="AS322" s="1"/>
  <c r="BE322" s="1"/>
  <c r="D323"/>
  <c r="AS323" s="1"/>
  <c r="BE323" s="1"/>
  <c r="D324"/>
  <c r="AS324" s="1"/>
  <c r="BE324" s="1"/>
  <c r="D325"/>
  <c r="AS325" s="1"/>
  <c r="BE325" s="1"/>
  <c r="D326"/>
  <c r="AS326" s="1"/>
  <c r="BE326" s="1"/>
  <c r="D327"/>
  <c r="AS327" s="1"/>
  <c r="BE327" s="1"/>
  <c r="D329"/>
  <c r="AS329" s="1"/>
  <c r="BE329" s="1"/>
  <c r="D330"/>
  <c r="AS330" s="1"/>
  <c r="BE330" s="1"/>
  <c r="D331"/>
  <c r="AS331" s="1"/>
  <c r="BE331" s="1"/>
  <c r="D332"/>
  <c r="AS332" s="1"/>
  <c r="BE332" s="1"/>
  <c r="D333"/>
  <c r="AS333" s="1"/>
  <c r="BE333" s="1"/>
  <c r="D334"/>
  <c r="AS334" s="1"/>
  <c r="BE334" s="1"/>
  <c r="D335"/>
  <c r="AS335" s="1"/>
  <c r="BE335" s="1"/>
  <c r="D336"/>
  <c r="AS336" s="1"/>
  <c r="BE336" s="1"/>
  <c r="D337"/>
  <c r="AS337" s="1"/>
  <c r="BE337" s="1"/>
  <c r="D338"/>
  <c r="AS338" s="1"/>
  <c r="BE338" s="1"/>
  <c r="D339"/>
  <c r="AS339" s="1"/>
  <c r="BE339" s="1"/>
  <c r="D341"/>
  <c r="AS341" s="1"/>
  <c r="BE341" s="1"/>
  <c r="D342"/>
  <c r="AS342" s="1"/>
  <c r="BE342" s="1"/>
  <c r="D343"/>
  <c r="AS343" s="1"/>
  <c r="BE343" s="1"/>
  <c r="D344"/>
  <c r="AS344" s="1"/>
  <c r="BE344" s="1"/>
  <c r="D345"/>
  <c r="AS345" s="1"/>
  <c r="BE345" s="1"/>
  <c r="D346"/>
  <c r="AS346" s="1"/>
  <c r="BE346" s="1"/>
  <c r="D347"/>
  <c r="AS347" s="1"/>
  <c r="BE347" s="1"/>
  <c r="D348"/>
  <c r="AS348" s="1"/>
  <c r="BE348" s="1"/>
  <c r="D349"/>
  <c r="AS349" s="1"/>
  <c r="BE349" s="1"/>
  <c r="D350"/>
  <c r="AS350" s="1"/>
  <c r="BE350" s="1"/>
  <c r="D351"/>
  <c r="AS351" s="1"/>
  <c r="BE351" s="1"/>
  <c r="D353"/>
  <c r="AS353" s="1"/>
  <c r="BE353" s="1"/>
  <c r="D354"/>
  <c r="AS354" s="1"/>
  <c r="BE354" s="1"/>
  <c r="D355"/>
  <c r="AS355" s="1"/>
  <c r="BE355" s="1"/>
  <c r="D356"/>
  <c r="AS356" s="1"/>
  <c r="BE356" s="1"/>
  <c r="D357"/>
  <c r="AS357" s="1"/>
  <c r="BE357" s="1"/>
  <c r="D358"/>
  <c r="AS358" s="1"/>
  <c r="BE358" s="1"/>
  <c r="D359"/>
  <c r="AS359" s="1"/>
  <c r="BE359" s="1"/>
  <c r="D360"/>
  <c r="AS360" s="1"/>
  <c r="BE360" s="1"/>
  <c r="D361"/>
  <c r="AS361" s="1"/>
  <c r="BE361" s="1"/>
  <c r="D362"/>
  <c r="AS362" s="1"/>
  <c r="BE362" s="1"/>
  <c r="D363"/>
  <c r="AS363" s="1"/>
  <c r="BE363" s="1"/>
  <c r="D365"/>
  <c r="AS365" s="1"/>
  <c r="BE365" s="1"/>
  <c r="D366"/>
  <c r="AS366" s="1"/>
  <c r="BE366" s="1"/>
  <c r="D367"/>
  <c r="AS367" s="1"/>
  <c r="BE367" s="1"/>
  <c r="D368"/>
  <c r="AS368" s="1"/>
  <c r="BE368" s="1"/>
  <c r="D369"/>
  <c r="AS369" s="1"/>
  <c r="BE369" s="1"/>
  <c r="D370"/>
  <c r="AS370" s="1"/>
  <c r="BE370" s="1"/>
  <c r="D371"/>
  <c r="AS371" s="1"/>
  <c r="BE371" s="1"/>
  <c r="D372"/>
  <c r="AS372" s="1"/>
  <c r="BE372" s="1"/>
  <c r="D373"/>
  <c r="AS373" s="1"/>
  <c r="BE373" s="1"/>
  <c r="D374"/>
  <c r="AS374" s="1"/>
  <c r="BE374" s="1"/>
  <c r="D375"/>
  <c r="AS375" s="1"/>
  <c r="BE375" s="1"/>
  <c r="D376"/>
  <c r="AS376" s="1"/>
  <c r="BE376" s="1"/>
  <c r="D47"/>
  <c r="D44"/>
  <c r="AS44" s="1"/>
  <c r="BE44" s="1"/>
  <c r="D19"/>
  <c r="AS19" s="1"/>
  <c r="BE19" s="1"/>
  <c r="D20"/>
  <c r="AS20" s="1"/>
  <c r="BE20" s="1"/>
  <c r="D21"/>
  <c r="AS21" s="1"/>
  <c r="BE21" s="1"/>
  <c r="D22"/>
  <c r="AS22" s="1"/>
  <c r="BE22" s="1"/>
  <c r="D23"/>
  <c r="AS23" s="1"/>
  <c r="BE23" s="1"/>
  <c r="D24"/>
  <c r="AS24" s="1"/>
  <c r="BE24" s="1"/>
  <c r="D25"/>
  <c r="AS25" s="1"/>
  <c r="BE25" s="1"/>
  <c r="D26"/>
  <c r="AS26" s="1"/>
  <c r="BE26" s="1"/>
  <c r="D27"/>
  <c r="AS27" s="1"/>
  <c r="BE27" s="1"/>
  <c r="D28"/>
  <c r="AS28" s="1"/>
  <c r="BE28" s="1"/>
  <c r="D29"/>
  <c r="AS29" s="1"/>
  <c r="BE29" s="1"/>
  <c r="D30"/>
  <c r="AS30" s="1"/>
  <c r="BE30" s="1"/>
  <c r="D31"/>
  <c r="AS31" s="1"/>
  <c r="BE31" s="1"/>
  <c r="D32"/>
  <c r="AS32" s="1"/>
  <c r="BE32" s="1"/>
  <c r="D33"/>
  <c r="AS33" s="1"/>
  <c r="BE33" s="1"/>
  <c r="D34"/>
  <c r="AS34" s="1"/>
  <c r="BE34" s="1"/>
  <c r="D35"/>
  <c r="AS35" s="1"/>
  <c r="BE35" s="1"/>
  <c r="D36"/>
  <c r="AS36" s="1"/>
  <c r="BE36" s="1"/>
  <c r="D37"/>
  <c r="AS37" s="1"/>
  <c r="BE37" s="1"/>
  <c r="D38"/>
  <c r="AS38" s="1"/>
  <c r="BE38" s="1"/>
  <c r="D39"/>
  <c r="AS39" s="1"/>
  <c r="BE39" s="1"/>
  <c r="D40"/>
  <c r="AS40" s="1"/>
  <c r="BE40" s="1"/>
  <c r="D41"/>
  <c r="AS41" s="1"/>
  <c r="BE41" s="1"/>
  <c r="D42"/>
  <c r="AS42" s="1"/>
  <c r="BE42" s="1"/>
  <c r="D43"/>
  <c r="AS43" s="1"/>
  <c r="BE43" s="1"/>
  <c r="D18"/>
  <c r="D16"/>
  <c r="BE16" s="1"/>
  <c r="D15"/>
  <c r="AS15" s="1"/>
  <c r="BE15" s="1"/>
  <c r="D14"/>
  <c r="AS14" s="1"/>
  <c r="BE14" s="1"/>
  <c r="D13"/>
  <c r="AS13" s="1"/>
  <c r="BE13" s="1"/>
  <c r="D12"/>
  <c r="AS12" s="1"/>
  <c r="BE12" s="1"/>
  <c r="D11"/>
  <c r="AS11" s="1"/>
  <c r="BE11" s="1"/>
  <c r="D10"/>
  <c r="AS10" s="1"/>
  <c r="BE10" s="1"/>
  <c r="D9"/>
  <c r="AS9" s="1"/>
  <c r="BE9" s="1"/>
  <c r="D8"/>
  <c r="AS8" s="1"/>
  <c r="BE8" s="1"/>
  <c r="C6"/>
  <c r="B6"/>
  <c r="BB17" l="1"/>
  <c r="BB6"/>
  <c r="BA17" l="1"/>
  <c r="BA6"/>
  <c r="AZ17" l="1"/>
  <c r="AZ6"/>
  <c r="AY6"/>
  <c r="AR6" l="1"/>
  <c r="AV17" l="1"/>
  <c r="AW17"/>
  <c r="AX17"/>
  <c r="AY17"/>
  <c r="BC17"/>
  <c r="BD17"/>
  <c r="AV6"/>
  <c r="AW6"/>
  <c r="AX6"/>
  <c r="BC6"/>
  <c r="BD6"/>
  <c r="AD19" i="8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AD28"/>
  <c r="AE28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0"/>
  <c r="AE40" s="1"/>
  <c r="AD41"/>
  <c r="AE41" s="1"/>
  <c r="AD42"/>
  <c r="AE42" s="1"/>
  <c r="AD43"/>
  <c r="AE43" s="1"/>
  <c r="AD44"/>
  <c r="AE44" s="1"/>
  <c r="AD18"/>
  <c r="AE18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AA30"/>
  <c r="AB30" s="1"/>
  <c r="AA31"/>
  <c r="AB31" s="1"/>
  <c r="AA32"/>
  <c r="AB32" s="1"/>
  <c r="AA33"/>
  <c r="AB33" s="1"/>
  <c r="AA34"/>
  <c r="AB34" s="1"/>
  <c r="AA35"/>
  <c r="AB35" s="1"/>
  <c r="AA36"/>
  <c r="AB36" s="1"/>
  <c r="AA37"/>
  <c r="AB37" s="1"/>
  <c r="AA38"/>
  <c r="AB38" s="1"/>
  <c r="AA39"/>
  <c r="AB39" s="1"/>
  <c r="AA40"/>
  <c r="AB40" s="1"/>
  <c r="AA41"/>
  <c r="AB41" s="1"/>
  <c r="AA42"/>
  <c r="AB42" s="1"/>
  <c r="AA43"/>
  <c r="AB43" s="1"/>
  <c r="AA44"/>
  <c r="AB44" s="1"/>
  <c r="AA18"/>
  <c r="AB18" s="1"/>
  <c r="X18" i="7"/>
  <c r="T18"/>
  <c r="P7"/>
  <c r="BG12"/>
  <c r="BI12" s="1"/>
  <c r="BK12" s="1"/>
  <c r="BM12" s="1"/>
  <c r="BG376"/>
  <c r="BI376" s="1"/>
  <c r="BK376" s="1"/>
  <c r="BM376" s="1"/>
  <c r="AS47"/>
  <c r="AS18"/>
  <c r="BG234" l="1"/>
  <c r="BI234" s="1"/>
  <c r="BK234" s="1"/>
  <c r="BM234" s="1"/>
  <c r="BG239"/>
  <c r="BI239" s="1"/>
  <c r="BK239" s="1"/>
  <c r="BM239" s="1"/>
  <c r="BG243"/>
  <c r="BI243" s="1"/>
  <c r="BK243" s="1"/>
  <c r="BM243" s="1"/>
  <c r="BG248"/>
  <c r="BI248" s="1"/>
  <c r="BK248" s="1"/>
  <c r="BM248" s="1"/>
  <c r="BG252"/>
  <c r="BI252" s="1"/>
  <c r="BK252" s="1"/>
  <c r="BM252" s="1"/>
  <c r="BG256"/>
  <c r="BI256" s="1"/>
  <c r="BK256" s="1"/>
  <c r="BM256" s="1"/>
  <c r="BG260"/>
  <c r="BI260" s="1"/>
  <c r="BK260" s="1"/>
  <c r="BM260" s="1"/>
  <c r="BG265"/>
  <c r="BI265" s="1"/>
  <c r="BK265" s="1"/>
  <c r="BM265" s="1"/>
  <c r="BG272"/>
  <c r="BI272" s="1"/>
  <c r="BK272" s="1"/>
  <c r="BM272" s="1"/>
  <c r="BE47"/>
  <c r="BG47" s="1"/>
  <c r="BI47" s="1"/>
  <c r="BK47" s="1"/>
  <c r="BG277"/>
  <c r="BI277" s="1"/>
  <c r="BK277" s="1"/>
  <c r="BM277" s="1"/>
  <c r="BG279"/>
  <c r="BI279" s="1"/>
  <c r="BK279" s="1"/>
  <c r="BM279" s="1"/>
  <c r="BG281"/>
  <c r="BI281" s="1"/>
  <c r="BK281" s="1"/>
  <c r="BM281" s="1"/>
  <c r="BG283"/>
  <c r="BI283" s="1"/>
  <c r="BK283" s="1"/>
  <c r="BM283" s="1"/>
  <c r="BG285"/>
  <c r="BI285" s="1"/>
  <c r="BK285" s="1"/>
  <c r="BM285" s="1"/>
  <c r="BG288"/>
  <c r="BI288" s="1"/>
  <c r="BK288" s="1"/>
  <c r="BM288" s="1"/>
  <c r="BG290"/>
  <c r="BI290" s="1"/>
  <c r="BK290" s="1"/>
  <c r="BM290" s="1"/>
  <c r="BG292"/>
  <c r="BI292" s="1"/>
  <c r="BK292" s="1"/>
  <c r="BM292" s="1"/>
  <c r="BG294"/>
  <c r="BI294" s="1"/>
  <c r="BK294" s="1"/>
  <c r="BM294" s="1"/>
  <c r="BG296"/>
  <c r="BI296" s="1"/>
  <c r="BK296" s="1"/>
  <c r="BM296" s="1"/>
  <c r="BG298"/>
  <c r="BI298" s="1"/>
  <c r="BK298" s="1"/>
  <c r="BM298" s="1"/>
  <c r="BG300"/>
  <c r="BI300" s="1"/>
  <c r="BK300" s="1"/>
  <c r="BM300" s="1"/>
  <c r="BG302"/>
  <c r="BI302" s="1"/>
  <c r="BK302" s="1"/>
  <c r="BM302" s="1"/>
  <c r="BG304"/>
  <c r="BI304" s="1"/>
  <c r="BK304" s="1"/>
  <c r="BM304" s="1"/>
  <c r="BG306"/>
  <c r="BI306" s="1"/>
  <c r="BK306" s="1"/>
  <c r="BM306" s="1"/>
  <c r="BG308"/>
  <c r="BI308" s="1"/>
  <c r="BK308" s="1"/>
  <c r="BM308" s="1"/>
  <c r="BG310"/>
  <c r="BI310" s="1"/>
  <c r="BK310" s="1"/>
  <c r="BM310" s="1"/>
  <c r="BG313"/>
  <c r="BI313" s="1"/>
  <c r="BK313" s="1"/>
  <c r="BM313" s="1"/>
  <c r="BG315"/>
  <c r="BI315" s="1"/>
  <c r="BK315" s="1"/>
  <c r="BM315" s="1"/>
  <c r="BG317"/>
  <c r="BI317" s="1"/>
  <c r="BK317" s="1"/>
  <c r="BM317" s="1"/>
  <c r="BG319"/>
  <c r="BI319" s="1"/>
  <c r="BK319" s="1"/>
  <c r="BM319" s="1"/>
  <c r="BG321"/>
  <c r="BI321" s="1"/>
  <c r="BK321" s="1"/>
  <c r="BM321" s="1"/>
  <c r="BG323"/>
  <c r="BI323" s="1"/>
  <c r="BK323" s="1"/>
  <c r="BM323" s="1"/>
  <c r="BG325"/>
  <c r="BI325" s="1"/>
  <c r="BK325" s="1"/>
  <c r="BM325" s="1"/>
  <c r="BG327"/>
  <c r="BI327" s="1"/>
  <c r="BK327" s="1"/>
  <c r="BM327" s="1"/>
  <c r="BG330"/>
  <c r="BI330" s="1"/>
  <c r="BK330" s="1"/>
  <c r="BM330" s="1"/>
  <c r="BG332"/>
  <c r="BI332" s="1"/>
  <c r="BK332" s="1"/>
  <c r="BM332" s="1"/>
  <c r="BG334"/>
  <c r="BI334" s="1"/>
  <c r="BK334" s="1"/>
  <c r="BM334" s="1"/>
  <c r="BG336"/>
  <c r="BI336" s="1"/>
  <c r="BK336" s="1"/>
  <c r="BM336" s="1"/>
  <c r="BG338"/>
  <c r="BI338" s="1"/>
  <c r="BK338" s="1"/>
  <c r="BM338" s="1"/>
  <c r="BG341"/>
  <c r="BI341" s="1"/>
  <c r="BK341" s="1"/>
  <c r="BM341" s="1"/>
  <c r="BG343"/>
  <c r="BI343" s="1"/>
  <c r="BK343" s="1"/>
  <c r="BM343" s="1"/>
  <c r="BG345"/>
  <c r="BI345" s="1"/>
  <c r="BK345" s="1"/>
  <c r="BM345" s="1"/>
  <c r="BG347"/>
  <c r="BI347" s="1"/>
  <c r="BK347" s="1"/>
  <c r="BM347" s="1"/>
  <c r="BG349"/>
  <c r="BI349" s="1"/>
  <c r="BK349" s="1"/>
  <c r="BM349" s="1"/>
  <c r="BG351"/>
  <c r="BI351" s="1"/>
  <c r="BK351" s="1"/>
  <c r="BM351" s="1"/>
  <c r="BG354"/>
  <c r="BI354" s="1"/>
  <c r="BK354" s="1"/>
  <c r="BM354" s="1"/>
  <c r="BG356"/>
  <c r="BI356" s="1"/>
  <c r="BK356" s="1"/>
  <c r="BM356" s="1"/>
  <c r="BG358"/>
  <c r="BI358" s="1"/>
  <c r="BK358" s="1"/>
  <c r="BM358" s="1"/>
  <c r="BG360"/>
  <c r="BI360" s="1"/>
  <c r="BK360" s="1"/>
  <c r="BM360" s="1"/>
  <c r="BG362"/>
  <c r="BI362" s="1"/>
  <c r="BK362" s="1"/>
  <c r="BM362" s="1"/>
  <c r="BG365"/>
  <c r="BI365" s="1"/>
  <c r="BK365" s="1"/>
  <c r="BM365" s="1"/>
  <c r="BG367"/>
  <c r="BI367" s="1"/>
  <c r="BK367" s="1"/>
  <c r="BM367" s="1"/>
  <c r="BG369"/>
  <c r="BI369" s="1"/>
  <c r="BK369" s="1"/>
  <c r="BM369" s="1"/>
  <c r="BG371"/>
  <c r="BI371" s="1"/>
  <c r="BK371" s="1"/>
  <c r="BM371" s="1"/>
  <c r="BG373"/>
  <c r="BI373" s="1"/>
  <c r="BK373" s="1"/>
  <c r="BM373" s="1"/>
  <c r="BG375"/>
  <c r="BI375" s="1"/>
  <c r="BK375" s="1"/>
  <c r="BM375" s="1"/>
  <c r="BG232"/>
  <c r="BI232" s="1"/>
  <c r="BK232" s="1"/>
  <c r="BM232" s="1"/>
  <c r="BG237"/>
  <c r="BI237" s="1"/>
  <c r="BK237" s="1"/>
  <c r="BM237" s="1"/>
  <c r="BG241"/>
  <c r="BI241" s="1"/>
  <c r="BK241" s="1"/>
  <c r="BM241" s="1"/>
  <c r="BG246"/>
  <c r="BI246" s="1"/>
  <c r="BK246" s="1"/>
  <c r="BM246" s="1"/>
  <c r="BG250"/>
  <c r="BI250" s="1"/>
  <c r="BK250" s="1"/>
  <c r="BM250" s="1"/>
  <c r="BG254"/>
  <c r="BI254" s="1"/>
  <c r="BK254" s="1"/>
  <c r="BM254" s="1"/>
  <c r="BG258"/>
  <c r="BI258" s="1"/>
  <c r="BK258" s="1"/>
  <c r="BM258" s="1"/>
  <c r="BG263"/>
  <c r="BI263" s="1"/>
  <c r="BK263" s="1"/>
  <c r="BM263" s="1"/>
  <c r="BG267"/>
  <c r="BI267" s="1"/>
  <c r="BK267" s="1"/>
  <c r="BM267" s="1"/>
  <c r="BG270"/>
  <c r="BI270" s="1"/>
  <c r="BK270" s="1"/>
  <c r="BM270" s="1"/>
  <c r="BG274"/>
  <c r="BI274" s="1"/>
  <c r="BK274" s="1"/>
  <c r="BM274" s="1"/>
  <c r="BG276"/>
  <c r="BI276" s="1"/>
  <c r="BK276" s="1"/>
  <c r="BM276" s="1"/>
  <c r="BG278"/>
  <c r="BI278" s="1"/>
  <c r="BK278" s="1"/>
  <c r="BM278" s="1"/>
  <c r="BG280"/>
  <c r="BI280" s="1"/>
  <c r="BK280" s="1"/>
  <c r="BM280" s="1"/>
  <c r="BG282"/>
  <c r="BI282" s="1"/>
  <c r="BK282" s="1"/>
  <c r="BM282" s="1"/>
  <c r="BG284"/>
  <c r="BI284" s="1"/>
  <c r="BK284" s="1"/>
  <c r="BM284" s="1"/>
  <c r="BG286"/>
  <c r="BI286" s="1"/>
  <c r="BK286" s="1"/>
  <c r="BM286" s="1"/>
  <c r="BG289"/>
  <c r="BI289" s="1"/>
  <c r="BK289" s="1"/>
  <c r="BM289" s="1"/>
  <c r="BG291"/>
  <c r="BI291" s="1"/>
  <c r="BK291" s="1"/>
  <c r="BM291" s="1"/>
  <c r="BG293"/>
  <c r="BI293" s="1"/>
  <c r="BK293" s="1"/>
  <c r="BM293" s="1"/>
  <c r="BG295"/>
  <c r="BI295" s="1"/>
  <c r="BK295" s="1"/>
  <c r="BM295" s="1"/>
  <c r="BG297"/>
  <c r="BI297" s="1"/>
  <c r="BK297" s="1"/>
  <c r="BM297" s="1"/>
  <c r="BG299"/>
  <c r="BI299" s="1"/>
  <c r="BK299" s="1"/>
  <c r="BM299" s="1"/>
  <c r="BG301"/>
  <c r="BI301" s="1"/>
  <c r="BK301" s="1"/>
  <c r="BM301" s="1"/>
  <c r="BG303"/>
  <c r="BI303" s="1"/>
  <c r="BK303" s="1"/>
  <c r="BM303" s="1"/>
  <c r="BG305"/>
  <c r="BI305" s="1"/>
  <c r="BK305" s="1"/>
  <c r="BM305" s="1"/>
  <c r="BG307"/>
  <c r="BI307" s="1"/>
  <c r="BK307" s="1"/>
  <c r="BM307" s="1"/>
  <c r="BG309"/>
  <c r="BI309" s="1"/>
  <c r="BK309" s="1"/>
  <c r="BM309" s="1"/>
  <c r="BG311"/>
  <c r="BI311" s="1"/>
  <c r="BK311" s="1"/>
  <c r="BM311" s="1"/>
  <c r="BG314"/>
  <c r="BI314" s="1"/>
  <c r="BK314" s="1"/>
  <c r="BM314" s="1"/>
  <c r="BG316"/>
  <c r="BI316" s="1"/>
  <c r="BK316" s="1"/>
  <c r="BM316" s="1"/>
  <c r="BG318"/>
  <c r="BI318" s="1"/>
  <c r="BK318" s="1"/>
  <c r="BM318" s="1"/>
  <c r="BG320"/>
  <c r="BI320" s="1"/>
  <c r="BK320" s="1"/>
  <c r="BM320" s="1"/>
  <c r="BG322"/>
  <c r="BI322" s="1"/>
  <c r="BK322" s="1"/>
  <c r="BM322" s="1"/>
  <c r="BG324"/>
  <c r="BI324" s="1"/>
  <c r="BK324" s="1"/>
  <c r="BM324" s="1"/>
  <c r="BG326"/>
  <c r="BI326" s="1"/>
  <c r="BK326" s="1"/>
  <c r="BM326" s="1"/>
  <c r="BG329"/>
  <c r="BI329" s="1"/>
  <c r="BK329" s="1"/>
  <c r="BM329" s="1"/>
  <c r="BG331"/>
  <c r="BI331" s="1"/>
  <c r="BK331" s="1"/>
  <c r="BM331" s="1"/>
  <c r="BG333"/>
  <c r="BI333" s="1"/>
  <c r="BK333" s="1"/>
  <c r="BM333" s="1"/>
  <c r="BG335"/>
  <c r="BI335" s="1"/>
  <c r="BK335" s="1"/>
  <c r="BM335" s="1"/>
  <c r="BG337"/>
  <c r="BI337" s="1"/>
  <c r="BK337" s="1"/>
  <c r="BM337" s="1"/>
  <c r="BG339"/>
  <c r="BI339" s="1"/>
  <c r="BK339" s="1"/>
  <c r="BM339" s="1"/>
  <c r="BG342"/>
  <c r="BI342" s="1"/>
  <c r="BK342" s="1"/>
  <c r="BM342" s="1"/>
  <c r="BG344"/>
  <c r="BI344" s="1"/>
  <c r="BK344" s="1"/>
  <c r="BM344" s="1"/>
  <c r="BG346"/>
  <c r="BI346" s="1"/>
  <c r="BK346" s="1"/>
  <c r="BM346" s="1"/>
  <c r="BG348"/>
  <c r="BI348" s="1"/>
  <c r="BK348" s="1"/>
  <c r="BM348" s="1"/>
  <c r="BG350"/>
  <c r="BI350" s="1"/>
  <c r="BK350" s="1"/>
  <c r="BM350" s="1"/>
  <c r="BG353"/>
  <c r="BI353" s="1"/>
  <c r="BK353" s="1"/>
  <c r="BM353" s="1"/>
  <c r="BG355"/>
  <c r="BI355" s="1"/>
  <c r="BK355" s="1"/>
  <c r="BM355" s="1"/>
  <c r="BG357"/>
  <c r="BI357" s="1"/>
  <c r="BK357" s="1"/>
  <c r="BM357" s="1"/>
  <c r="BG359"/>
  <c r="BI359" s="1"/>
  <c r="BK359" s="1"/>
  <c r="BM359" s="1"/>
  <c r="BG361"/>
  <c r="BI361" s="1"/>
  <c r="BK361" s="1"/>
  <c r="BM361" s="1"/>
  <c r="BG363"/>
  <c r="BI363" s="1"/>
  <c r="BK363" s="1"/>
  <c r="BM363" s="1"/>
  <c r="BG366"/>
  <c r="BI366" s="1"/>
  <c r="BK366" s="1"/>
  <c r="BM366" s="1"/>
  <c r="BG368"/>
  <c r="BI368" s="1"/>
  <c r="BK368" s="1"/>
  <c r="BM368" s="1"/>
  <c r="BG370"/>
  <c r="BI370" s="1"/>
  <c r="BK370" s="1"/>
  <c r="BM370" s="1"/>
  <c r="BG372"/>
  <c r="BI372" s="1"/>
  <c r="BK372" s="1"/>
  <c r="BM372" s="1"/>
  <c r="BG374"/>
  <c r="BI374" s="1"/>
  <c r="BK374" s="1"/>
  <c r="BM374" s="1"/>
  <c r="AT49"/>
  <c r="AT54"/>
  <c r="AT58"/>
  <c r="AT62"/>
  <c r="AT67"/>
  <c r="AT71"/>
  <c r="AT74"/>
  <c r="AT76"/>
  <c r="AT78"/>
  <c r="AT80"/>
  <c r="AT83"/>
  <c r="AT85"/>
  <c r="AT87"/>
  <c r="AT89"/>
  <c r="AT92"/>
  <c r="BG92"/>
  <c r="BI92" s="1"/>
  <c r="BK92" s="1"/>
  <c r="BM92" s="1"/>
  <c r="AT94"/>
  <c r="AT96"/>
  <c r="BG96"/>
  <c r="BI96" s="1"/>
  <c r="BK96" s="1"/>
  <c r="BM96" s="1"/>
  <c r="AT98"/>
  <c r="AT100"/>
  <c r="BG100"/>
  <c r="BI100" s="1"/>
  <c r="BK100" s="1"/>
  <c r="BM100" s="1"/>
  <c r="AT102"/>
  <c r="AT104"/>
  <c r="BG104"/>
  <c r="BI104" s="1"/>
  <c r="BK104" s="1"/>
  <c r="BM104" s="1"/>
  <c r="AT107"/>
  <c r="AT109"/>
  <c r="BG109"/>
  <c r="BI109" s="1"/>
  <c r="BK109" s="1"/>
  <c r="BM109" s="1"/>
  <c r="AT111"/>
  <c r="AT113"/>
  <c r="BG113"/>
  <c r="BI113" s="1"/>
  <c r="BK113" s="1"/>
  <c r="BM113" s="1"/>
  <c r="AT115"/>
  <c r="AT117"/>
  <c r="BG117"/>
  <c r="BI117" s="1"/>
  <c r="BK117" s="1"/>
  <c r="BM117" s="1"/>
  <c r="AT119"/>
  <c r="AT122"/>
  <c r="BG122"/>
  <c r="BI122" s="1"/>
  <c r="BK122" s="1"/>
  <c r="BM122" s="1"/>
  <c r="AT124"/>
  <c r="AT126"/>
  <c r="BG126"/>
  <c r="BI126" s="1"/>
  <c r="BK126" s="1"/>
  <c r="BM126" s="1"/>
  <c r="AT128"/>
  <c r="AT131"/>
  <c r="BG131"/>
  <c r="BI131" s="1"/>
  <c r="BK131" s="1"/>
  <c r="BM131" s="1"/>
  <c r="AT133"/>
  <c r="AT135"/>
  <c r="BG135"/>
  <c r="BI135" s="1"/>
  <c r="BK135" s="1"/>
  <c r="BM135" s="1"/>
  <c r="AT137"/>
  <c r="AT140"/>
  <c r="BG140"/>
  <c r="BI140" s="1"/>
  <c r="BK140" s="1"/>
  <c r="BM140" s="1"/>
  <c r="AT142"/>
  <c r="BG144"/>
  <c r="BI144" s="1"/>
  <c r="BK144" s="1"/>
  <c r="BM144" s="1"/>
  <c r="BG147"/>
  <c r="BI147" s="1"/>
  <c r="BK147" s="1"/>
  <c r="BM147" s="1"/>
  <c r="BG149"/>
  <c r="BI149" s="1"/>
  <c r="BK149" s="1"/>
  <c r="BM149" s="1"/>
  <c r="BG151"/>
  <c r="BI151" s="1"/>
  <c r="BK151" s="1"/>
  <c r="BM151" s="1"/>
  <c r="BG153"/>
  <c r="BI153" s="1"/>
  <c r="BK153" s="1"/>
  <c r="BM153" s="1"/>
  <c r="BG155"/>
  <c r="BI155" s="1"/>
  <c r="BK155" s="1"/>
  <c r="BM155" s="1"/>
  <c r="BG157"/>
  <c r="BI157" s="1"/>
  <c r="BK157" s="1"/>
  <c r="BM157" s="1"/>
  <c r="BG160"/>
  <c r="BI160" s="1"/>
  <c r="BK160" s="1"/>
  <c r="BM160" s="1"/>
  <c r="BG162"/>
  <c r="BI162" s="1"/>
  <c r="BK162" s="1"/>
  <c r="BM162" s="1"/>
  <c r="BG164"/>
  <c r="BI164" s="1"/>
  <c r="BK164" s="1"/>
  <c r="BM164" s="1"/>
  <c r="BG166"/>
  <c r="BI166" s="1"/>
  <c r="BK166" s="1"/>
  <c r="BM166" s="1"/>
  <c r="BG168"/>
  <c r="BI168" s="1"/>
  <c r="BK168" s="1"/>
  <c r="BM168" s="1"/>
  <c r="BG170"/>
  <c r="BI170" s="1"/>
  <c r="BK170" s="1"/>
  <c r="BM170" s="1"/>
  <c r="BG172"/>
  <c r="BI172" s="1"/>
  <c r="BK172" s="1"/>
  <c r="BM172" s="1"/>
  <c r="BG175"/>
  <c r="BI175" s="1"/>
  <c r="BK175" s="1"/>
  <c r="BM175" s="1"/>
  <c r="BG177"/>
  <c r="BI177" s="1"/>
  <c r="BK177" s="1"/>
  <c r="BM177" s="1"/>
  <c r="BG179"/>
  <c r="BI179" s="1"/>
  <c r="BK179" s="1"/>
  <c r="BM179" s="1"/>
  <c r="BG181"/>
  <c r="BI181" s="1"/>
  <c r="BK181" s="1"/>
  <c r="BM181" s="1"/>
  <c r="BG183"/>
  <c r="BI183" s="1"/>
  <c r="BK183" s="1"/>
  <c r="BM183" s="1"/>
  <c r="BG186"/>
  <c r="BI186" s="1"/>
  <c r="BK186" s="1"/>
  <c r="BM186" s="1"/>
  <c r="BG188"/>
  <c r="BI188" s="1"/>
  <c r="BK188" s="1"/>
  <c r="BM188" s="1"/>
  <c r="BG190"/>
  <c r="BI190" s="1"/>
  <c r="BK190" s="1"/>
  <c r="BM190" s="1"/>
  <c r="BG192"/>
  <c r="BI192" s="1"/>
  <c r="BK192" s="1"/>
  <c r="BM192" s="1"/>
  <c r="BG194"/>
  <c r="BI194" s="1"/>
  <c r="BK194" s="1"/>
  <c r="BM194" s="1"/>
  <c r="BG196"/>
  <c r="BI196" s="1"/>
  <c r="BK196" s="1"/>
  <c r="BM196" s="1"/>
  <c r="BG198"/>
  <c r="BI198" s="1"/>
  <c r="BK198" s="1"/>
  <c r="BM198" s="1"/>
  <c r="BG201"/>
  <c r="BI201" s="1"/>
  <c r="BK201" s="1"/>
  <c r="BM201" s="1"/>
  <c r="BG203"/>
  <c r="BI203" s="1"/>
  <c r="BK203" s="1"/>
  <c r="BM203" s="1"/>
  <c r="BG205"/>
  <c r="BI205" s="1"/>
  <c r="BK205" s="1"/>
  <c r="BM205" s="1"/>
  <c r="BG207"/>
  <c r="BI207" s="1"/>
  <c r="BK207" s="1"/>
  <c r="BM207" s="1"/>
  <c r="BG209"/>
  <c r="BI209" s="1"/>
  <c r="BK209" s="1"/>
  <c r="BM209" s="1"/>
  <c r="BG211"/>
  <c r="BI211" s="1"/>
  <c r="BK211" s="1"/>
  <c r="BM211" s="1"/>
  <c r="BG214"/>
  <c r="BI214" s="1"/>
  <c r="BK214" s="1"/>
  <c r="BM214" s="1"/>
  <c r="BG216"/>
  <c r="BI216" s="1"/>
  <c r="BK216" s="1"/>
  <c r="BM216" s="1"/>
  <c r="BG218"/>
  <c r="BI218" s="1"/>
  <c r="BK218" s="1"/>
  <c r="BM218" s="1"/>
  <c r="BG220"/>
  <c r="BI220" s="1"/>
  <c r="BK220" s="1"/>
  <c r="BM220" s="1"/>
  <c r="BG222"/>
  <c r="BI222" s="1"/>
  <c r="BK222" s="1"/>
  <c r="BM222" s="1"/>
  <c r="BG224"/>
  <c r="BI224" s="1"/>
  <c r="BK224" s="1"/>
  <c r="BM224" s="1"/>
  <c r="BG227"/>
  <c r="BI227" s="1"/>
  <c r="BK227" s="1"/>
  <c r="BM227" s="1"/>
  <c r="BG229"/>
  <c r="BI229" s="1"/>
  <c r="BK229" s="1"/>
  <c r="BM229" s="1"/>
  <c r="BG231"/>
  <c r="BI231" s="1"/>
  <c r="BK231" s="1"/>
  <c r="BM231" s="1"/>
  <c r="BG233"/>
  <c r="BI233" s="1"/>
  <c r="BK233" s="1"/>
  <c r="BM233" s="1"/>
  <c r="BG235"/>
  <c r="BI235" s="1"/>
  <c r="BK235" s="1"/>
  <c r="BM235" s="1"/>
  <c r="BG238"/>
  <c r="BI238" s="1"/>
  <c r="BK238" s="1"/>
  <c r="BM238" s="1"/>
  <c r="BG240"/>
  <c r="BI240" s="1"/>
  <c r="BK240" s="1"/>
  <c r="BM240" s="1"/>
  <c r="BG242"/>
  <c r="BI242" s="1"/>
  <c r="BK242" s="1"/>
  <c r="BM242" s="1"/>
  <c r="BG244"/>
  <c r="BI244" s="1"/>
  <c r="BK244" s="1"/>
  <c r="BM244" s="1"/>
  <c r="BG247"/>
  <c r="BI247" s="1"/>
  <c r="BK247" s="1"/>
  <c r="BM247" s="1"/>
  <c r="BG249"/>
  <c r="BI249" s="1"/>
  <c r="BK249" s="1"/>
  <c r="BM249" s="1"/>
  <c r="BG251"/>
  <c r="BI251" s="1"/>
  <c r="BK251" s="1"/>
  <c r="BM251" s="1"/>
  <c r="BG253"/>
  <c r="BI253" s="1"/>
  <c r="BK253" s="1"/>
  <c r="BM253" s="1"/>
  <c r="BG255"/>
  <c r="BI255" s="1"/>
  <c r="BK255" s="1"/>
  <c r="BM255" s="1"/>
  <c r="BG257"/>
  <c r="BI257" s="1"/>
  <c r="BK257" s="1"/>
  <c r="BM257" s="1"/>
  <c r="BG259"/>
  <c r="BI259" s="1"/>
  <c r="BK259" s="1"/>
  <c r="BM259" s="1"/>
  <c r="BG262"/>
  <c r="BI262" s="1"/>
  <c r="BK262" s="1"/>
  <c r="BM262" s="1"/>
  <c r="BG264"/>
  <c r="BI264" s="1"/>
  <c r="BK264" s="1"/>
  <c r="BM264" s="1"/>
  <c r="BG266"/>
  <c r="BI266" s="1"/>
  <c r="BK266" s="1"/>
  <c r="BM266" s="1"/>
  <c r="BG268"/>
  <c r="BI268" s="1"/>
  <c r="BK268" s="1"/>
  <c r="BM268" s="1"/>
  <c r="BG271"/>
  <c r="BI271" s="1"/>
  <c r="BK271" s="1"/>
  <c r="BM271" s="1"/>
  <c r="BG273"/>
  <c r="BI273" s="1"/>
  <c r="BK273" s="1"/>
  <c r="BM273" s="1"/>
  <c r="BG275"/>
  <c r="BI275" s="1"/>
  <c r="BK275" s="1"/>
  <c r="BM275" s="1"/>
  <c r="AT51"/>
  <c r="AT56"/>
  <c r="AT60"/>
  <c r="BG60"/>
  <c r="BI60" s="1"/>
  <c r="BK60" s="1"/>
  <c r="BM60" s="1"/>
  <c r="AT64"/>
  <c r="BG64"/>
  <c r="BI64" s="1"/>
  <c r="BK64" s="1"/>
  <c r="BM64" s="1"/>
  <c r="AT69"/>
  <c r="BG69"/>
  <c r="BI69" s="1"/>
  <c r="BK69" s="1"/>
  <c r="BM69" s="1"/>
  <c r="BG48"/>
  <c r="BI48" s="1"/>
  <c r="BK48" s="1"/>
  <c r="BM48" s="1"/>
  <c r="BG50"/>
  <c r="BI50" s="1"/>
  <c r="BK50" s="1"/>
  <c r="BM50" s="1"/>
  <c r="BG53"/>
  <c r="BI53" s="1"/>
  <c r="BK53" s="1"/>
  <c r="BM53" s="1"/>
  <c r="BG55"/>
  <c r="BI55" s="1"/>
  <c r="BK55" s="1"/>
  <c r="BM55" s="1"/>
  <c r="BG57"/>
  <c r="BI57" s="1"/>
  <c r="BK57" s="1"/>
  <c r="BM57" s="1"/>
  <c r="BG59"/>
  <c r="BI59" s="1"/>
  <c r="BK59" s="1"/>
  <c r="BM59" s="1"/>
  <c r="BG61"/>
  <c r="BI61" s="1"/>
  <c r="BK61" s="1"/>
  <c r="BM61" s="1"/>
  <c r="BG63"/>
  <c r="BI63" s="1"/>
  <c r="BK63" s="1"/>
  <c r="BM63" s="1"/>
  <c r="BG65"/>
  <c r="BI65" s="1"/>
  <c r="BK65" s="1"/>
  <c r="BM65" s="1"/>
  <c r="BG68"/>
  <c r="BI68" s="1"/>
  <c r="BK68" s="1"/>
  <c r="BM68" s="1"/>
  <c r="BG70"/>
  <c r="BI70" s="1"/>
  <c r="BK70" s="1"/>
  <c r="BM70" s="1"/>
  <c r="BG73"/>
  <c r="BI73" s="1"/>
  <c r="BK73" s="1"/>
  <c r="BM73" s="1"/>
  <c r="BG75"/>
  <c r="BI75" s="1"/>
  <c r="BK75" s="1"/>
  <c r="BM75" s="1"/>
  <c r="BG77"/>
  <c r="BI77" s="1"/>
  <c r="BK77" s="1"/>
  <c r="BM77" s="1"/>
  <c r="BG79"/>
  <c r="BI79" s="1"/>
  <c r="BK79" s="1"/>
  <c r="BM79" s="1"/>
  <c r="BG82"/>
  <c r="BI82" s="1"/>
  <c r="BK82" s="1"/>
  <c r="BM82" s="1"/>
  <c r="BG84"/>
  <c r="BI84" s="1"/>
  <c r="BK84" s="1"/>
  <c r="BM84" s="1"/>
  <c r="BG86"/>
  <c r="BI86" s="1"/>
  <c r="BK86" s="1"/>
  <c r="BM86" s="1"/>
  <c r="BG88"/>
  <c r="BI88" s="1"/>
  <c r="BK88" s="1"/>
  <c r="BM88" s="1"/>
  <c r="BG90"/>
  <c r="BI90" s="1"/>
  <c r="BK90" s="1"/>
  <c r="BM90" s="1"/>
  <c r="BG93"/>
  <c r="BI93" s="1"/>
  <c r="BK93" s="1"/>
  <c r="BM93" s="1"/>
  <c r="BG95"/>
  <c r="BI95" s="1"/>
  <c r="BK95" s="1"/>
  <c r="BM95" s="1"/>
  <c r="BG97"/>
  <c r="BI97" s="1"/>
  <c r="BK97" s="1"/>
  <c r="BM97" s="1"/>
  <c r="BG99"/>
  <c r="BI99" s="1"/>
  <c r="BK99" s="1"/>
  <c r="BM99" s="1"/>
  <c r="BG101"/>
  <c r="BI101" s="1"/>
  <c r="BK101" s="1"/>
  <c r="BM101" s="1"/>
  <c r="BG103"/>
  <c r="BI103" s="1"/>
  <c r="BK103" s="1"/>
  <c r="BM103" s="1"/>
  <c r="BG106"/>
  <c r="BI106" s="1"/>
  <c r="BK106" s="1"/>
  <c r="BM106" s="1"/>
  <c r="BG108"/>
  <c r="BI108" s="1"/>
  <c r="BK108" s="1"/>
  <c r="BM108" s="1"/>
  <c r="BG110"/>
  <c r="BI110" s="1"/>
  <c r="BK110" s="1"/>
  <c r="BM110" s="1"/>
  <c r="BG112"/>
  <c r="BI112" s="1"/>
  <c r="BK112" s="1"/>
  <c r="BM112" s="1"/>
  <c r="BG114"/>
  <c r="BI114" s="1"/>
  <c r="BK114" s="1"/>
  <c r="BM114" s="1"/>
  <c r="BG116"/>
  <c r="BI116" s="1"/>
  <c r="BK116" s="1"/>
  <c r="BM116" s="1"/>
  <c r="BG118"/>
  <c r="BI118" s="1"/>
  <c r="BK118" s="1"/>
  <c r="BM118" s="1"/>
  <c r="BG120"/>
  <c r="BI120" s="1"/>
  <c r="BK120" s="1"/>
  <c r="BM120" s="1"/>
  <c r="BG123"/>
  <c r="BI123" s="1"/>
  <c r="BK123" s="1"/>
  <c r="BM123" s="1"/>
  <c r="BG125"/>
  <c r="BI125" s="1"/>
  <c r="BK125" s="1"/>
  <c r="BM125" s="1"/>
  <c r="BG127"/>
  <c r="BI127" s="1"/>
  <c r="BK127" s="1"/>
  <c r="BM127" s="1"/>
  <c r="BG130"/>
  <c r="BI130" s="1"/>
  <c r="BK130" s="1"/>
  <c r="BM130" s="1"/>
  <c r="AT130"/>
  <c r="BG132"/>
  <c r="BI132" s="1"/>
  <c r="BK132" s="1"/>
  <c r="BM132" s="1"/>
  <c r="BG134"/>
  <c r="BI134" s="1"/>
  <c r="BK134" s="1"/>
  <c r="BM134" s="1"/>
  <c r="BG136"/>
  <c r="BI136" s="1"/>
  <c r="BK136" s="1"/>
  <c r="BM136" s="1"/>
  <c r="BG138"/>
  <c r="BI138" s="1"/>
  <c r="BK138" s="1"/>
  <c r="BM138" s="1"/>
  <c r="AT138"/>
  <c r="BG141"/>
  <c r="BI141" s="1"/>
  <c r="BK141" s="1"/>
  <c r="BM141" s="1"/>
  <c r="BG143"/>
  <c r="BI143" s="1"/>
  <c r="BK143" s="1"/>
  <c r="BM143" s="1"/>
  <c r="BG145"/>
  <c r="BI145" s="1"/>
  <c r="BK145" s="1"/>
  <c r="BM145" s="1"/>
  <c r="BG148"/>
  <c r="BI148" s="1"/>
  <c r="BK148" s="1"/>
  <c r="BM148" s="1"/>
  <c r="BG150"/>
  <c r="BI150" s="1"/>
  <c r="BK150" s="1"/>
  <c r="BM150" s="1"/>
  <c r="BG152"/>
  <c r="BI152" s="1"/>
  <c r="BK152" s="1"/>
  <c r="BM152" s="1"/>
  <c r="BG154"/>
  <c r="BI154" s="1"/>
  <c r="BK154" s="1"/>
  <c r="BM154" s="1"/>
  <c r="BG156"/>
  <c r="BI156" s="1"/>
  <c r="BK156" s="1"/>
  <c r="BM156" s="1"/>
  <c r="BG158"/>
  <c r="BI158" s="1"/>
  <c r="BK158" s="1"/>
  <c r="BM158" s="1"/>
  <c r="BG161"/>
  <c r="BI161" s="1"/>
  <c r="BK161" s="1"/>
  <c r="BM161" s="1"/>
  <c r="BG163"/>
  <c r="BI163" s="1"/>
  <c r="BK163" s="1"/>
  <c r="BM163" s="1"/>
  <c r="BG165"/>
  <c r="BI165" s="1"/>
  <c r="BK165" s="1"/>
  <c r="BM165" s="1"/>
  <c r="BG167"/>
  <c r="BI167" s="1"/>
  <c r="BK167" s="1"/>
  <c r="BM167" s="1"/>
  <c r="BG169"/>
  <c r="BI169" s="1"/>
  <c r="BK169" s="1"/>
  <c r="BM169" s="1"/>
  <c r="BG171"/>
  <c r="BI171" s="1"/>
  <c r="BK171" s="1"/>
  <c r="BM171" s="1"/>
  <c r="BG174"/>
  <c r="BI174" s="1"/>
  <c r="BK174" s="1"/>
  <c r="BM174" s="1"/>
  <c r="BG176"/>
  <c r="BI176" s="1"/>
  <c r="BK176" s="1"/>
  <c r="BM176" s="1"/>
  <c r="BG178"/>
  <c r="BI178" s="1"/>
  <c r="BK178" s="1"/>
  <c r="BM178" s="1"/>
  <c r="BG180"/>
  <c r="BI180" s="1"/>
  <c r="BK180" s="1"/>
  <c r="BM180" s="1"/>
  <c r="BG182"/>
  <c r="BI182" s="1"/>
  <c r="BK182" s="1"/>
  <c r="BM182" s="1"/>
  <c r="BG184"/>
  <c r="BI184" s="1"/>
  <c r="BK184" s="1"/>
  <c r="BM184" s="1"/>
  <c r="BG187"/>
  <c r="BI187" s="1"/>
  <c r="BK187" s="1"/>
  <c r="BM187" s="1"/>
  <c r="BG189"/>
  <c r="BI189" s="1"/>
  <c r="BK189" s="1"/>
  <c r="BM189" s="1"/>
  <c r="BG191"/>
  <c r="BI191" s="1"/>
  <c r="BK191" s="1"/>
  <c r="BM191" s="1"/>
  <c r="BG193"/>
  <c r="BI193" s="1"/>
  <c r="BK193" s="1"/>
  <c r="BM193" s="1"/>
  <c r="BG195"/>
  <c r="BI195" s="1"/>
  <c r="BK195" s="1"/>
  <c r="BM195" s="1"/>
  <c r="BG197"/>
  <c r="BI197" s="1"/>
  <c r="BK197" s="1"/>
  <c r="BM197" s="1"/>
  <c r="BG200"/>
  <c r="BI200" s="1"/>
  <c r="BK200" s="1"/>
  <c r="BM200" s="1"/>
  <c r="BG202"/>
  <c r="BI202" s="1"/>
  <c r="BK202" s="1"/>
  <c r="BM202" s="1"/>
  <c r="BG204"/>
  <c r="BI204" s="1"/>
  <c r="BK204" s="1"/>
  <c r="BM204" s="1"/>
  <c r="BG206"/>
  <c r="BI206" s="1"/>
  <c r="BK206" s="1"/>
  <c r="BM206" s="1"/>
  <c r="BG208"/>
  <c r="BI208" s="1"/>
  <c r="BK208" s="1"/>
  <c r="BM208" s="1"/>
  <c r="BG210"/>
  <c r="BI210" s="1"/>
  <c r="BK210" s="1"/>
  <c r="BM210" s="1"/>
  <c r="BG213"/>
  <c r="BI213" s="1"/>
  <c r="BK213" s="1"/>
  <c r="BM213" s="1"/>
  <c r="BG215"/>
  <c r="BI215" s="1"/>
  <c r="BK215" s="1"/>
  <c r="BM215" s="1"/>
  <c r="BG217"/>
  <c r="BI217" s="1"/>
  <c r="BK217" s="1"/>
  <c r="BM217" s="1"/>
  <c r="BG219"/>
  <c r="BI219" s="1"/>
  <c r="BK219" s="1"/>
  <c r="BM219" s="1"/>
  <c r="BG221"/>
  <c r="BI221" s="1"/>
  <c r="BK221" s="1"/>
  <c r="BM221" s="1"/>
  <c r="BG223"/>
  <c r="BI223" s="1"/>
  <c r="BK223" s="1"/>
  <c r="BM223" s="1"/>
  <c r="BG225"/>
  <c r="BI225" s="1"/>
  <c r="BK225" s="1"/>
  <c r="BM225" s="1"/>
  <c r="BG228"/>
  <c r="BI228" s="1"/>
  <c r="BK228" s="1"/>
  <c r="BM228" s="1"/>
  <c r="BG230"/>
  <c r="BI230" s="1"/>
  <c r="BK230" s="1"/>
  <c r="BM230" s="1"/>
  <c r="BG19"/>
  <c r="BI19" s="1"/>
  <c r="BK19" s="1"/>
  <c r="BM19" s="1"/>
  <c r="BG21"/>
  <c r="BI21" s="1"/>
  <c r="BK21" s="1"/>
  <c r="BM21" s="1"/>
  <c r="BG23"/>
  <c r="BI23" s="1"/>
  <c r="BK23" s="1"/>
  <c r="BM23" s="1"/>
  <c r="BG25"/>
  <c r="BI25" s="1"/>
  <c r="BK25" s="1"/>
  <c r="BM25" s="1"/>
  <c r="BG27"/>
  <c r="BI27" s="1"/>
  <c r="BK27" s="1"/>
  <c r="BM27" s="1"/>
  <c r="BG29"/>
  <c r="BI29" s="1"/>
  <c r="BG31"/>
  <c r="BI31" s="1"/>
  <c r="BK31" s="1"/>
  <c r="BM31" s="1"/>
  <c r="BG33"/>
  <c r="BI33" s="1"/>
  <c r="BK33" s="1"/>
  <c r="BM33" s="1"/>
  <c r="BG35"/>
  <c r="BI35" s="1"/>
  <c r="BK35" s="1"/>
  <c r="BM35" s="1"/>
  <c r="BG37"/>
  <c r="BI37" s="1"/>
  <c r="BK37" s="1"/>
  <c r="BM37" s="1"/>
  <c r="BG39"/>
  <c r="BI39" s="1"/>
  <c r="BK39" s="1"/>
  <c r="BM39" s="1"/>
  <c r="BG41"/>
  <c r="BI41" s="1"/>
  <c r="BK41" s="1"/>
  <c r="BM41" s="1"/>
  <c r="BG43"/>
  <c r="BI43" s="1"/>
  <c r="BK43" s="1"/>
  <c r="BM43" s="1"/>
  <c r="BE18"/>
  <c r="BG18" s="1"/>
  <c r="BI18" s="1"/>
  <c r="BK18" s="1"/>
  <c r="BM18" s="1"/>
  <c r="BG20"/>
  <c r="BI20" s="1"/>
  <c r="BK20" s="1"/>
  <c r="BM20" s="1"/>
  <c r="BG22"/>
  <c r="BI22" s="1"/>
  <c r="BK22" s="1"/>
  <c r="BM22" s="1"/>
  <c r="BG24"/>
  <c r="BI24" s="1"/>
  <c r="BK24" s="1"/>
  <c r="BM24" s="1"/>
  <c r="BG26"/>
  <c r="BI26" s="1"/>
  <c r="BK26" s="1"/>
  <c r="BM26" s="1"/>
  <c r="BG28"/>
  <c r="BI28" s="1"/>
  <c r="BK28" s="1"/>
  <c r="BM28" s="1"/>
  <c r="BG30"/>
  <c r="BI30" s="1"/>
  <c r="BK30" s="1"/>
  <c r="BM30" s="1"/>
  <c r="BG32"/>
  <c r="BI32" s="1"/>
  <c r="BK32" s="1"/>
  <c r="BM32" s="1"/>
  <c r="BG34"/>
  <c r="BI34" s="1"/>
  <c r="BK34" s="1"/>
  <c r="BM34" s="1"/>
  <c r="BG36"/>
  <c r="BI36" s="1"/>
  <c r="BK36" s="1"/>
  <c r="BM36" s="1"/>
  <c r="BG38"/>
  <c r="BI38" s="1"/>
  <c r="BK38" s="1"/>
  <c r="BM38" s="1"/>
  <c r="BG40"/>
  <c r="BI40" s="1"/>
  <c r="BK40" s="1"/>
  <c r="BM40" s="1"/>
  <c r="BG42"/>
  <c r="BI42" s="1"/>
  <c r="BK42" s="1"/>
  <c r="BM42" s="1"/>
  <c r="BG44"/>
  <c r="BI44" s="1"/>
  <c r="BK44" s="1"/>
  <c r="BM44" s="1"/>
  <c r="BG9"/>
  <c r="BI9" s="1"/>
  <c r="BK9" s="1"/>
  <c r="BM9" s="1"/>
  <c r="BG11"/>
  <c r="BI11" s="1"/>
  <c r="BK11" s="1"/>
  <c r="BM11" s="1"/>
  <c r="BG13"/>
  <c r="BG10"/>
  <c r="BI10" s="1"/>
  <c r="BK10" s="1"/>
  <c r="BM10" s="1"/>
  <c r="BG14"/>
  <c r="BI14" s="1"/>
  <c r="BK14" s="1"/>
  <c r="BM14" s="1"/>
  <c r="BG16"/>
  <c r="BI16" s="1"/>
  <c r="BK16" s="1"/>
  <c r="BM16" s="1"/>
  <c r="AT57"/>
  <c r="AT59"/>
  <c r="AT61"/>
  <c r="AT63"/>
  <c r="AT65"/>
  <c r="AT68"/>
  <c r="AT70"/>
  <c r="AT73"/>
  <c r="AT75"/>
  <c r="AT77"/>
  <c r="AT79"/>
  <c r="AT82"/>
  <c r="AT84"/>
  <c r="AT86"/>
  <c r="AT88"/>
  <c r="AT90"/>
  <c r="AT93"/>
  <c r="AT95"/>
  <c r="AT97"/>
  <c r="AT99"/>
  <c r="AT101"/>
  <c r="AT103"/>
  <c r="AT106"/>
  <c r="AT108"/>
  <c r="AT110"/>
  <c r="AT112"/>
  <c r="AT114"/>
  <c r="AT116"/>
  <c r="AT118"/>
  <c r="AT120"/>
  <c r="AT123"/>
  <c r="AT125"/>
  <c r="AT127"/>
  <c r="AT132"/>
  <c r="AT134"/>
  <c r="AT136"/>
  <c r="AT141"/>
  <c r="AT143"/>
  <c r="AT145"/>
  <c r="AT148"/>
  <c r="AT150"/>
  <c r="AT152"/>
  <c r="AT154"/>
  <c r="AT156"/>
  <c r="AT158"/>
  <c r="AT161"/>
  <c r="AT163"/>
  <c r="AT165"/>
  <c r="AT167"/>
  <c r="AT169"/>
  <c r="AT171"/>
  <c r="AT174"/>
  <c r="AT176"/>
  <c r="AT178"/>
  <c r="AT180"/>
  <c r="AT182"/>
  <c r="AT184"/>
  <c r="AT187"/>
  <c r="AT189"/>
  <c r="AT191"/>
  <c r="AT193"/>
  <c r="AT195"/>
  <c r="AT197"/>
  <c r="AT200"/>
  <c r="AT202"/>
  <c r="AT204"/>
  <c r="AT206"/>
  <c r="AT208"/>
  <c r="AT210"/>
  <c r="AT213"/>
  <c r="AT215"/>
  <c r="AT217"/>
  <c r="AT219"/>
  <c r="AT221"/>
  <c r="AT223"/>
  <c r="AT225"/>
  <c r="AT228"/>
  <c r="AT230"/>
  <c r="AT232"/>
  <c r="AT234"/>
  <c r="AT237"/>
  <c r="AT239"/>
  <c r="AT241"/>
  <c r="AT243"/>
  <c r="AT246"/>
  <c r="AT248"/>
  <c r="AT250"/>
  <c r="AT252"/>
  <c r="AT254"/>
  <c r="AT256"/>
  <c r="AT258"/>
  <c r="AT260"/>
  <c r="AT263"/>
  <c r="AT265"/>
  <c r="AT267"/>
  <c r="AT270"/>
  <c r="AT272"/>
  <c r="AT274"/>
  <c r="AT276"/>
  <c r="AT278"/>
  <c r="AT280"/>
  <c r="AT282"/>
  <c r="AT284"/>
  <c r="AT286"/>
  <c r="AT289"/>
  <c r="AT291"/>
  <c r="AT293"/>
  <c r="AT295"/>
  <c r="AT297"/>
  <c r="AT299"/>
  <c r="AT301"/>
  <c r="AT303"/>
  <c r="AT305"/>
  <c r="AT307"/>
  <c r="AT309"/>
  <c r="AT311"/>
  <c r="AT314"/>
  <c r="AT316"/>
  <c r="AT318"/>
  <c r="AT320"/>
  <c r="AT322"/>
  <c r="AT324"/>
  <c r="AT326"/>
  <c r="AT329"/>
  <c r="AT331"/>
  <c r="AT333"/>
  <c r="AT335"/>
  <c r="AT337"/>
  <c r="AT339"/>
  <c r="AT342"/>
  <c r="AT344"/>
  <c r="AT346"/>
  <c r="AT348"/>
  <c r="AT350"/>
  <c r="AT353"/>
  <c r="AT355"/>
  <c r="AT357"/>
  <c r="AT359"/>
  <c r="AT361"/>
  <c r="AT363"/>
  <c r="AT366"/>
  <c r="AT368"/>
  <c r="AT370"/>
  <c r="AT372"/>
  <c r="AT374"/>
  <c r="AT376"/>
  <c r="BG58"/>
  <c r="BI58" s="1"/>
  <c r="BK58" s="1"/>
  <c r="BM58" s="1"/>
  <c r="BG62"/>
  <c r="BI62" s="1"/>
  <c r="BK62" s="1"/>
  <c r="BM62" s="1"/>
  <c r="BG67"/>
  <c r="BI67" s="1"/>
  <c r="BK67" s="1"/>
  <c r="BM67" s="1"/>
  <c r="BG71"/>
  <c r="BI71" s="1"/>
  <c r="BK71" s="1"/>
  <c r="BM71" s="1"/>
  <c r="BG74"/>
  <c r="BI74" s="1"/>
  <c r="BK74" s="1"/>
  <c r="BM74" s="1"/>
  <c r="BG76"/>
  <c r="BI76" s="1"/>
  <c r="BK76" s="1"/>
  <c r="BM76" s="1"/>
  <c r="BG78"/>
  <c r="BI78" s="1"/>
  <c r="BK78" s="1"/>
  <c r="BM78" s="1"/>
  <c r="BG80"/>
  <c r="BI80" s="1"/>
  <c r="BK80" s="1"/>
  <c r="BM80" s="1"/>
  <c r="BG83"/>
  <c r="BI83" s="1"/>
  <c r="BK83" s="1"/>
  <c r="BM83" s="1"/>
  <c r="BG85"/>
  <c r="BI85" s="1"/>
  <c r="BK85" s="1"/>
  <c r="BM85" s="1"/>
  <c r="BG87"/>
  <c r="BI87" s="1"/>
  <c r="BK87" s="1"/>
  <c r="BM87" s="1"/>
  <c r="BG89"/>
  <c r="BI89" s="1"/>
  <c r="BK89" s="1"/>
  <c r="BM89" s="1"/>
  <c r="BG94"/>
  <c r="BI94" s="1"/>
  <c r="BK94" s="1"/>
  <c r="BM94" s="1"/>
  <c r="BG98"/>
  <c r="BI98" s="1"/>
  <c r="BK98" s="1"/>
  <c r="BM98" s="1"/>
  <c r="BG102"/>
  <c r="BI102" s="1"/>
  <c r="BK102" s="1"/>
  <c r="BM102" s="1"/>
  <c r="BG107"/>
  <c r="BI107" s="1"/>
  <c r="BK107" s="1"/>
  <c r="BM107" s="1"/>
  <c r="BG111"/>
  <c r="BI111" s="1"/>
  <c r="BK111" s="1"/>
  <c r="BM111" s="1"/>
  <c r="BG115"/>
  <c r="BI115" s="1"/>
  <c r="BK115" s="1"/>
  <c r="BM115" s="1"/>
  <c r="BG119"/>
  <c r="BI119" s="1"/>
  <c r="BK119" s="1"/>
  <c r="BM119" s="1"/>
  <c r="BG124"/>
  <c r="BI124" s="1"/>
  <c r="BK124" s="1"/>
  <c r="BM124" s="1"/>
  <c r="BG128"/>
  <c r="BI128" s="1"/>
  <c r="BK128" s="1"/>
  <c r="BM128" s="1"/>
  <c r="BG133"/>
  <c r="BI133" s="1"/>
  <c r="BK133" s="1"/>
  <c r="BM133" s="1"/>
  <c r="BG137"/>
  <c r="BI137" s="1"/>
  <c r="BK137" s="1"/>
  <c r="BM137" s="1"/>
  <c r="BG142"/>
  <c r="BI142" s="1"/>
  <c r="BK142" s="1"/>
  <c r="BM142" s="1"/>
  <c r="AT144"/>
  <c r="AT147"/>
  <c r="AT149"/>
  <c r="AT151"/>
  <c r="AT153"/>
  <c r="AT155"/>
  <c r="AT157"/>
  <c r="AT160"/>
  <c r="AT162"/>
  <c r="AT164"/>
  <c r="AT166"/>
  <c r="AT168"/>
  <c r="AT170"/>
  <c r="AT172"/>
  <c r="AT175"/>
  <c r="AT177"/>
  <c r="AT179"/>
  <c r="AT181"/>
  <c r="AT183"/>
  <c r="AT186"/>
  <c r="AT188"/>
  <c r="AT190"/>
  <c r="AT192"/>
  <c r="AT194"/>
  <c r="AT196"/>
  <c r="AT198"/>
  <c r="AT201"/>
  <c r="AT203"/>
  <c r="AT205"/>
  <c r="AT207"/>
  <c r="AT209"/>
  <c r="AT211"/>
  <c r="AT214"/>
  <c r="AT216"/>
  <c r="AT218"/>
  <c r="AT220"/>
  <c r="AT222"/>
  <c r="AT224"/>
  <c r="AT227"/>
  <c r="AT229"/>
  <c r="AT231"/>
  <c r="AT233"/>
  <c r="AT235"/>
  <c r="AT238"/>
  <c r="AT240"/>
  <c r="AT242"/>
  <c r="AT244"/>
  <c r="AT247"/>
  <c r="AT249"/>
  <c r="AT251"/>
  <c r="AT253"/>
  <c r="AT255"/>
  <c r="AT257"/>
  <c r="AT259"/>
  <c r="AT262"/>
  <c r="AT264"/>
  <c r="AT266"/>
  <c r="AT268"/>
  <c r="AT271"/>
  <c r="AT273"/>
  <c r="AT275"/>
  <c r="AT277"/>
  <c r="AT279"/>
  <c r="AT281"/>
  <c r="AT283"/>
  <c r="AT285"/>
  <c r="AT288"/>
  <c r="AT290"/>
  <c r="AT292"/>
  <c r="AT294"/>
  <c r="AT296"/>
  <c r="AT298"/>
  <c r="AT300"/>
  <c r="AT302"/>
  <c r="AT304"/>
  <c r="AT306"/>
  <c r="AT308"/>
  <c r="AT310"/>
  <c r="AT313"/>
  <c r="AT315"/>
  <c r="AT317"/>
  <c r="AT319"/>
  <c r="AT321"/>
  <c r="AT323"/>
  <c r="AT325"/>
  <c r="AT327"/>
  <c r="AT330"/>
  <c r="AT332"/>
  <c r="AT334"/>
  <c r="AT336"/>
  <c r="AT338"/>
  <c r="AT341"/>
  <c r="AT343"/>
  <c r="AT345"/>
  <c r="AT347"/>
  <c r="AT349"/>
  <c r="AT351"/>
  <c r="AT354"/>
  <c r="AT356"/>
  <c r="AT358"/>
  <c r="AT360"/>
  <c r="AT362"/>
  <c r="AT365"/>
  <c r="AT367"/>
  <c r="AT369"/>
  <c r="AT371"/>
  <c r="AT373"/>
  <c r="AT375"/>
  <c r="AT48"/>
  <c r="AT50"/>
  <c r="AT53"/>
  <c r="AT55"/>
  <c r="BG49"/>
  <c r="BI49" s="1"/>
  <c r="BK49" s="1"/>
  <c r="BM49" s="1"/>
  <c r="BG51"/>
  <c r="BI51" s="1"/>
  <c r="BK51" s="1"/>
  <c r="BM51" s="1"/>
  <c r="BG54"/>
  <c r="BI54" s="1"/>
  <c r="BK54" s="1"/>
  <c r="BM54" s="1"/>
  <c r="BG56"/>
  <c r="BI56" s="1"/>
  <c r="BK56" s="1"/>
  <c r="BM56" s="1"/>
  <c r="AT47"/>
  <c r="AT20"/>
  <c r="AT22"/>
  <c r="AT24"/>
  <c r="AT26"/>
  <c r="AT28"/>
  <c r="AT30"/>
  <c r="AT32"/>
  <c r="AT34"/>
  <c r="AT36"/>
  <c r="AT38"/>
  <c r="AT40"/>
  <c r="AT42"/>
  <c r="AT44"/>
  <c r="AT19"/>
  <c r="AT21"/>
  <c r="AT23"/>
  <c r="AT25"/>
  <c r="AT27"/>
  <c r="AT29"/>
  <c r="AT31"/>
  <c r="AT33"/>
  <c r="AT35"/>
  <c r="AT37"/>
  <c r="AT39"/>
  <c r="AT41"/>
  <c r="AT43"/>
  <c r="AT18"/>
  <c r="AT10"/>
  <c r="AT12"/>
  <c r="AT14"/>
  <c r="AT9"/>
  <c r="AT11"/>
  <c r="AT13"/>
  <c r="AT16"/>
  <c r="BG15"/>
  <c r="BI15" s="1"/>
  <c r="BK15" s="1"/>
  <c r="BM15" s="1"/>
  <c r="AT15"/>
  <c r="AT8"/>
  <c r="BG8"/>
  <c r="BI8" s="1"/>
  <c r="BK8" s="1"/>
  <c r="BM8" s="1"/>
  <c r="AL377"/>
  <c r="AI17"/>
  <c r="AH17"/>
  <c r="AH377" s="1"/>
  <c r="BK29" l="1"/>
  <c r="BM29" s="1"/>
  <c r="BM17" s="1"/>
  <c r="BI13"/>
  <c r="BK13" s="1"/>
  <c r="BM13" s="1"/>
  <c r="BM47"/>
  <c r="AM377"/>
  <c r="AN377" s="1"/>
  <c r="AI377"/>
  <c r="AJ377" s="1"/>
  <c r="AJ17"/>
  <c r="C45"/>
  <c r="B45"/>
  <c r="C17"/>
  <c r="B17"/>
  <c r="D17" l="1"/>
  <c r="D45"/>
  <c r="BM6"/>
  <c r="D6"/>
  <c r="BJ17"/>
  <c r="BK17"/>
  <c r="BJ6"/>
  <c r="BK6"/>
  <c r="C47" i="8" l="1"/>
  <c r="C60"/>
  <c r="C74"/>
  <c r="C100"/>
  <c r="C113"/>
  <c r="C126"/>
  <c r="C131"/>
  <c r="C140"/>
  <c r="C149"/>
  <c r="C157"/>
  <c r="C175"/>
  <c r="C192"/>
  <c r="C201"/>
  <c r="C214"/>
  <c r="C227"/>
  <c r="C244"/>
  <c r="C257"/>
  <c r="C271"/>
  <c r="C279"/>
  <c r="C334"/>
  <c r="C56"/>
  <c r="C69"/>
  <c r="C83"/>
  <c r="C96"/>
  <c r="C109"/>
  <c r="C122"/>
  <c r="C135"/>
  <c r="C153"/>
  <c r="C170"/>
  <c r="C179"/>
  <c r="C188"/>
  <c r="C196"/>
  <c r="C209"/>
  <c r="C218"/>
  <c r="C231"/>
  <c r="C240"/>
  <c r="C253"/>
  <c r="C262"/>
  <c r="C275"/>
  <c r="C283"/>
  <c r="C292"/>
  <c r="C300"/>
  <c r="C308"/>
  <c r="C317"/>
  <c r="C325"/>
  <c r="C343"/>
  <c r="C351"/>
  <c r="C360"/>
  <c r="C369"/>
  <c r="C48"/>
  <c r="C61"/>
  <c r="C70"/>
  <c r="C79"/>
  <c r="C88"/>
  <c r="C93"/>
  <c r="C101"/>
  <c r="C110"/>
  <c r="C118"/>
  <c r="C123"/>
  <c r="C132"/>
  <c r="C145"/>
  <c r="C154"/>
  <c r="C163"/>
  <c r="C167"/>
  <c r="C171"/>
  <c r="C180"/>
  <c r="C189"/>
  <c r="C197"/>
  <c r="C206"/>
  <c r="C210"/>
  <c r="C223"/>
  <c r="C232"/>
  <c r="C246"/>
  <c r="C250"/>
  <c r="C263"/>
  <c r="C272"/>
  <c r="C284"/>
  <c r="C289"/>
  <c r="C293"/>
  <c r="C301"/>
  <c r="C309"/>
  <c r="C314"/>
  <c r="C318"/>
  <c r="C326"/>
  <c r="C331"/>
  <c r="C335"/>
  <c r="C339"/>
  <c r="C344"/>
  <c r="C348"/>
  <c r="C353"/>
  <c r="C357"/>
  <c r="C361"/>
  <c r="C366"/>
  <c r="C370"/>
  <c r="C374"/>
  <c r="C49"/>
  <c r="C54"/>
  <c r="C58"/>
  <c r="C62"/>
  <c r="C67"/>
  <c r="C71"/>
  <c r="C76"/>
  <c r="C80"/>
  <c r="C85"/>
  <c r="C89"/>
  <c r="C94"/>
  <c r="C98"/>
  <c r="C102"/>
  <c r="C107"/>
  <c r="C111"/>
  <c r="C115"/>
  <c r="C119"/>
  <c r="C124"/>
  <c r="C128"/>
  <c r="C133"/>
  <c r="C137"/>
  <c r="C142"/>
  <c r="C147"/>
  <c r="C151"/>
  <c r="C155"/>
  <c r="C160"/>
  <c r="C164"/>
  <c r="C168"/>
  <c r="C172"/>
  <c r="C177"/>
  <c r="C181"/>
  <c r="C186"/>
  <c r="C190"/>
  <c r="C194"/>
  <c r="C198"/>
  <c r="C203"/>
  <c r="C207"/>
  <c r="C211"/>
  <c r="C216"/>
  <c r="C220"/>
  <c r="C224"/>
  <c r="C229"/>
  <c r="C233"/>
  <c r="C238"/>
  <c r="C242"/>
  <c r="C247"/>
  <c r="C251"/>
  <c r="C255"/>
  <c r="C259"/>
  <c r="C264"/>
  <c r="C268"/>
  <c r="C273"/>
  <c r="C277"/>
  <c r="C281"/>
  <c r="C285"/>
  <c r="C290"/>
  <c r="C294"/>
  <c r="C298"/>
  <c r="C302"/>
  <c r="C306"/>
  <c r="C310"/>
  <c r="C315"/>
  <c r="C319"/>
  <c r="C323"/>
  <c r="C327"/>
  <c r="C332"/>
  <c r="C336"/>
  <c r="C341"/>
  <c r="C345"/>
  <c r="C349"/>
  <c r="C354"/>
  <c r="C358"/>
  <c r="C362"/>
  <c r="C367"/>
  <c r="C371"/>
  <c r="C375"/>
  <c r="C51"/>
  <c r="C64"/>
  <c r="C78"/>
  <c r="C87"/>
  <c r="C92"/>
  <c r="C104"/>
  <c r="C117"/>
  <c r="C144"/>
  <c r="C162"/>
  <c r="C166"/>
  <c r="C183"/>
  <c r="C205"/>
  <c r="C222"/>
  <c r="C235"/>
  <c r="C249"/>
  <c r="C266"/>
  <c r="C288"/>
  <c r="C296"/>
  <c r="C304"/>
  <c r="C313"/>
  <c r="C321"/>
  <c r="C330"/>
  <c r="C338"/>
  <c r="C347"/>
  <c r="C356"/>
  <c r="C365"/>
  <c r="C373"/>
  <c r="C53"/>
  <c r="C57"/>
  <c r="C65"/>
  <c r="C75"/>
  <c r="C84"/>
  <c r="C97"/>
  <c r="C106"/>
  <c r="C114"/>
  <c r="C127"/>
  <c r="C136"/>
  <c r="C141"/>
  <c r="C150"/>
  <c r="C158"/>
  <c r="C176"/>
  <c r="C184"/>
  <c r="C193"/>
  <c r="C202"/>
  <c r="C215"/>
  <c r="C219"/>
  <c r="C228"/>
  <c r="C237"/>
  <c r="C241"/>
  <c r="C254"/>
  <c r="C258"/>
  <c r="C267"/>
  <c r="C276"/>
  <c r="C280"/>
  <c r="C297"/>
  <c r="C305"/>
  <c r="C322"/>
  <c r="C50"/>
  <c r="C55"/>
  <c r="C59"/>
  <c r="C63"/>
  <c r="C68"/>
  <c r="C73"/>
  <c r="C77"/>
  <c r="C82"/>
  <c r="C86"/>
  <c r="C90"/>
  <c r="C95"/>
  <c r="C99"/>
  <c r="C103"/>
  <c r="C108"/>
  <c r="C112"/>
  <c r="C116"/>
  <c r="C120"/>
  <c r="C125"/>
  <c r="C130"/>
  <c r="C134"/>
  <c r="C138"/>
  <c r="C143"/>
  <c r="C148"/>
  <c r="C152"/>
  <c r="C156"/>
  <c r="C161"/>
  <c r="C165"/>
  <c r="C169"/>
  <c r="C174"/>
  <c r="C178"/>
  <c r="C182"/>
  <c r="C187"/>
  <c r="C191"/>
  <c r="C195"/>
  <c r="C200"/>
  <c r="C204"/>
  <c r="C208"/>
  <c r="C213"/>
  <c r="C217"/>
  <c r="C221"/>
  <c r="C225"/>
  <c r="C230"/>
  <c r="C234"/>
  <c r="C239"/>
  <c r="C243"/>
  <c r="C248"/>
  <c r="C252"/>
  <c r="C256"/>
  <c r="C260"/>
  <c r="C265"/>
  <c r="C270"/>
  <c r="C274"/>
  <c r="C278"/>
  <c r="C282"/>
  <c r="C286"/>
  <c r="C291"/>
  <c r="C295"/>
  <c r="C299"/>
  <c r="C303"/>
  <c r="C307"/>
  <c r="C311"/>
  <c r="C316"/>
  <c r="C320"/>
  <c r="C324"/>
  <c r="C329"/>
  <c r="C333"/>
  <c r="C337"/>
  <c r="C342"/>
  <c r="C346"/>
  <c r="C350"/>
  <c r="C355"/>
  <c r="C359"/>
  <c r="C363"/>
  <c r="C368"/>
  <c r="C372"/>
  <c r="C376"/>
  <c r="C21"/>
  <c r="C37"/>
  <c r="C18"/>
  <c r="C22"/>
  <c r="C26"/>
  <c r="C30"/>
  <c r="C34"/>
  <c r="C38"/>
  <c r="C42"/>
  <c r="C25"/>
  <c r="C41"/>
  <c r="C19"/>
  <c r="C23"/>
  <c r="C27"/>
  <c r="C31"/>
  <c r="C35"/>
  <c r="C39"/>
  <c r="C43"/>
  <c r="C29"/>
  <c r="C33"/>
  <c r="C20"/>
  <c r="C24"/>
  <c r="C28"/>
  <c r="C32"/>
  <c r="C36"/>
  <c r="C40"/>
  <c r="C44"/>
  <c r="C12"/>
  <c r="C15"/>
  <c r="C11"/>
  <c r="C8"/>
  <c r="C14"/>
  <c r="C10"/>
  <c r="C16"/>
  <c r="C13"/>
  <c r="C9"/>
  <c r="AH376" l="1"/>
  <c r="AH375"/>
  <c r="AH374"/>
  <c r="AH373"/>
  <c r="AH372"/>
  <c r="AH371"/>
  <c r="AH370"/>
  <c r="AH369"/>
  <c r="AH368"/>
  <c r="AH367"/>
  <c r="AH366"/>
  <c r="AH365"/>
  <c r="AH363"/>
  <c r="AH362"/>
  <c r="AH361"/>
  <c r="AH360"/>
  <c r="AH359"/>
  <c r="AH358"/>
  <c r="AH357"/>
  <c r="AH356"/>
  <c r="AH355"/>
  <c r="AH354"/>
  <c r="AH353"/>
  <c r="AH351"/>
  <c r="AH350"/>
  <c r="AH349"/>
  <c r="AH348"/>
  <c r="AH347"/>
  <c r="AH346"/>
  <c r="AH345"/>
  <c r="AH344"/>
  <c r="AH343"/>
  <c r="AH342"/>
  <c r="AH341"/>
  <c r="AH339"/>
  <c r="AH338"/>
  <c r="AH337"/>
  <c r="AH336"/>
  <c r="AH335"/>
  <c r="AH334"/>
  <c r="AH333"/>
  <c r="AH332"/>
  <c r="AH331"/>
  <c r="AH330"/>
  <c r="AH329"/>
  <c r="AH327"/>
  <c r="AH326"/>
  <c r="AH325"/>
  <c r="AH324"/>
  <c r="AH323"/>
  <c r="AH322"/>
  <c r="AH321"/>
  <c r="AH320"/>
  <c r="AH319"/>
  <c r="AH318"/>
  <c r="AH317"/>
  <c r="AH316"/>
  <c r="AH315"/>
  <c r="AH314"/>
  <c r="AH313"/>
  <c r="AH311"/>
  <c r="AH310"/>
  <c r="AH309"/>
  <c r="AH308"/>
  <c r="AH307"/>
  <c r="AH306"/>
  <c r="AH305"/>
  <c r="AH304"/>
  <c r="AH303"/>
  <c r="AH302"/>
  <c r="AH301"/>
  <c r="AH300"/>
  <c r="AH299"/>
  <c r="AH298"/>
  <c r="AH297"/>
  <c r="AH296"/>
  <c r="AH295"/>
  <c r="AH294"/>
  <c r="AH293"/>
  <c r="AH292"/>
  <c r="AH291"/>
  <c r="AH290"/>
  <c r="AH289"/>
  <c r="AH288"/>
  <c r="AH286"/>
  <c r="AH285"/>
  <c r="AH284"/>
  <c r="AH283"/>
  <c r="AH282"/>
  <c r="AH281"/>
  <c r="AH280"/>
  <c r="AH279"/>
  <c r="AH278"/>
  <c r="AH277"/>
  <c r="AH276"/>
  <c r="AH275"/>
  <c r="AH274"/>
  <c r="AH273"/>
  <c r="AH272"/>
  <c r="AH271"/>
  <c r="AH270"/>
  <c r="AH268"/>
  <c r="AH267"/>
  <c r="AH266"/>
  <c r="AH265"/>
  <c r="AH264"/>
  <c r="AH263"/>
  <c r="AH262"/>
  <c r="AH260"/>
  <c r="AH259"/>
  <c r="AH258"/>
  <c r="AH257"/>
  <c r="AH256"/>
  <c r="AH255"/>
  <c r="AH254"/>
  <c r="AH253"/>
  <c r="AH252"/>
  <c r="AH251"/>
  <c r="AH250"/>
  <c r="AH249"/>
  <c r="AH248"/>
  <c r="AH247"/>
  <c r="AH246"/>
  <c r="AH244"/>
  <c r="AH243"/>
  <c r="AH242"/>
  <c r="AH241"/>
  <c r="AH240"/>
  <c r="AH239"/>
  <c r="AH238"/>
  <c r="AH237"/>
  <c r="AH235"/>
  <c r="AH234"/>
  <c r="AH233"/>
  <c r="AH232"/>
  <c r="AH231"/>
  <c r="AH230"/>
  <c r="AH229"/>
  <c r="AH228"/>
  <c r="AH227"/>
  <c r="AH225"/>
  <c r="AH224"/>
  <c r="AH223"/>
  <c r="AH222"/>
  <c r="AH221"/>
  <c r="AH220"/>
  <c r="AH219"/>
  <c r="AH218"/>
  <c r="AH217"/>
  <c r="AH216"/>
  <c r="AH215"/>
  <c r="AH214"/>
  <c r="AH213"/>
  <c r="AH211"/>
  <c r="AH210"/>
  <c r="AH209"/>
  <c r="AH208"/>
  <c r="AH207"/>
  <c r="AH206"/>
  <c r="AH205"/>
  <c r="AH204"/>
  <c r="AH203"/>
  <c r="AH202"/>
  <c r="AH201"/>
  <c r="AH200"/>
  <c r="AH198"/>
  <c r="AH197"/>
  <c r="AH196"/>
  <c r="AH195"/>
  <c r="AH194"/>
  <c r="AH193"/>
  <c r="AH192"/>
  <c r="AH191"/>
  <c r="AH190"/>
  <c r="AH189"/>
  <c r="AH188"/>
  <c r="AH187"/>
  <c r="AH186"/>
  <c r="AH184"/>
  <c r="AH183"/>
  <c r="AH182"/>
  <c r="AH181"/>
  <c r="AH180"/>
  <c r="AH179"/>
  <c r="AH178"/>
  <c r="AH177"/>
  <c r="AH176"/>
  <c r="AH175"/>
  <c r="AH174"/>
  <c r="AH172"/>
  <c r="AH171"/>
  <c r="AH170"/>
  <c r="AH169"/>
  <c r="AH168"/>
  <c r="AH167"/>
  <c r="AH166"/>
  <c r="AH165"/>
  <c r="AH164"/>
  <c r="AH163"/>
  <c r="AH162"/>
  <c r="AH161"/>
  <c r="AH160"/>
  <c r="AH158"/>
  <c r="AH157"/>
  <c r="AH156"/>
  <c r="AH155"/>
  <c r="AH154"/>
  <c r="AH153"/>
  <c r="AH152"/>
  <c r="AH151"/>
  <c r="AH150"/>
  <c r="AH149"/>
  <c r="AH148"/>
  <c r="AH147"/>
  <c r="AH145"/>
  <c r="AH144"/>
  <c r="AH143"/>
  <c r="AH142"/>
  <c r="AH141"/>
  <c r="AH140"/>
  <c r="AH138"/>
  <c r="AH137"/>
  <c r="AH136"/>
  <c r="AH135"/>
  <c r="AH134"/>
  <c r="AH133"/>
  <c r="AH132"/>
  <c r="AH131"/>
  <c r="AH130"/>
  <c r="AH128"/>
  <c r="AH127"/>
  <c r="AH126"/>
  <c r="AH125"/>
  <c r="AH124"/>
  <c r="AH123"/>
  <c r="AH122"/>
  <c r="AH120"/>
  <c r="AH119"/>
  <c r="AH118"/>
  <c r="AH117"/>
  <c r="AH116"/>
  <c r="AH115"/>
  <c r="AH114"/>
  <c r="AH113"/>
  <c r="AH112"/>
  <c r="AH111"/>
  <c r="AH110"/>
  <c r="AH109"/>
  <c r="AH108"/>
  <c r="AH107"/>
  <c r="AH106"/>
  <c r="AH104"/>
  <c r="AH103"/>
  <c r="AH102"/>
  <c r="AH101"/>
  <c r="AH100"/>
  <c r="AH99"/>
  <c r="AH98"/>
  <c r="AH97"/>
  <c r="AH96"/>
  <c r="AH95"/>
  <c r="AH94"/>
  <c r="AH93"/>
  <c r="AH92"/>
  <c r="AH90"/>
  <c r="AH89"/>
  <c r="AH88"/>
  <c r="AH87"/>
  <c r="AH86"/>
  <c r="AH85"/>
  <c r="AH84"/>
  <c r="AH83"/>
  <c r="AH82"/>
  <c r="AH80"/>
  <c r="AH79"/>
  <c r="AH78"/>
  <c r="AH77"/>
  <c r="AH76"/>
  <c r="AH75"/>
  <c r="AH74"/>
  <c r="AH73"/>
  <c r="AH71"/>
  <c r="AH70"/>
  <c r="AH69"/>
  <c r="AH68"/>
  <c r="AH67"/>
  <c r="AH65"/>
  <c r="AH64"/>
  <c r="AH63"/>
  <c r="AH62"/>
  <c r="AH61"/>
  <c r="AH60"/>
  <c r="AH59"/>
  <c r="AH58"/>
  <c r="AH57"/>
  <c r="AH56"/>
  <c r="AH55"/>
  <c r="AH54"/>
  <c r="AH53"/>
  <c r="AH51"/>
  <c r="AH50"/>
  <c r="AH49"/>
  <c r="AH48"/>
  <c r="AH47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6"/>
  <c r="AH15"/>
  <c r="AH14"/>
  <c r="AH13"/>
  <c r="AH12"/>
  <c r="AH11"/>
  <c r="AH10"/>
  <c r="AH9"/>
  <c r="AH8"/>
  <c r="AH7"/>
  <c r="AH377" l="1"/>
  <c r="BF377" i="7" l="1"/>
  <c r="AU17" l="1"/>
  <c r="AU6"/>
  <c r="AQ17"/>
  <c r="X376" i="8" l="1"/>
  <c r="Y376" s="1"/>
  <c r="X375"/>
  <c r="Y375" s="1"/>
  <c r="X374"/>
  <c r="Y374" s="1"/>
  <c r="X373"/>
  <c r="Y373" s="1"/>
  <c r="X372"/>
  <c r="Y372" s="1"/>
  <c r="X371"/>
  <c r="Y371" s="1"/>
  <c r="X370"/>
  <c r="Y370" s="1"/>
  <c r="X369"/>
  <c r="Y369" s="1"/>
  <c r="X368"/>
  <c r="Y368" s="1"/>
  <c r="X367"/>
  <c r="Y367" s="1"/>
  <c r="X366"/>
  <c r="Y366" s="1"/>
  <c r="X365"/>
  <c r="Y365" s="1"/>
  <c r="X363"/>
  <c r="Y363" s="1"/>
  <c r="X362"/>
  <c r="Y362" s="1"/>
  <c r="X361"/>
  <c r="Y361" s="1"/>
  <c r="X360"/>
  <c r="Y360" s="1"/>
  <c r="X359"/>
  <c r="Y359" s="1"/>
  <c r="X358"/>
  <c r="Y358" s="1"/>
  <c r="X357"/>
  <c r="Y357" s="1"/>
  <c r="X356"/>
  <c r="Y356" s="1"/>
  <c r="X355"/>
  <c r="Y355" s="1"/>
  <c r="X354"/>
  <c r="Y354" s="1"/>
  <c r="X353"/>
  <c r="Y353" s="1"/>
  <c r="X351"/>
  <c r="Y351" s="1"/>
  <c r="X350"/>
  <c r="Y350" s="1"/>
  <c r="X349"/>
  <c r="Y349" s="1"/>
  <c r="X348"/>
  <c r="Y348" s="1"/>
  <c r="X347"/>
  <c r="Y347" s="1"/>
  <c r="X346"/>
  <c r="Y346" s="1"/>
  <c r="X345"/>
  <c r="Y345" s="1"/>
  <c r="X344"/>
  <c r="Y344" s="1"/>
  <c r="X343"/>
  <c r="Y343" s="1"/>
  <c r="X342"/>
  <c r="Y342" s="1"/>
  <c r="X341"/>
  <c r="Y341" s="1"/>
  <c r="X339"/>
  <c r="Y339" s="1"/>
  <c r="X338"/>
  <c r="Y338" s="1"/>
  <c r="X337"/>
  <c r="Y337" s="1"/>
  <c r="X336"/>
  <c r="Y336" s="1"/>
  <c r="X335"/>
  <c r="Y335" s="1"/>
  <c r="X334"/>
  <c r="Y334" s="1"/>
  <c r="X333"/>
  <c r="Y333" s="1"/>
  <c r="X332"/>
  <c r="Y332" s="1"/>
  <c r="X331"/>
  <c r="Y331" s="1"/>
  <c r="X330"/>
  <c r="Y330" s="1"/>
  <c r="X329"/>
  <c r="Y329" s="1"/>
  <c r="X327"/>
  <c r="Y327" s="1"/>
  <c r="X326"/>
  <c r="Y326" s="1"/>
  <c r="X325"/>
  <c r="Y325" s="1"/>
  <c r="X324"/>
  <c r="Y324" s="1"/>
  <c r="X323"/>
  <c r="Y323" s="1"/>
  <c r="X322"/>
  <c r="Y322" s="1"/>
  <c r="X321"/>
  <c r="Y321" s="1"/>
  <c r="X320"/>
  <c r="Y320" s="1"/>
  <c r="X319"/>
  <c r="Y319" s="1"/>
  <c r="X318"/>
  <c r="Y318" s="1"/>
  <c r="X317"/>
  <c r="Y317" s="1"/>
  <c r="X316"/>
  <c r="Y316" s="1"/>
  <c r="X315"/>
  <c r="Y315" s="1"/>
  <c r="X314"/>
  <c r="Y314" s="1"/>
  <c r="X313"/>
  <c r="Y313" s="1"/>
  <c r="X311"/>
  <c r="Y311" s="1"/>
  <c r="X310"/>
  <c r="Y310" s="1"/>
  <c r="X309"/>
  <c r="Y309" s="1"/>
  <c r="X308"/>
  <c r="Y308" s="1"/>
  <c r="X307"/>
  <c r="Y307" s="1"/>
  <c r="X306"/>
  <c r="Y306" s="1"/>
  <c r="X305"/>
  <c r="Y305" s="1"/>
  <c r="X304"/>
  <c r="Y304" s="1"/>
  <c r="X303"/>
  <c r="Y303" s="1"/>
  <c r="X302"/>
  <c r="Y302" s="1"/>
  <c r="X301"/>
  <c r="Y301" s="1"/>
  <c r="X300"/>
  <c r="Y300" s="1"/>
  <c r="X299"/>
  <c r="Y299" s="1"/>
  <c r="X298"/>
  <c r="Y298" s="1"/>
  <c r="X297"/>
  <c r="Y297" s="1"/>
  <c r="X296"/>
  <c r="Y296" s="1"/>
  <c r="X295"/>
  <c r="Y295" s="1"/>
  <c r="X294"/>
  <c r="Y294" s="1"/>
  <c r="X293"/>
  <c r="Y293" s="1"/>
  <c r="X292"/>
  <c r="Y292" s="1"/>
  <c r="X291"/>
  <c r="Y291" s="1"/>
  <c r="X290"/>
  <c r="Y290" s="1"/>
  <c r="X289"/>
  <c r="Y289" s="1"/>
  <c r="X288"/>
  <c r="Y288" s="1"/>
  <c r="X286"/>
  <c r="Y286" s="1"/>
  <c r="X285"/>
  <c r="Y285" s="1"/>
  <c r="X284"/>
  <c r="Y284" s="1"/>
  <c r="X283"/>
  <c r="Y283" s="1"/>
  <c r="X282"/>
  <c r="Y282" s="1"/>
  <c r="X281"/>
  <c r="Y281" s="1"/>
  <c r="X280"/>
  <c r="Y280" s="1"/>
  <c r="X279"/>
  <c r="Y279" s="1"/>
  <c r="X278"/>
  <c r="Y278" s="1"/>
  <c r="X277"/>
  <c r="Y277" s="1"/>
  <c r="X276"/>
  <c r="Y276" s="1"/>
  <c r="X275"/>
  <c r="Y275" s="1"/>
  <c r="X274"/>
  <c r="Y274" s="1"/>
  <c r="X273"/>
  <c r="Y273" s="1"/>
  <c r="X272"/>
  <c r="Y272" s="1"/>
  <c r="X271"/>
  <c r="Y271" s="1"/>
  <c r="X270"/>
  <c r="Y270" s="1"/>
  <c r="X268"/>
  <c r="Y268" s="1"/>
  <c r="X267"/>
  <c r="Y267" s="1"/>
  <c r="X266"/>
  <c r="Y266" s="1"/>
  <c r="X265"/>
  <c r="Y265" s="1"/>
  <c r="X264"/>
  <c r="Y264" s="1"/>
  <c r="X263"/>
  <c r="Y263" s="1"/>
  <c r="X262"/>
  <c r="Y262" s="1"/>
  <c r="X260"/>
  <c r="Y260" s="1"/>
  <c r="X259"/>
  <c r="Y259" s="1"/>
  <c r="X258"/>
  <c r="Y258" s="1"/>
  <c r="X257"/>
  <c r="Y257" s="1"/>
  <c r="X256"/>
  <c r="Y256" s="1"/>
  <c r="X255"/>
  <c r="Y255" s="1"/>
  <c r="X254"/>
  <c r="Y254" s="1"/>
  <c r="X253"/>
  <c r="Y253" s="1"/>
  <c r="X252"/>
  <c r="Y252" s="1"/>
  <c r="X251"/>
  <c r="Y251" s="1"/>
  <c r="X250"/>
  <c r="Y250" s="1"/>
  <c r="X249"/>
  <c r="Y249" s="1"/>
  <c r="X248"/>
  <c r="Y248" s="1"/>
  <c r="X247"/>
  <c r="Y247" s="1"/>
  <c r="X246"/>
  <c r="Y246" s="1"/>
  <c r="X244"/>
  <c r="Y244" s="1"/>
  <c r="X243"/>
  <c r="Y243" s="1"/>
  <c r="X242"/>
  <c r="Y242" s="1"/>
  <c r="X241"/>
  <c r="Y241" s="1"/>
  <c r="X240"/>
  <c r="Y240" s="1"/>
  <c r="X239"/>
  <c r="Y239" s="1"/>
  <c r="X238"/>
  <c r="Y238" s="1"/>
  <c r="X237"/>
  <c r="Y237" s="1"/>
  <c r="X235"/>
  <c r="Y235" s="1"/>
  <c r="X234"/>
  <c r="Y234" s="1"/>
  <c r="X233"/>
  <c r="Y233" s="1"/>
  <c r="X232"/>
  <c r="Y232" s="1"/>
  <c r="X231"/>
  <c r="Y231" s="1"/>
  <c r="X230"/>
  <c r="Y230" s="1"/>
  <c r="X229"/>
  <c r="Y229" s="1"/>
  <c r="X228"/>
  <c r="Y228" s="1"/>
  <c r="X227"/>
  <c r="Y227" s="1"/>
  <c r="X225"/>
  <c r="Y225" s="1"/>
  <c r="X224"/>
  <c r="Y224" s="1"/>
  <c r="X223"/>
  <c r="Y223" s="1"/>
  <c r="X222"/>
  <c r="Y222" s="1"/>
  <c r="X221"/>
  <c r="Y221" s="1"/>
  <c r="X220"/>
  <c r="Y220" s="1"/>
  <c r="X219"/>
  <c r="Y219" s="1"/>
  <c r="X218"/>
  <c r="Y218" s="1"/>
  <c r="X217"/>
  <c r="Y217" s="1"/>
  <c r="X216"/>
  <c r="Y216" s="1"/>
  <c r="X215"/>
  <c r="Y215" s="1"/>
  <c r="X214"/>
  <c r="Y214" s="1"/>
  <c r="X213"/>
  <c r="Y213" s="1"/>
  <c r="X211"/>
  <c r="Y211" s="1"/>
  <c r="X210"/>
  <c r="Y210" s="1"/>
  <c r="X209"/>
  <c r="Y209" s="1"/>
  <c r="X208"/>
  <c r="Y208" s="1"/>
  <c r="X207"/>
  <c r="Y207" s="1"/>
  <c r="X206"/>
  <c r="Y206" s="1"/>
  <c r="X205"/>
  <c r="Y205" s="1"/>
  <c r="X204"/>
  <c r="Y204" s="1"/>
  <c r="X203"/>
  <c r="Y203" s="1"/>
  <c r="X202"/>
  <c r="Y202" s="1"/>
  <c r="X201"/>
  <c r="Y201" s="1"/>
  <c r="X200"/>
  <c r="Y200" s="1"/>
  <c r="X198"/>
  <c r="Y198" s="1"/>
  <c r="X197"/>
  <c r="Y197" s="1"/>
  <c r="X196"/>
  <c r="Y196" s="1"/>
  <c r="X195"/>
  <c r="Y195" s="1"/>
  <c r="X194"/>
  <c r="Y194" s="1"/>
  <c r="X193"/>
  <c r="Y193" s="1"/>
  <c r="X192"/>
  <c r="Y192" s="1"/>
  <c r="X191"/>
  <c r="Y191" s="1"/>
  <c r="X190"/>
  <c r="Y190" s="1"/>
  <c r="X189"/>
  <c r="Y189" s="1"/>
  <c r="X188"/>
  <c r="Y188" s="1"/>
  <c r="X187"/>
  <c r="Y187" s="1"/>
  <c r="X186"/>
  <c r="Y186" s="1"/>
  <c r="X184"/>
  <c r="Y184" s="1"/>
  <c r="X183"/>
  <c r="Y183" s="1"/>
  <c r="X182"/>
  <c r="Y182" s="1"/>
  <c r="X181"/>
  <c r="Y181" s="1"/>
  <c r="X180"/>
  <c r="Y180" s="1"/>
  <c r="X179"/>
  <c r="Y179" s="1"/>
  <c r="X178"/>
  <c r="Y178" s="1"/>
  <c r="X177"/>
  <c r="Y177" s="1"/>
  <c r="X176"/>
  <c r="Y176" s="1"/>
  <c r="X175"/>
  <c r="Y175" s="1"/>
  <c r="X174"/>
  <c r="Y174" s="1"/>
  <c r="X172"/>
  <c r="Y172" s="1"/>
  <c r="X171"/>
  <c r="Y171" s="1"/>
  <c r="X170"/>
  <c r="Y170" s="1"/>
  <c r="X169"/>
  <c r="Y169" s="1"/>
  <c r="X168"/>
  <c r="Y168" s="1"/>
  <c r="X167"/>
  <c r="Y167" s="1"/>
  <c r="X166"/>
  <c r="Y166" s="1"/>
  <c r="X165"/>
  <c r="Y165" s="1"/>
  <c r="X164"/>
  <c r="Y164" s="1"/>
  <c r="X163"/>
  <c r="Y163" s="1"/>
  <c r="X162"/>
  <c r="Y162" s="1"/>
  <c r="X161"/>
  <c r="Y161" s="1"/>
  <c r="X160"/>
  <c r="Y160" s="1"/>
  <c r="X158"/>
  <c r="Y158" s="1"/>
  <c r="X157"/>
  <c r="Y157" s="1"/>
  <c r="X156"/>
  <c r="Y156" s="1"/>
  <c r="X155"/>
  <c r="Y155" s="1"/>
  <c r="X154"/>
  <c r="Y154" s="1"/>
  <c r="X153"/>
  <c r="Y153" s="1"/>
  <c r="X152"/>
  <c r="Y152" s="1"/>
  <c r="X151"/>
  <c r="Y151" s="1"/>
  <c r="X150"/>
  <c r="Y150" s="1"/>
  <c r="X149"/>
  <c r="Y149" s="1"/>
  <c r="X148"/>
  <c r="Y148" s="1"/>
  <c r="X147"/>
  <c r="Y147" s="1"/>
  <c r="X145"/>
  <c r="Y145" s="1"/>
  <c r="X144"/>
  <c r="Y144" s="1"/>
  <c r="X143"/>
  <c r="Y143" s="1"/>
  <c r="X142"/>
  <c r="Y142" s="1"/>
  <c r="X141"/>
  <c r="Y141" s="1"/>
  <c r="X140"/>
  <c r="Y140" s="1"/>
  <c r="X138"/>
  <c r="Y138" s="1"/>
  <c r="X137"/>
  <c r="Y137" s="1"/>
  <c r="X136"/>
  <c r="Y136" s="1"/>
  <c r="X135"/>
  <c r="Y135" s="1"/>
  <c r="X134"/>
  <c r="Y134" s="1"/>
  <c r="X133"/>
  <c r="Y133" s="1"/>
  <c r="X132"/>
  <c r="Y132" s="1"/>
  <c r="X131"/>
  <c r="Y131" s="1"/>
  <c r="X130"/>
  <c r="Y130" s="1"/>
  <c r="X128"/>
  <c r="Y128" s="1"/>
  <c r="X127"/>
  <c r="Y127" s="1"/>
  <c r="X126"/>
  <c r="Y126" s="1"/>
  <c r="X125"/>
  <c r="Y125" s="1"/>
  <c r="X124"/>
  <c r="Y124" s="1"/>
  <c r="X123"/>
  <c r="Y123" s="1"/>
  <c r="X122"/>
  <c r="Y122" s="1"/>
  <c r="X120"/>
  <c r="Y120" s="1"/>
  <c r="X119"/>
  <c r="Y119" s="1"/>
  <c r="X118"/>
  <c r="Y118" s="1"/>
  <c r="X117"/>
  <c r="Y117" s="1"/>
  <c r="X116"/>
  <c r="Y116" s="1"/>
  <c r="X115"/>
  <c r="Y115" s="1"/>
  <c r="X114"/>
  <c r="Y114" s="1"/>
  <c r="X113"/>
  <c r="Y113" s="1"/>
  <c r="X112"/>
  <c r="Y112" s="1"/>
  <c r="X111"/>
  <c r="Y111" s="1"/>
  <c r="X110"/>
  <c r="Y110" s="1"/>
  <c r="X109"/>
  <c r="Y109" s="1"/>
  <c r="X108"/>
  <c r="Y108" s="1"/>
  <c r="X107"/>
  <c r="Y107" s="1"/>
  <c r="X106"/>
  <c r="Y106" s="1"/>
  <c r="X104"/>
  <c r="Y104" s="1"/>
  <c r="X103"/>
  <c r="Y103" s="1"/>
  <c r="X102"/>
  <c r="Y102" s="1"/>
  <c r="X101"/>
  <c r="Y101" s="1"/>
  <c r="X100"/>
  <c r="Y100" s="1"/>
  <c r="X99"/>
  <c r="Y99" s="1"/>
  <c r="X98"/>
  <c r="Y98" s="1"/>
  <c r="X97"/>
  <c r="Y97" s="1"/>
  <c r="X96"/>
  <c r="Y96" s="1"/>
  <c r="X95"/>
  <c r="Y95" s="1"/>
  <c r="X94"/>
  <c r="Y94" s="1"/>
  <c r="X93"/>
  <c r="Y93" s="1"/>
  <c r="X92"/>
  <c r="Y92" s="1"/>
  <c r="X90"/>
  <c r="Y90" s="1"/>
  <c r="X89"/>
  <c r="Y89" s="1"/>
  <c r="X88"/>
  <c r="Y88" s="1"/>
  <c r="X87"/>
  <c r="Y87" s="1"/>
  <c r="X86"/>
  <c r="Y86" s="1"/>
  <c r="X85"/>
  <c r="Y85" s="1"/>
  <c r="X84"/>
  <c r="Y84" s="1"/>
  <c r="X83"/>
  <c r="Y83" s="1"/>
  <c r="X82"/>
  <c r="Y82" s="1"/>
  <c r="X80"/>
  <c r="Y80" s="1"/>
  <c r="X79"/>
  <c r="Y79" s="1"/>
  <c r="X78"/>
  <c r="Y78" s="1"/>
  <c r="X77"/>
  <c r="Y77" s="1"/>
  <c r="X76"/>
  <c r="Y76" s="1"/>
  <c r="X75"/>
  <c r="Y75" s="1"/>
  <c r="X74"/>
  <c r="Y74" s="1"/>
  <c r="X73"/>
  <c r="Y73" s="1"/>
  <c r="X71"/>
  <c r="Y71" s="1"/>
  <c r="X70"/>
  <c r="Y70" s="1"/>
  <c r="X69"/>
  <c r="Y69" s="1"/>
  <c r="X68"/>
  <c r="Y68" s="1"/>
  <c r="X67"/>
  <c r="Y67" s="1"/>
  <c r="X65"/>
  <c r="Y65" s="1"/>
  <c r="X64"/>
  <c r="Y64" s="1"/>
  <c r="X63"/>
  <c r="Y63" s="1"/>
  <c r="X62"/>
  <c r="Y62" s="1"/>
  <c r="X61"/>
  <c r="Y61" s="1"/>
  <c r="X60"/>
  <c r="Y60" s="1"/>
  <c r="X59"/>
  <c r="Y59" s="1"/>
  <c r="X58"/>
  <c r="Y58" s="1"/>
  <c r="X57"/>
  <c r="Y57" s="1"/>
  <c r="X56"/>
  <c r="Y56" s="1"/>
  <c r="X55"/>
  <c r="Y55" s="1"/>
  <c r="X54"/>
  <c r="Y54" s="1"/>
  <c r="X53"/>
  <c r="Y53" s="1"/>
  <c r="X51"/>
  <c r="Y51" s="1"/>
  <c r="X50"/>
  <c r="Y50" s="1"/>
  <c r="X49"/>
  <c r="Y49" s="1"/>
  <c r="X48"/>
  <c r="Y48" s="1"/>
  <c r="X47"/>
  <c r="Y47" s="1"/>
  <c r="X44"/>
  <c r="Y44" s="1"/>
  <c r="X43"/>
  <c r="Y43" s="1"/>
  <c r="X42"/>
  <c r="Y42" s="1"/>
  <c r="X41"/>
  <c r="Y41" s="1"/>
  <c r="X40"/>
  <c r="Y40" s="1"/>
  <c r="X39"/>
  <c r="Y39" s="1"/>
  <c r="X38"/>
  <c r="Y38" s="1"/>
  <c r="X37"/>
  <c r="Y37" s="1"/>
  <c r="X36"/>
  <c r="Y36" s="1"/>
  <c r="X35"/>
  <c r="Y35" s="1"/>
  <c r="X34"/>
  <c r="Y34" s="1"/>
  <c r="X33"/>
  <c r="Y33" s="1"/>
  <c r="X32"/>
  <c r="Y32" s="1"/>
  <c r="X31"/>
  <c r="Y31" s="1"/>
  <c r="X30"/>
  <c r="Y30" s="1"/>
  <c r="X29"/>
  <c r="Y29" s="1"/>
  <c r="X28"/>
  <c r="Y28" s="1"/>
  <c r="X27"/>
  <c r="Y27" s="1"/>
  <c r="X26"/>
  <c r="Y26" s="1"/>
  <c r="X25"/>
  <c r="Y25" s="1"/>
  <c r="X24"/>
  <c r="Y24" s="1"/>
  <c r="X23"/>
  <c r="Y23" s="1"/>
  <c r="X22"/>
  <c r="Y22" s="1"/>
  <c r="X21"/>
  <c r="Y21" s="1"/>
  <c r="X20"/>
  <c r="Y20" s="1"/>
  <c r="X19"/>
  <c r="Y19" s="1"/>
  <c r="X18"/>
  <c r="AF45" i="7" l="1"/>
  <c r="I7" i="8"/>
  <c r="J7" s="1"/>
  <c r="R376"/>
  <c r="S376" s="1"/>
  <c r="R375"/>
  <c r="S375" s="1"/>
  <c r="R374"/>
  <c r="S374" s="1"/>
  <c r="R373"/>
  <c r="S373" s="1"/>
  <c r="R372"/>
  <c r="S372" s="1"/>
  <c r="R371"/>
  <c r="S371" s="1"/>
  <c r="R370"/>
  <c r="S370" s="1"/>
  <c r="R369"/>
  <c r="S369" s="1"/>
  <c r="R368"/>
  <c r="S368" s="1"/>
  <c r="R367"/>
  <c r="S367" s="1"/>
  <c r="R366"/>
  <c r="S366" s="1"/>
  <c r="R365"/>
  <c r="S365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6"/>
  <c r="S356" s="1"/>
  <c r="R355"/>
  <c r="S355" s="1"/>
  <c r="R354"/>
  <c r="S354" s="1"/>
  <c r="R353"/>
  <c r="S353" s="1"/>
  <c r="R351"/>
  <c r="S351" s="1"/>
  <c r="R350"/>
  <c r="S350" s="1"/>
  <c r="R349"/>
  <c r="S349" s="1"/>
  <c r="R348"/>
  <c r="S348" s="1"/>
  <c r="R347"/>
  <c r="S347" s="1"/>
  <c r="R346"/>
  <c r="S346" s="1"/>
  <c r="R345"/>
  <c r="S345" s="1"/>
  <c r="R344"/>
  <c r="S344" s="1"/>
  <c r="R343"/>
  <c r="S343" s="1"/>
  <c r="R342"/>
  <c r="S342" s="1"/>
  <c r="R341"/>
  <c r="S341" s="1"/>
  <c r="R339"/>
  <c r="S339" s="1"/>
  <c r="R338"/>
  <c r="S338" s="1"/>
  <c r="R337"/>
  <c r="S337" s="1"/>
  <c r="R336"/>
  <c r="S336" s="1"/>
  <c r="R335"/>
  <c r="S335" s="1"/>
  <c r="R334"/>
  <c r="S334" s="1"/>
  <c r="R333"/>
  <c r="S333" s="1"/>
  <c r="R332"/>
  <c r="S332" s="1"/>
  <c r="R331"/>
  <c r="S331" s="1"/>
  <c r="R330"/>
  <c r="S330" s="1"/>
  <c r="R329"/>
  <c r="S329" s="1"/>
  <c r="R327"/>
  <c r="S327" s="1"/>
  <c r="R326"/>
  <c r="S326" s="1"/>
  <c r="R325"/>
  <c r="S325" s="1"/>
  <c r="R324"/>
  <c r="S324" s="1"/>
  <c r="R323"/>
  <c r="S323" s="1"/>
  <c r="R322"/>
  <c r="S322" s="1"/>
  <c r="R321"/>
  <c r="S321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1"/>
  <c r="S311" s="1"/>
  <c r="R310"/>
  <c r="S310" s="1"/>
  <c r="R309"/>
  <c r="S309" s="1"/>
  <c r="R308"/>
  <c r="S308" s="1"/>
  <c r="R307"/>
  <c r="S307" s="1"/>
  <c r="R306"/>
  <c r="S306" s="1"/>
  <c r="R305"/>
  <c r="S305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6"/>
  <c r="S286" s="1"/>
  <c r="R285"/>
  <c r="S285" s="1"/>
  <c r="R284"/>
  <c r="S284" s="1"/>
  <c r="R283"/>
  <c r="S283" s="1"/>
  <c r="R282"/>
  <c r="S282" s="1"/>
  <c r="R281"/>
  <c r="S281" s="1"/>
  <c r="R280"/>
  <c r="S280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8"/>
  <c r="S268" s="1"/>
  <c r="R267"/>
  <c r="S267" s="1"/>
  <c r="R266"/>
  <c r="S266" s="1"/>
  <c r="R265"/>
  <c r="S265" s="1"/>
  <c r="R264"/>
  <c r="S264" s="1"/>
  <c r="R263"/>
  <c r="S263" s="1"/>
  <c r="R262"/>
  <c r="S262" s="1"/>
  <c r="R260"/>
  <c r="S260" s="1"/>
  <c r="R259"/>
  <c r="S259" s="1"/>
  <c r="R258"/>
  <c r="S258" s="1"/>
  <c r="R257"/>
  <c r="S257" s="1"/>
  <c r="R256"/>
  <c r="S256" s="1"/>
  <c r="R255"/>
  <c r="S255" s="1"/>
  <c r="R254"/>
  <c r="S254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4"/>
  <c r="S244" s="1"/>
  <c r="R243"/>
  <c r="S243" s="1"/>
  <c r="R242"/>
  <c r="S242" s="1"/>
  <c r="R241"/>
  <c r="S241" s="1"/>
  <c r="R240"/>
  <c r="S240" s="1"/>
  <c r="R239"/>
  <c r="S239" s="1"/>
  <c r="R238"/>
  <c r="S238" s="1"/>
  <c r="R237"/>
  <c r="S237" s="1"/>
  <c r="R235"/>
  <c r="S235" s="1"/>
  <c r="R234"/>
  <c r="S234" s="1"/>
  <c r="R233"/>
  <c r="S233" s="1"/>
  <c r="R232"/>
  <c r="S232" s="1"/>
  <c r="R231"/>
  <c r="S231" s="1"/>
  <c r="R230"/>
  <c r="S230" s="1"/>
  <c r="R229"/>
  <c r="S229" s="1"/>
  <c r="R228"/>
  <c r="S228" s="1"/>
  <c r="R227"/>
  <c r="S227" s="1"/>
  <c r="R225"/>
  <c r="S225" s="1"/>
  <c r="R224"/>
  <c r="S224" s="1"/>
  <c r="R223"/>
  <c r="S223" s="1"/>
  <c r="R222"/>
  <c r="S222" s="1"/>
  <c r="R221"/>
  <c r="S221" s="1"/>
  <c r="R220"/>
  <c r="S220" s="1"/>
  <c r="R219"/>
  <c r="S219" s="1"/>
  <c r="R218"/>
  <c r="S218" s="1"/>
  <c r="R217"/>
  <c r="S217" s="1"/>
  <c r="R216"/>
  <c r="S216" s="1"/>
  <c r="R215"/>
  <c r="S215" s="1"/>
  <c r="R214"/>
  <c r="S214" s="1"/>
  <c r="R213"/>
  <c r="S213" s="1"/>
  <c r="R211"/>
  <c r="S211" s="1"/>
  <c r="R210"/>
  <c r="S210" s="1"/>
  <c r="R209"/>
  <c r="S209" s="1"/>
  <c r="R208"/>
  <c r="S208" s="1"/>
  <c r="R207"/>
  <c r="S207" s="1"/>
  <c r="R206"/>
  <c r="S206" s="1"/>
  <c r="R205"/>
  <c r="S205" s="1"/>
  <c r="R204"/>
  <c r="S204" s="1"/>
  <c r="R203"/>
  <c r="S203" s="1"/>
  <c r="R202"/>
  <c r="S202" s="1"/>
  <c r="R201"/>
  <c r="S201" s="1"/>
  <c r="R200"/>
  <c r="S200" s="1"/>
  <c r="R198"/>
  <c r="S198" s="1"/>
  <c r="R197"/>
  <c r="S197" s="1"/>
  <c r="R196"/>
  <c r="S196" s="1"/>
  <c r="R195"/>
  <c r="S195" s="1"/>
  <c r="R194"/>
  <c r="S194" s="1"/>
  <c r="R193"/>
  <c r="S193" s="1"/>
  <c r="R192"/>
  <c r="S192" s="1"/>
  <c r="R191"/>
  <c r="S191" s="1"/>
  <c r="R190"/>
  <c r="S190" s="1"/>
  <c r="R189"/>
  <c r="S189" s="1"/>
  <c r="R188"/>
  <c r="S188" s="1"/>
  <c r="R187"/>
  <c r="S187" s="1"/>
  <c r="R186"/>
  <c r="S186" s="1"/>
  <c r="R184"/>
  <c r="S184" s="1"/>
  <c r="R183"/>
  <c r="S183" s="1"/>
  <c r="R182"/>
  <c r="S182" s="1"/>
  <c r="R181"/>
  <c r="S181" s="1"/>
  <c r="R180"/>
  <c r="S180" s="1"/>
  <c r="R179"/>
  <c r="S179" s="1"/>
  <c r="R178"/>
  <c r="S178" s="1"/>
  <c r="R177"/>
  <c r="S177" s="1"/>
  <c r="R176"/>
  <c r="S176" s="1"/>
  <c r="R175"/>
  <c r="S175" s="1"/>
  <c r="R174"/>
  <c r="S174" s="1"/>
  <c r="R172"/>
  <c r="S172" s="1"/>
  <c r="R171"/>
  <c r="S171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8"/>
  <c r="S158" s="1"/>
  <c r="R157"/>
  <c r="S157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5"/>
  <c r="S145" s="1"/>
  <c r="R144"/>
  <c r="S144" s="1"/>
  <c r="R143"/>
  <c r="S143" s="1"/>
  <c r="R142"/>
  <c r="S142" s="1"/>
  <c r="R141"/>
  <c r="S141" s="1"/>
  <c r="R140"/>
  <c r="S140" s="1"/>
  <c r="R138"/>
  <c r="S138" s="1"/>
  <c r="R137"/>
  <c r="S137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8"/>
  <c r="S128" s="1"/>
  <c r="R127"/>
  <c r="S127" s="1"/>
  <c r="R126"/>
  <c r="S126" s="1"/>
  <c r="R125"/>
  <c r="S125" s="1"/>
  <c r="R124"/>
  <c r="S124" s="1"/>
  <c r="R123"/>
  <c r="S123" s="1"/>
  <c r="R122"/>
  <c r="S122" s="1"/>
  <c r="R120"/>
  <c r="S120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1"/>
  <c r="S71" s="1"/>
  <c r="R70"/>
  <c r="S70" s="1"/>
  <c r="R69"/>
  <c r="S69" s="1"/>
  <c r="R68"/>
  <c r="S68" s="1"/>
  <c r="R67"/>
  <c r="S67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O376"/>
  <c r="P376" s="1"/>
  <c r="O375"/>
  <c r="P375" s="1"/>
  <c r="O374"/>
  <c r="P374" s="1"/>
  <c r="O373"/>
  <c r="P373" s="1"/>
  <c r="O372"/>
  <c r="P372" s="1"/>
  <c r="O371"/>
  <c r="P371" s="1"/>
  <c r="O370"/>
  <c r="P370" s="1"/>
  <c r="O369"/>
  <c r="P369" s="1"/>
  <c r="O368"/>
  <c r="P368" s="1"/>
  <c r="O367"/>
  <c r="P367" s="1"/>
  <c r="O366"/>
  <c r="P366" s="1"/>
  <c r="O365"/>
  <c r="P365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6"/>
  <c r="P356" s="1"/>
  <c r="O355"/>
  <c r="P355" s="1"/>
  <c r="O354"/>
  <c r="P354" s="1"/>
  <c r="O353"/>
  <c r="P353" s="1"/>
  <c r="O351"/>
  <c r="P351" s="1"/>
  <c r="O350"/>
  <c r="P350" s="1"/>
  <c r="O349"/>
  <c r="P349" s="1"/>
  <c r="O348"/>
  <c r="P348" s="1"/>
  <c r="O347"/>
  <c r="P347" s="1"/>
  <c r="O346"/>
  <c r="P346" s="1"/>
  <c r="O345"/>
  <c r="P345" s="1"/>
  <c r="O344"/>
  <c r="P344" s="1"/>
  <c r="O343"/>
  <c r="P343" s="1"/>
  <c r="O342"/>
  <c r="P342" s="1"/>
  <c r="O341"/>
  <c r="P341" s="1"/>
  <c r="O339"/>
  <c r="P339" s="1"/>
  <c r="O338"/>
  <c r="P338" s="1"/>
  <c r="O337"/>
  <c r="P337" s="1"/>
  <c r="O336"/>
  <c r="P336" s="1"/>
  <c r="O335"/>
  <c r="P335" s="1"/>
  <c r="O334"/>
  <c r="P334" s="1"/>
  <c r="O333"/>
  <c r="P333" s="1"/>
  <c r="O332"/>
  <c r="P332" s="1"/>
  <c r="O331"/>
  <c r="P331" s="1"/>
  <c r="O330"/>
  <c r="P330" s="1"/>
  <c r="O329"/>
  <c r="P329" s="1"/>
  <c r="O327"/>
  <c r="P327" s="1"/>
  <c r="O326"/>
  <c r="P326" s="1"/>
  <c r="O325"/>
  <c r="P325" s="1"/>
  <c r="O324"/>
  <c r="P324" s="1"/>
  <c r="O323"/>
  <c r="P323" s="1"/>
  <c r="O322"/>
  <c r="P322" s="1"/>
  <c r="O321"/>
  <c r="P321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1"/>
  <c r="P311" s="1"/>
  <c r="O310"/>
  <c r="P310" s="1"/>
  <c r="O309"/>
  <c r="P309" s="1"/>
  <c r="O308"/>
  <c r="P308" s="1"/>
  <c r="O307"/>
  <c r="P307" s="1"/>
  <c r="O306"/>
  <c r="P306" s="1"/>
  <c r="O305"/>
  <c r="P305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6"/>
  <c r="P286" s="1"/>
  <c r="O285"/>
  <c r="P285" s="1"/>
  <c r="O284"/>
  <c r="P284" s="1"/>
  <c r="O283"/>
  <c r="P283" s="1"/>
  <c r="O282"/>
  <c r="P282" s="1"/>
  <c r="O281"/>
  <c r="P281" s="1"/>
  <c r="O280"/>
  <c r="P280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8"/>
  <c r="P268" s="1"/>
  <c r="O267"/>
  <c r="P267" s="1"/>
  <c r="O266"/>
  <c r="P266" s="1"/>
  <c r="O265"/>
  <c r="P265" s="1"/>
  <c r="O264"/>
  <c r="P264" s="1"/>
  <c r="O263"/>
  <c r="P263" s="1"/>
  <c r="O262"/>
  <c r="P262" s="1"/>
  <c r="O260"/>
  <c r="P260" s="1"/>
  <c r="O259"/>
  <c r="P259" s="1"/>
  <c r="O258"/>
  <c r="P258" s="1"/>
  <c r="O257"/>
  <c r="P257" s="1"/>
  <c r="O256"/>
  <c r="P256" s="1"/>
  <c r="O255"/>
  <c r="P255" s="1"/>
  <c r="O254"/>
  <c r="P254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4"/>
  <c r="P244" s="1"/>
  <c r="O243"/>
  <c r="P243" s="1"/>
  <c r="O242"/>
  <c r="P242" s="1"/>
  <c r="O241"/>
  <c r="P241" s="1"/>
  <c r="O240"/>
  <c r="P240" s="1"/>
  <c r="O239"/>
  <c r="P239" s="1"/>
  <c r="O238"/>
  <c r="P238" s="1"/>
  <c r="O237"/>
  <c r="P237" s="1"/>
  <c r="O235"/>
  <c r="P235" s="1"/>
  <c r="O234"/>
  <c r="P234" s="1"/>
  <c r="O233"/>
  <c r="P233" s="1"/>
  <c r="O232"/>
  <c r="P232" s="1"/>
  <c r="O231"/>
  <c r="P231" s="1"/>
  <c r="O230"/>
  <c r="P230" s="1"/>
  <c r="O229"/>
  <c r="P229" s="1"/>
  <c r="O228"/>
  <c r="P228" s="1"/>
  <c r="O227"/>
  <c r="P227" s="1"/>
  <c r="O225"/>
  <c r="P225" s="1"/>
  <c r="O224"/>
  <c r="P224" s="1"/>
  <c r="O223"/>
  <c r="P223" s="1"/>
  <c r="O222"/>
  <c r="P222" s="1"/>
  <c r="O221"/>
  <c r="P221" s="1"/>
  <c r="O220"/>
  <c r="P220" s="1"/>
  <c r="O219"/>
  <c r="P219" s="1"/>
  <c r="O218"/>
  <c r="P218" s="1"/>
  <c r="O217"/>
  <c r="P217" s="1"/>
  <c r="O216"/>
  <c r="P216" s="1"/>
  <c r="O215"/>
  <c r="P215" s="1"/>
  <c r="O214"/>
  <c r="P214" s="1"/>
  <c r="O213"/>
  <c r="P213" s="1"/>
  <c r="O211"/>
  <c r="P211" s="1"/>
  <c r="O210"/>
  <c r="P210" s="1"/>
  <c r="O209"/>
  <c r="P209" s="1"/>
  <c r="O208"/>
  <c r="P208" s="1"/>
  <c r="O207"/>
  <c r="P207" s="1"/>
  <c r="O206"/>
  <c r="P206" s="1"/>
  <c r="O205"/>
  <c r="P205" s="1"/>
  <c r="O204"/>
  <c r="P204" s="1"/>
  <c r="O203"/>
  <c r="P203" s="1"/>
  <c r="O202"/>
  <c r="P202" s="1"/>
  <c r="O201"/>
  <c r="P201" s="1"/>
  <c r="O200"/>
  <c r="P200" s="1"/>
  <c r="O198"/>
  <c r="P198" s="1"/>
  <c r="O197"/>
  <c r="P197" s="1"/>
  <c r="O196"/>
  <c r="P196" s="1"/>
  <c r="O195"/>
  <c r="P195" s="1"/>
  <c r="O194"/>
  <c r="P194" s="1"/>
  <c r="O193"/>
  <c r="P193" s="1"/>
  <c r="O192"/>
  <c r="P192" s="1"/>
  <c r="O191"/>
  <c r="P191" s="1"/>
  <c r="O190"/>
  <c r="P190" s="1"/>
  <c r="O189"/>
  <c r="P189" s="1"/>
  <c r="O188"/>
  <c r="P188" s="1"/>
  <c r="O187"/>
  <c r="P187" s="1"/>
  <c r="O186"/>
  <c r="P186" s="1"/>
  <c r="O184"/>
  <c r="P184" s="1"/>
  <c r="O183"/>
  <c r="P183" s="1"/>
  <c r="O182"/>
  <c r="P182" s="1"/>
  <c r="O181"/>
  <c r="P181" s="1"/>
  <c r="O180"/>
  <c r="P180" s="1"/>
  <c r="O179"/>
  <c r="P179" s="1"/>
  <c r="O178"/>
  <c r="P178" s="1"/>
  <c r="O177"/>
  <c r="P177" s="1"/>
  <c r="O176"/>
  <c r="P176" s="1"/>
  <c r="O175"/>
  <c r="P175" s="1"/>
  <c r="O174"/>
  <c r="P174" s="1"/>
  <c r="O172"/>
  <c r="P172" s="1"/>
  <c r="O171"/>
  <c r="P171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8"/>
  <c r="P158" s="1"/>
  <c r="O157"/>
  <c r="P157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5"/>
  <c r="P145" s="1"/>
  <c r="O144"/>
  <c r="P144" s="1"/>
  <c r="O143"/>
  <c r="P143" s="1"/>
  <c r="O142"/>
  <c r="P142" s="1"/>
  <c r="O141"/>
  <c r="P141" s="1"/>
  <c r="O140"/>
  <c r="P140" s="1"/>
  <c r="O138"/>
  <c r="P138" s="1"/>
  <c r="O137"/>
  <c r="P137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8"/>
  <c r="P128" s="1"/>
  <c r="O127"/>
  <c r="P127" s="1"/>
  <c r="O126"/>
  <c r="P126" s="1"/>
  <c r="O125"/>
  <c r="P125" s="1"/>
  <c r="O124"/>
  <c r="P124" s="1"/>
  <c r="O123"/>
  <c r="P123" s="1"/>
  <c r="O122"/>
  <c r="P122" s="1"/>
  <c r="O120"/>
  <c r="P120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4"/>
  <c r="P104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0"/>
  <c r="P90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71"/>
  <c r="P71" s="1"/>
  <c r="O70"/>
  <c r="P70" s="1"/>
  <c r="O69"/>
  <c r="P69" s="1"/>
  <c r="O68"/>
  <c r="P68" s="1"/>
  <c r="O67"/>
  <c r="P67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45" i="7"/>
  <c r="V45"/>
  <c r="T45"/>
  <c r="W17"/>
  <c r="V17"/>
  <c r="V377" s="1"/>
  <c r="T17"/>
  <c r="R377"/>
  <c r="X45" l="1"/>
  <c r="AF377"/>
  <c r="AF17"/>
  <c r="W377"/>
  <c r="X377" s="1"/>
  <c r="X17"/>
  <c r="S377"/>
  <c r="T377" s="1"/>
  <c r="O45"/>
  <c r="N45"/>
  <c r="O17"/>
  <c r="N17"/>
  <c r="P6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P17" i="7" l="1"/>
  <c r="P45"/>
  <c r="O377"/>
  <c r="N377"/>
  <c r="L7" i="8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9"/>
  <c r="M59" s="1"/>
  <c r="L61"/>
  <c r="M61" s="1"/>
  <c r="L63"/>
  <c r="M63" s="1"/>
  <c r="L65"/>
  <c r="M65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0"/>
  <c r="M90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0"/>
  <c r="M120" s="1"/>
  <c r="L123"/>
  <c r="M123" s="1"/>
  <c r="L125"/>
  <c r="M125" s="1"/>
  <c r="L127"/>
  <c r="M127" s="1"/>
  <c r="L130"/>
  <c r="M130" s="1"/>
  <c r="L132"/>
  <c r="M132" s="1"/>
  <c r="L134"/>
  <c r="M134" s="1"/>
  <c r="L136"/>
  <c r="M136" s="1"/>
  <c r="L138"/>
  <c r="M138" s="1"/>
  <c r="L141"/>
  <c r="M141" s="1"/>
  <c r="L143"/>
  <c r="M143" s="1"/>
  <c r="L145"/>
  <c r="M145" s="1"/>
  <c r="L148"/>
  <c r="M148" s="1"/>
  <c r="L150"/>
  <c r="M150" s="1"/>
  <c r="L152"/>
  <c r="M152" s="1"/>
  <c r="L154"/>
  <c r="M154" s="1"/>
  <c r="L156"/>
  <c r="M156" s="1"/>
  <c r="L158"/>
  <c r="M158" s="1"/>
  <c r="L161"/>
  <c r="M161" s="1"/>
  <c r="L163"/>
  <c r="M163" s="1"/>
  <c r="L165"/>
  <c r="M165" s="1"/>
  <c r="L167"/>
  <c r="M167" s="1"/>
  <c r="L169"/>
  <c r="M169" s="1"/>
  <c r="L171"/>
  <c r="M171" s="1"/>
  <c r="L174"/>
  <c r="M174" s="1"/>
  <c r="L176"/>
  <c r="M176" s="1"/>
  <c r="L178"/>
  <c r="M178" s="1"/>
  <c r="L180"/>
  <c r="M180" s="1"/>
  <c r="L182"/>
  <c r="M182" s="1"/>
  <c r="L184"/>
  <c r="M184" s="1"/>
  <c r="L187"/>
  <c r="M187" s="1"/>
  <c r="L189"/>
  <c r="M189" s="1"/>
  <c r="L191"/>
  <c r="M191" s="1"/>
  <c r="L193"/>
  <c r="M193" s="1"/>
  <c r="L195"/>
  <c r="M195" s="1"/>
  <c r="L197"/>
  <c r="M197" s="1"/>
  <c r="L200"/>
  <c r="M200" s="1"/>
  <c r="L202"/>
  <c r="M202" s="1"/>
  <c r="L204"/>
  <c r="M204" s="1"/>
  <c r="L206"/>
  <c r="M206" s="1"/>
  <c r="L208"/>
  <c r="M208" s="1"/>
  <c r="L210"/>
  <c r="M210" s="1"/>
  <c r="L213"/>
  <c r="M213" s="1"/>
  <c r="L215"/>
  <c r="M215" s="1"/>
  <c r="L217"/>
  <c r="M217" s="1"/>
  <c r="L219"/>
  <c r="M219" s="1"/>
  <c r="L221"/>
  <c r="M221" s="1"/>
  <c r="L223"/>
  <c r="M223" s="1"/>
  <c r="L225"/>
  <c r="M225" s="1"/>
  <c r="L228"/>
  <c r="M228" s="1"/>
  <c r="L230"/>
  <c r="M230" s="1"/>
  <c r="L232"/>
  <c r="M232" s="1"/>
  <c r="L234"/>
  <c r="M234" s="1"/>
  <c r="L237"/>
  <c r="M237" s="1"/>
  <c r="L239"/>
  <c r="M239" s="1"/>
  <c r="L241"/>
  <c r="M241" s="1"/>
  <c r="L243"/>
  <c r="M243" s="1"/>
  <c r="L246"/>
  <c r="M246" s="1"/>
  <c r="L248"/>
  <c r="M248" s="1"/>
  <c r="L250"/>
  <c r="M250" s="1"/>
  <c r="L252"/>
  <c r="M252" s="1"/>
  <c r="L254"/>
  <c r="M254" s="1"/>
  <c r="L256"/>
  <c r="M256" s="1"/>
  <c r="L258"/>
  <c r="M258" s="1"/>
  <c r="L260"/>
  <c r="M260" s="1"/>
  <c r="L263"/>
  <c r="M263" s="1"/>
  <c r="L265"/>
  <c r="M265" s="1"/>
  <c r="L267"/>
  <c r="M267" s="1"/>
  <c r="L270"/>
  <c r="M270" s="1"/>
  <c r="L272"/>
  <c r="M272" s="1"/>
  <c r="L274"/>
  <c r="M274" s="1"/>
  <c r="L276"/>
  <c r="M276" s="1"/>
  <c r="L278"/>
  <c r="M278" s="1"/>
  <c r="L280"/>
  <c r="M280" s="1"/>
  <c r="L282"/>
  <c r="M282" s="1"/>
  <c r="L284"/>
  <c r="M284" s="1"/>
  <c r="L286"/>
  <c r="M286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5"/>
  <c r="M305" s="1"/>
  <c r="L307"/>
  <c r="M307" s="1"/>
  <c r="L309"/>
  <c r="M309" s="1"/>
  <c r="L311"/>
  <c r="M311" s="1"/>
  <c r="L314"/>
  <c r="M314" s="1"/>
  <c r="L316"/>
  <c r="M316" s="1"/>
  <c r="L318"/>
  <c r="M318" s="1"/>
  <c r="L320"/>
  <c r="M320" s="1"/>
  <c r="L322"/>
  <c r="M322" s="1"/>
  <c r="L324"/>
  <c r="M324" s="1"/>
  <c r="L326"/>
  <c r="M326" s="1"/>
  <c r="L329"/>
  <c r="M329" s="1"/>
  <c r="L331"/>
  <c r="M331" s="1"/>
  <c r="L333"/>
  <c r="M333" s="1"/>
  <c r="L335"/>
  <c r="M335" s="1"/>
  <c r="L337"/>
  <c r="M337" s="1"/>
  <c r="L339"/>
  <c r="M339" s="1"/>
  <c r="L342"/>
  <c r="M342" s="1"/>
  <c r="L344"/>
  <c r="M344" s="1"/>
  <c r="L346"/>
  <c r="M346" s="1"/>
  <c r="L348"/>
  <c r="M348" s="1"/>
  <c r="L350"/>
  <c r="M350" s="1"/>
  <c r="L353"/>
  <c r="M353" s="1"/>
  <c r="L355"/>
  <c r="M355" s="1"/>
  <c r="L357"/>
  <c r="M357" s="1"/>
  <c r="L359"/>
  <c r="M359" s="1"/>
  <c r="L361"/>
  <c r="M361" s="1"/>
  <c r="L363"/>
  <c r="M363" s="1"/>
  <c r="L366"/>
  <c r="M366" s="1"/>
  <c r="L368"/>
  <c r="M368" s="1"/>
  <c r="L370"/>
  <c r="M370" s="1"/>
  <c r="L372"/>
  <c r="M372" s="1"/>
  <c r="L374"/>
  <c r="M374" s="1"/>
  <c r="L376"/>
  <c r="M376" s="1"/>
  <c r="L8"/>
  <c r="M8" s="1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8"/>
  <c r="M58" s="1"/>
  <c r="L60"/>
  <c r="M60" s="1"/>
  <c r="L62"/>
  <c r="M62" s="1"/>
  <c r="L64"/>
  <c r="M64" s="1"/>
  <c r="L67"/>
  <c r="M67" s="1"/>
  <c r="L69"/>
  <c r="M69" s="1"/>
  <c r="L71"/>
  <c r="M71" s="1"/>
  <c r="L74"/>
  <c r="M74" s="1"/>
  <c r="L76"/>
  <c r="M76" s="1"/>
  <c r="L78"/>
  <c r="M78" s="1"/>
  <c r="L80"/>
  <c r="M80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4"/>
  <c r="M104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8"/>
  <c r="M128" s="1"/>
  <c r="L131"/>
  <c r="M131" s="1"/>
  <c r="L133"/>
  <c r="M133" s="1"/>
  <c r="L135"/>
  <c r="M135" s="1"/>
  <c r="L137"/>
  <c r="M137" s="1"/>
  <c r="L140"/>
  <c r="M140" s="1"/>
  <c r="L142"/>
  <c r="M142" s="1"/>
  <c r="L144"/>
  <c r="M144" s="1"/>
  <c r="L147"/>
  <c r="M147" s="1"/>
  <c r="L149"/>
  <c r="M149" s="1"/>
  <c r="L151"/>
  <c r="M151" s="1"/>
  <c r="L153"/>
  <c r="M153" s="1"/>
  <c r="L155"/>
  <c r="M155" s="1"/>
  <c r="L157"/>
  <c r="M157" s="1"/>
  <c r="L160"/>
  <c r="M160" s="1"/>
  <c r="L162"/>
  <c r="M162" s="1"/>
  <c r="L164"/>
  <c r="M164" s="1"/>
  <c r="L166"/>
  <c r="M166" s="1"/>
  <c r="L168"/>
  <c r="M168" s="1"/>
  <c r="L170"/>
  <c r="M170" s="1"/>
  <c r="L172"/>
  <c r="M172" s="1"/>
  <c r="L175"/>
  <c r="M175" s="1"/>
  <c r="L177"/>
  <c r="M177" s="1"/>
  <c r="L179"/>
  <c r="M179" s="1"/>
  <c r="L181"/>
  <c r="M181" s="1"/>
  <c r="L183"/>
  <c r="M183" s="1"/>
  <c r="L186"/>
  <c r="M186" s="1"/>
  <c r="L188"/>
  <c r="M188" s="1"/>
  <c r="L190"/>
  <c r="M190" s="1"/>
  <c r="L192"/>
  <c r="M192" s="1"/>
  <c r="L194"/>
  <c r="M194" s="1"/>
  <c r="L196"/>
  <c r="M196" s="1"/>
  <c r="L198"/>
  <c r="M198" s="1"/>
  <c r="L201"/>
  <c r="M201" s="1"/>
  <c r="L203"/>
  <c r="M203" s="1"/>
  <c r="L205"/>
  <c r="M205" s="1"/>
  <c r="L207"/>
  <c r="M207" s="1"/>
  <c r="L209"/>
  <c r="M209" s="1"/>
  <c r="L211"/>
  <c r="M211" s="1"/>
  <c r="L214"/>
  <c r="M214" s="1"/>
  <c r="L216"/>
  <c r="M216" s="1"/>
  <c r="L218"/>
  <c r="M218" s="1"/>
  <c r="L220"/>
  <c r="M220" s="1"/>
  <c r="L222"/>
  <c r="M222" s="1"/>
  <c r="L224"/>
  <c r="M224" s="1"/>
  <c r="L227"/>
  <c r="M227" s="1"/>
  <c r="L229"/>
  <c r="M229" s="1"/>
  <c r="L231"/>
  <c r="M231" s="1"/>
  <c r="L233"/>
  <c r="M233" s="1"/>
  <c r="L235"/>
  <c r="M235" s="1"/>
  <c r="L238"/>
  <c r="M238" s="1"/>
  <c r="L240"/>
  <c r="M240" s="1"/>
  <c r="L242"/>
  <c r="M242" s="1"/>
  <c r="L244"/>
  <c r="M244" s="1"/>
  <c r="L247"/>
  <c r="M247" s="1"/>
  <c r="L249"/>
  <c r="M249" s="1"/>
  <c r="L251"/>
  <c r="M251" s="1"/>
  <c r="L253"/>
  <c r="M253" s="1"/>
  <c r="L255"/>
  <c r="M255" s="1"/>
  <c r="L257"/>
  <c r="M257" s="1"/>
  <c r="L259"/>
  <c r="M259" s="1"/>
  <c r="L262"/>
  <c r="M262" s="1"/>
  <c r="L264"/>
  <c r="M264" s="1"/>
  <c r="L266"/>
  <c r="M266" s="1"/>
  <c r="L268"/>
  <c r="M268" s="1"/>
  <c r="L271"/>
  <c r="M271" s="1"/>
  <c r="L273"/>
  <c r="M273" s="1"/>
  <c r="L275"/>
  <c r="M275" s="1"/>
  <c r="L277"/>
  <c r="M277" s="1"/>
  <c r="L279"/>
  <c r="M279" s="1"/>
  <c r="L281"/>
  <c r="M281" s="1"/>
  <c r="L283"/>
  <c r="M283" s="1"/>
  <c r="L285"/>
  <c r="M285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6"/>
  <c r="M306" s="1"/>
  <c r="L308"/>
  <c r="M308" s="1"/>
  <c r="L310"/>
  <c r="M310" s="1"/>
  <c r="L313"/>
  <c r="M313" s="1"/>
  <c r="L315"/>
  <c r="M315" s="1"/>
  <c r="L317"/>
  <c r="M317" s="1"/>
  <c r="L319"/>
  <c r="M319" s="1"/>
  <c r="L321"/>
  <c r="M321" s="1"/>
  <c r="L323"/>
  <c r="M323" s="1"/>
  <c r="L325"/>
  <c r="M325" s="1"/>
  <c r="L327"/>
  <c r="M327" s="1"/>
  <c r="L330"/>
  <c r="M330" s="1"/>
  <c r="L332"/>
  <c r="M332" s="1"/>
  <c r="L334"/>
  <c r="M334" s="1"/>
  <c r="L336"/>
  <c r="M336" s="1"/>
  <c r="L338"/>
  <c r="M338" s="1"/>
  <c r="L341"/>
  <c r="M341" s="1"/>
  <c r="L343"/>
  <c r="M343" s="1"/>
  <c r="L345"/>
  <c r="M345" s="1"/>
  <c r="L347"/>
  <c r="M347" s="1"/>
  <c r="L349"/>
  <c r="M349" s="1"/>
  <c r="L351"/>
  <c r="M351" s="1"/>
  <c r="L354"/>
  <c r="M354" s="1"/>
  <c r="L356"/>
  <c r="M356" s="1"/>
  <c r="L358"/>
  <c r="M358" s="1"/>
  <c r="L360"/>
  <c r="M360" s="1"/>
  <c r="L362"/>
  <c r="M362" s="1"/>
  <c r="L365"/>
  <c r="M365" s="1"/>
  <c r="L367"/>
  <c r="M367" s="1"/>
  <c r="L369"/>
  <c r="M369" s="1"/>
  <c r="L371"/>
  <c r="M371" s="1"/>
  <c r="L373"/>
  <c r="M373" s="1"/>
  <c r="L375"/>
  <c r="M375" s="1"/>
  <c r="D18"/>
  <c r="D34"/>
  <c r="D11"/>
  <c r="D20"/>
  <c r="D28"/>
  <c r="D36"/>
  <c r="D44"/>
  <c r="D50"/>
  <c r="D59"/>
  <c r="D63"/>
  <c r="D73"/>
  <c r="D82"/>
  <c r="D90"/>
  <c r="D99"/>
  <c r="D108"/>
  <c r="D116"/>
  <c r="D120"/>
  <c r="D130"/>
  <c r="D138"/>
  <c r="D148"/>
  <c r="D156"/>
  <c r="D169"/>
  <c r="D191"/>
  <c r="D8"/>
  <c r="D12"/>
  <c r="D16"/>
  <c r="D21"/>
  <c r="D25"/>
  <c r="D29"/>
  <c r="D33"/>
  <c r="D37"/>
  <c r="D41"/>
  <c r="D47"/>
  <c r="D51"/>
  <c r="D56"/>
  <c r="D60"/>
  <c r="D64"/>
  <c r="D69"/>
  <c r="D74"/>
  <c r="D78"/>
  <c r="D83"/>
  <c r="D87"/>
  <c r="D92"/>
  <c r="D96"/>
  <c r="D100"/>
  <c r="D104"/>
  <c r="D109"/>
  <c r="D113"/>
  <c r="D117"/>
  <c r="D122"/>
  <c r="D126"/>
  <c r="D131"/>
  <c r="D135"/>
  <c r="D140"/>
  <c r="D144"/>
  <c r="D149"/>
  <c r="D153"/>
  <c r="D157"/>
  <c r="D162"/>
  <c r="D166"/>
  <c r="D170"/>
  <c r="D175"/>
  <c r="D179"/>
  <c r="D183"/>
  <c r="D188"/>
  <c r="D192"/>
  <c r="D196"/>
  <c r="D201"/>
  <c r="D205"/>
  <c r="D209"/>
  <c r="D214"/>
  <c r="D218"/>
  <c r="D222"/>
  <c r="D227"/>
  <c r="D231"/>
  <c r="D235"/>
  <c r="D240"/>
  <c r="D244"/>
  <c r="D249"/>
  <c r="D253"/>
  <c r="D257"/>
  <c r="D262"/>
  <c r="D266"/>
  <c r="D271"/>
  <c r="D275"/>
  <c r="D279"/>
  <c r="D283"/>
  <c r="D288"/>
  <c r="D292"/>
  <c r="D296"/>
  <c r="D300"/>
  <c r="D304"/>
  <c r="D308"/>
  <c r="D313"/>
  <c r="D317"/>
  <c r="D321"/>
  <c r="D325"/>
  <c r="D330"/>
  <c r="D334"/>
  <c r="D338"/>
  <c r="D343"/>
  <c r="D347"/>
  <c r="D351"/>
  <c r="D356"/>
  <c r="D360"/>
  <c r="D365"/>
  <c r="D369"/>
  <c r="D373"/>
  <c r="D9"/>
  <c r="D26"/>
  <c r="D42"/>
  <c r="D53"/>
  <c r="D61"/>
  <c r="D75"/>
  <c r="D84"/>
  <c r="D93"/>
  <c r="D101"/>
  <c r="D114"/>
  <c r="D123"/>
  <c r="D127"/>
  <c r="D136"/>
  <c r="D141"/>
  <c r="D145"/>
  <c r="D150"/>
  <c r="D154"/>
  <c r="D158"/>
  <c r="D163"/>
  <c r="D167"/>
  <c r="D171"/>
  <c r="D176"/>
  <c r="D180"/>
  <c r="D184"/>
  <c r="D189"/>
  <c r="D193"/>
  <c r="D197"/>
  <c r="D202"/>
  <c r="D206"/>
  <c r="D210"/>
  <c r="D215"/>
  <c r="D219"/>
  <c r="D223"/>
  <c r="D228"/>
  <c r="D232"/>
  <c r="D237"/>
  <c r="D241"/>
  <c r="D246"/>
  <c r="D250"/>
  <c r="D254"/>
  <c r="D258"/>
  <c r="D263"/>
  <c r="D267"/>
  <c r="D272"/>
  <c r="D276"/>
  <c r="D280"/>
  <c r="D284"/>
  <c r="D289"/>
  <c r="D293"/>
  <c r="D297"/>
  <c r="D301"/>
  <c r="D305"/>
  <c r="D309"/>
  <c r="D314"/>
  <c r="D318"/>
  <c r="D322"/>
  <c r="D326"/>
  <c r="D331"/>
  <c r="D335"/>
  <c r="D339"/>
  <c r="D344"/>
  <c r="D348"/>
  <c r="D353"/>
  <c r="D357"/>
  <c r="D361"/>
  <c r="D366"/>
  <c r="D370"/>
  <c r="D374"/>
  <c r="D22"/>
  <c r="D38"/>
  <c r="D48"/>
  <c r="D57"/>
  <c r="D65"/>
  <c r="D70"/>
  <c r="D79"/>
  <c r="D88"/>
  <c r="D97"/>
  <c r="D106"/>
  <c r="D110"/>
  <c r="D118"/>
  <c r="D132"/>
  <c r="D10"/>
  <c r="D14"/>
  <c r="D19"/>
  <c r="D23"/>
  <c r="D27"/>
  <c r="D31"/>
  <c r="D35"/>
  <c r="D39"/>
  <c r="D43"/>
  <c r="D49"/>
  <c r="D54"/>
  <c r="D58"/>
  <c r="D62"/>
  <c r="D67"/>
  <c r="D71"/>
  <c r="D76"/>
  <c r="D80"/>
  <c r="D85"/>
  <c r="D89"/>
  <c r="D94"/>
  <c r="D98"/>
  <c r="D102"/>
  <c r="D107"/>
  <c r="D111"/>
  <c r="D115"/>
  <c r="D119"/>
  <c r="D124"/>
  <c r="D128"/>
  <c r="D133"/>
  <c r="D137"/>
  <c r="D142"/>
  <c r="D147"/>
  <c r="D151"/>
  <c r="D155"/>
  <c r="D160"/>
  <c r="D164"/>
  <c r="D168"/>
  <c r="D172"/>
  <c r="D177"/>
  <c r="D181"/>
  <c r="D186"/>
  <c r="D190"/>
  <c r="D194"/>
  <c r="D198"/>
  <c r="D203"/>
  <c r="D207"/>
  <c r="D211"/>
  <c r="D216"/>
  <c r="D220"/>
  <c r="D224"/>
  <c r="D229"/>
  <c r="D233"/>
  <c r="D238"/>
  <c r="D242"/>
  <c r="D247"/>
  <c r="D251"/>
  <c r="D255"/>
  <c r="D259"/>
  <c r="D264"/>
  <c r="D268"/>
  <c r="D273"/>
  <c r="D277"/>
  <c r="D281"/>
  <c r="D285"/>
  <c r="D290"/>
  <c r="D294"/>
  <c r="D298"/>
  <c r="D302"/>
  <c r="D306"/>
  <c r="D310"/>
  <c r="D315"/>
  <c r="D319"/>
  <c r="D323"/>
  <c r="D327"/>
  <c r="D332"/>
  <c r="D336"/>
  <c r="D341"/>
  <c r="D345"/>
  <c r="D349"/>
  <c r="D354"/>
  <c r="D358"/>
  <c r="D362"/>
  <c r="D367"/>
  <c r="D371"/>
  <c r="D375"/>
  <c r="D13"/>
  <c r="D30"/>
  <c r="D15"/>
  <c r="D24"/>
  <c r="D32"/>
  <c r="D40"/>
  <c r="D55"/>
  <c r="D68"/>
  <c r="D77"/>
  <c r="D86"/>
  <c r="D95"/>
  <c r="D103"/>
  <c r="D112"/>
  <c r="D125"/>
  <c r="D134"/>
  <c r="D143"/>
  <c r="D152"/>
  <c r="D161"/>
  <c r="D165"/>
  <c r="D174"/>
  <c r="D178"/>
  <c r="D182"/>
  <c r="D187"/>
  <c r="D195"/>
  <c r="D200"/>
  <c r="D204"/>
  <c r="D208"/>
  <c r="D213"/>
  <c r="D217"/>
  <c r="D221"/>
  <c r="D225"/>
  <c r="D230"/>
  <c r="D234"/>
  <c r="D239"/>
  <c r="D243"/>
  <c r="D248"/>
  <c r="D252"/>
  <c r="D256"/>
  <c r="D260"/>
  <c r="D265"/>
  <c r="D270"/>
  <c r="D274"/>
  <c r="D278"/>
  <c r="D282"/>
  <c r="D286"/>
  <c r="D291"/>
  <c r="D295"/>
  <c r="D299"/>
  <c r="D303"/>
  <c r="D307"/>
  <c r="D311"/>
  <c r="D316"/>
  <c r="D320"/>
  <c r="D324"/>
  <c r="D329"/>
  <c r="D333"/>
  <c r="D337"/>
  <c r="D342"/>
  <c r="D346"/>
  <c r="D350"/>
  <c r="D355"/>
  <c r="D359"/>
  <c r="D363"/>
  <c r="D368"/>
  <c r="D372"/>
  <c r="D376"/>
  <c r="C377" i="7"/>
  <c r="D377" s="1"/>
  <c r="B377"/>
  <c r="P377" l="1"/>
  <c r="B375" i="8"/>
  <c r="B358"/>
  <c r="B341"/>
  <c r="B323"/>
  <c r="B306"/>
  <c r="B290"/>
  <c r="B273"/>
  <c r="B255"/>
  <c r="B238"/>
  <c r="B220"/>
  <c r="B203"/>
  <c r="B194"/>
  <c r="B177"/>
  <c r="B160"/>
  <c r="B142"/>
  <c r="B124"/>
  <c r="B107"/>
  <c r="B89"/>
  <c r="B62"/>
  <c r="B376"/>
  <c r="B368"/>
  <c r="B359"/>
  <c r="B350"/>
  <c r="B342"/>
  <c r="B333"/>
  <c r="B324"/>
  <c r="B316"/>
  <c r="B307"/>
  <c r="B299"/>
  <c r="B291"/>
  <c r="B282"/>
  <c r="B274"/>
  <c r="B265"/>
  <c r="B256"/>
  <c r="B248"/>
  <c r="B239"/>
  <c r="B230"/>
  <c r="B221"/>
  <c r="B213"/>
  <c r="B204"/>
  <c r="B195"/>
  <c r="B182"/>
  <c r="B174"/>
  <c r="B161"/>
  <c r="B143"/>
  <c r="B125"/>
  <c r="B103"/>
  <c r="B86"/>
  <c r="B68"/>
  <c r="B40"/>
  <c r="H40" s="1"/>
  <c r="B24"/>
  <c r="H24" s="1"/>
  <c r="AS6" i="7"/>
  <c r="B13" i="8"/>
  <c r="H13" s="1"/>
  <c r="B169"/>
  <c r="B148"/>
  <c r="B130"/>
  <c r="B116"/>
  <c r="B99"/>
  <c r="B82"/>
  <c r="B63"/>
  <c r="B50"/>
  <c r="B36"/>
  <c r="H36" s="1"/>
  <c r="B20"/>
  <c r="H20" s="1"/>
  <c r="B34"/>
  <c r="H34" s="1"/>
  <c r="B362"/>
  <c r="B345"/>
  <c r="B327"/>
  <c r="B310"/>
  <c r="B294"/>
  <c r="B277"/>
  <c r="B259"/>
  <c r="B242"/>
  <c r="B224"/>
  <c r="B207"/>
  <c r="B181"/>
  <c r="B164"/>
  <c r="B147"/>
  <c r="B128"/>
  <c r="B111"/>
  <c r="B94"/>
  <c r="B76"/>
  <c r="B67"/>
  <c r="B58"/>
  <c r="B49"/>
  <c r="B39"/>
  <c r="H39" s="1"/>
  <c r="B31"/>
  <c r="H31" s="1"/>
  <c r="B23"/>
  <c r="H23" s="1"/>
  <c r="B14"/>
  <c r="H14" s="1"/>
  <c r="B132"/>
  <c r="B110"/>
  <c r="B97"/>
  <c r="B79"/>
  <c r="B65"/>
  <c r="B48"/>
  <c r="B22"/>
  <c r="H22" s="1"/>
  <c r="B370"/>
  <c r="B361"/>
  <c r="B353"/>
  <c r="B344"/>
  <c r="B335"/>
  <c r="B326"/>
  <c r="B318"/>
  <c r="B309"/>
  <c r="B301"/>
  <c r="B293"/>
  <c r="B284"/>
  <c r="B276"/>
  <c r="B267"/>
  <c r="B258"/>
  <c r="B250"/>
  <c r="B241"/>
  <c r="B232"/>
  <c r="B223"/>
  <c r="B215"/>
  <c r="B206"/>
  <c r="B197"/>
  <c r="B189"/>
  <c r="B180"/>
  <c r="B171"/>
  <c r="B163"/>
  <c r="B154"/>
  <c r="B145"/>
  <c r="B136"/>
  <c r="B123"/>
  <c r="B101"/>
  <c r="B84"/>
  <c r="B61"/>
  <c r="B42"/>
  <c r="H42" s="1"/>
  <c r="B9"/>
  <c r="H9" s="1"/>
  <c r="B369"/>
  <c r="B360"/>
  <c r="B351"/>
  <c r="B343"/>
  <c r="B334"/>
  <c r="B325"/>
  <c r="B317"/>
  <c r="B308"/>
  <c r="B300"/>
  <c r="B292"/>
  <c r="B283"/>
  <c r="B275"/>
  <c r="B266"/>
  <c r="B257"/>
  <c r="B249"/>
  <c r="B240"/>
  <c r="B231"/>
  <c r="B222"/>
  <c r="B214"/>
  <c r="B205"/>
  <c r="B196"/>
  <c r="B188"/>
  <c r="B179"/>
  <c r="B170"/>
  <c r="B162"/>
  <c r="B153"/>
  <c r="B144"/>
  <c r="B135"/>
  <c r="B126"/>
  <c r="B117"/>
  <c r="B109"/>
  <c r="B100"/>
  <c r="B92"/>
  <c r="B83"/>
  <c r="B74"/>
  <c r="B64"/>
  <c r="B56"/>
  <c r="B37"/>
  <c r="H37" s="1"/>
  <c r="B29"/>
  <c r="H29" s="1"/>
  <c r="B21"/>
  <c r="H21" s="1"/>
  <c r="B12"/>
  <c r="H12" s="1"/>
  <c r="B371"/>
  <c r="B354"/>
  <c r="B336"/>
  <c r="B319"/>
  <c r="B302"/>
  <c r="B285"/>
  <c r="B268"/>
  <c r="B251"/>
  <c r="B233"/>
  <c r="B216"/>
  <c r="B198"/>
  <c r="B190"/>
  <c r="B172"/>
  <c r="B155"/>
  <c r="B137"/>
  <c r="B119"/>
  <c r="B102"/>
  <c r="B85"/>
  <c r="B372"/>
  <c r="B363"/>
  <c r="B355"/>
  <c r="B346"/>
  <c r="B337"/>
  <c r="B329"/>
  <c r="B320"/>
  <c r="B311"/>
  <c r="B303"/>
  <c r="B295"/>
  <c r="B286"/>
  <c r="B278"/>
  <c r="B270"/>
  <c r="B260"/>
  <c r="B252"/>
  <c r="B243"/>
  <c r="B234"/>
  <c r="B225"/>
  <c r="B217"/>
  <c r="B208"/>
  <c r="B200"/>
  <c r="B187"/>
  <c r="B178"/>
  <c r="B165"/>
  <c r="B152"/>
  <c r="B134"/>
  <c r="B112"/>
  <c r="B95"/>
  <c r="B77"/>
  <c r="B55"/>
  <c r="B32"/>
  <c r="H32" s="1"/>
  <c r="B15"/>
  <c r="H15" s="1"/>
  <c r="B30"/>
  <c r="H30" s="1"/>
  <c r="B191"/>
  <c r="B156"/>
  <c r="B138"/>
  <c r="B120"/>
  <c r="B108"/>
  <c r="B90"/>
  <c r="B73"/>
  <c r="B59"/>
  <c r="B44"/>
  <c r="H44" s="1"/>
  <c r="B28"/>
  <c r="H28" s="1"/>
  <c r="B11"/>
  <c r="H11" s="1"/>
  <c r="AS17" i="7"/>
  <c r="B367" i="8"/>
  <c r="B349"/>
  <c r="B332"/>
  <c r="B315"/>
  <c r="B298"/>
  <c r="B281"/>
  <c r="B264"/>
  <c r="B247"/>
  <c r="B229"/>
  <c r="B211"/>
  <c r="B186"/>
  <c r="B168"/>
  <c r="B151"/>
  <c r="B133"/>
  <c r="B115"/>
  <c r="B98"/>
  <c r="B80"/>
  <c r="B71"/>
  <c r="B54"/>
  <c r="B43"/>
  <c r="H43" s="1"/>
  <c r="B35"/>
  <c r="H35" s="1"/>
  <c r="B27"/>
  <c r="H27" s="1"/>
  <c r="B19"/>
  <c r="H19" s="1"/>
  <c r="B10"/>
  <c r="H10" s="1"/>
  <c r="B118"/>
  <c r="B106"/>
  <c r="B88"/>
  <c r="B70"/>
  <c r="B57"/>
  <c r="B38"/>
  <c r="H38" s="1"/>
  <c r="B374"/>
  <c r="B366"/>
  <c r="B357"/>
  <c r="B348"/>
  <c r="B339"/>
  <c r="B331"/>
  <c r="B322"/>
  <c r="B314"/>
  <c r="B305"/>
  <c r="B297"/>
  <c r="B289"/>
  <c r="B280"/>
  <c r="B272"/>
  <c r="B263"/>
  <c r="B254"/>
  <c r="B246"/>
  <c r="B237"/>
  <c r="B228"/>
  <c r="B219"/>
  <c r="B210"/>
  <c r="B202"/>
  <c r="B193"/>
  <c r="B184"/>
  <c r="B176"/>
  <c r="B167"/>
  <c r="B158"/>
  <c r="B150"/>
  <c r="B141"/>
  <c r="B127"/>
  <c r="B114"/>
  <c r="B93"/>
  <c r="B75"/>
  <c r="B53"/>
  <c r="B26"/>
  <c r="H26" s="1"/>
  <c r="B373"/>
  <c r="B365"/>
  <c r="B356"/>
  <c r="B347"/>
  <c r="B338"/>
  <c r="B330"/>
  <c r="B321"/>
  <c r="B313"/>
  <c r="B304"/>
  <c r="B296"/>
  <c r="B288"/>
  <c r="B279"/>
  <c r="B271"/>
  <c r="B262"/>
  <c r="B253"/>
  <c r="B244"/>
  <c r="B235"/>
  <c r="B227"/>
  <c r="B218"/>
  <c r="B209"/>
  <c r="B201"/>
  <c r="B192"/>
  <c r="B183"/>
  <c r="B175"/>
  <c r="B166"/>
  <c r="B157"/>
  <c r="B149"/>
  <c r="B140"/>
  <c r="B131"/>
  <c r="B122"/>
  <c r="B113"/>
  <c r="B104"/>
  <c r="B96"/>
  <c r="B87"/>
  <c r="B78"/>
  <c r="B69"/>
  <c r="B60"/>
  <c r="B51"/>
  <c r="B41"/>
  <c r="H41" s="1"/>
  <c r="B33"/>
  <c r="H33" s="1"/>
  <c r="B25"/>
  <c r="H25" s="1"/>
  <c r="B16"/>
  <c r="H16" s="1"/>
  <c r="B8"/>
  <c r="H8" s="1"/>
  <c r="H6" l="1"/>
  <c r="AF38"/>
  <c r="AC38"/>
  <c r="AF25"/>
  <c r="AC25"/>
  <c r="AF41"/>
  <c r="AC41"/>
  <c r="AF19"/>
  <c r="AC19"/>
  <c r="AF35"/>
  <c r="AC35"/>
  <c r="AF44"/>
  <c r="AC44"/>
  <c r="AF29"/>
  <c r="AC29"/>
  <c r="AF22"/>
  <c r="AC22"/>
  <c r="AF23"/>
  <c r="AC23"/>
  <c r="AF39"/>
  <c r="AC39"/>
  <c r="AF20"/>
  <c r="AC20"/>
  <c r="AF24"/>
  <c r="AC24"/>
  <c r="AF33"/>
  <c r="AC33"/>
  <c r="AF26"/>
  <c r="AC26"/>
  <c r="AF27"/>
  <c r="AC27"/>
  <c r="AF43"/>
  <c r="AC43"/>
  <c r="AF28"/>
  <c r="AC28"/>
  <c r="AF30"/>
  <c r="AC30"/>
  <c r="AF32"/>
  <c r="AC32"/>
  <c r="AF21"/>
  <c r="AC21"/>
  <c r="AF37"/>
  <c r="AC37"/>
  <c r="AF42"/>
  <c r="AC42"/>
  <c r="AF31"/>
  <c r="AC31"/>
  <c r="AF34"/>
  <c r="AC34"/>
  <c r="AF36"/>
  <c r="AC36"/>
  <c r="AF40"/>
  <c r="AC40"/>
  <c r="T19"/>
  <c r="Z23"/>
  <c r="N10"/>
  <c r="Q21"/>
  <c r="Z51"/>
  <c r="T51"/>
  <c r="Q51"/>
  <c r="N51"/>
  <c r="E51"/>
  <c r="Z60"/>
  <c r="T60"/>
  <c r="Q60"/>
  <c r="N60"/>
  <c r="E60"/>
  <c r="Z69"/>
  <c r="T69"/>
  <c r="Q69"/>
  <c r="N69"/>
  <c r="E69"/>
  <c r="Z78"/>
  <c r="T78"/>
  <c r="Q78"/>
  <c r="N78"/>
  <c r="E78"/>
  <c r="Z87"/>
  <c r="T87"/>
  <c r="Q87"/>
  <c r="N87"/>
  <c r="E87"/>
  <c r="Z96"/>
  <c r="T96"/>
  <c r="Q96"/>
  <c r="N96"/>
  <c r="E96"/>
  <c r="Z104"/>
  <c r="T104"/>
  <c r="Q104"/>
  <c r="N104"/>
  <c r="E104"/>
  <c r="Z113"/>
  <c r="T113"/>
  <c r="Q113"/>
  <c r="N113"/>
  <c r="E113"/>
  <c r="Z122"/>
  <c r="T122"/>
  <c r="Q122"/>
  <c r="N122"/>
  <c r="E122"/>
  <c r="Z131"/>
  <c r="T131"/>
  <c r="Q131"/>
  <c r="N131"/>
  <c r="E131"/>
  <c r="Z140"/>
  <c r="T140"/>
  <c r="Q140"/>
  <c r="N140"/>
  <c r="E140"/>
  <c r="Z149"/>
  <c r="T149"/>
  <c r="Q149"/>
  <c r="N149"/>
  <c r="E149"/>
  <c r="Z157"/>
  <c r="T157"/>
  <c r="Q157"/>
  <c r="N157"/>
  <c r="E157"/>
  <c r="Z166"/>
  <c r="T166"/>
  <c r="Q166"/>
  <c r="N166"/>
  <c r="E166"/>
  <c r="Z175"/>
  <c r="T175"/>
  <c r="Q175"/>
  <c r="N175"/>
  <c r="E175"/>
  <c r="Z183"/>
  <c r="T183"/>
  <c r="Q183"/>
  <c r="N183"/>
  <c r="E183"/>
  <c r="Z192"/>
  <c r="T192"/>
  <c r="Q192"/>
  <c r="N192"/>
  <c r="E192"/>
  <c r="Z201"/>
  <c r="T201"/>
  <c r="Q201"/>
  <c r="N201"/>
  <c r="E201"/>
  <c r="Z209"/>
  <c r="T209"/>
  <c r="Q209"/>
  <c r="N209"/>
  <c r="E209"/>
  <c r="Z218"/>
  <c r="T218"/>
  <c r="Q218"/>
  <c r="N218"/>
  <c r="E218"/>
  <c r="Z227"/>
  <c r="T227"/>
  <c r="Q227"/>
  <c r="N227"/>
  <c r="E227"/>
  <c r="Z235"/>
  <c r="T235"/>
  <c r="Q235"/>
  <c r="N235"/>
  <c r="E235"/>
  <c r="Z244"/>
  <c r="T244"/>
  <c r="N244"/>
  <c r="E244"/>
  <c r="Q244"/>
  <c r="Z253"/>
  <c r="T253"/>
  <c r="N253"/>
  <c r="E253"/>
  <c r="Q253"/>
  <c r="Z262"/>
  <c r="T262"/>
  <c r="N262"/>
  <c r="E262"/>
  <c r="Q262"/>
  <c r="Z271"/>
  <c r="T271"/>
  <c r="N271"/>
  <c r="E271"/>
  <c r="Q271"/>
  <c r="Z279"/>
  <c r="T279"/>
  <c r="Q279"/>
  <c r="N279"/>
  <c r="E279"/>
  <c r="Z288"/>
  <c r="T288"/>
  <c r="Q288"/>
  <c r="N288"/>
  <c r="E288"/>
  <c r="Z296"/>
  <c r="T296"/>
  <c r="Q296"/>
  <c r="N296"/>
  <c r="E296"/>
  <c r="Z304"/>
  <c r="T304"/>
  <c r="Q304"/>
  <c r="N304"/>
  <c r="E304"/>
  <c r="Z313"/>
  <c r="T313"/>
  <c r="Q313"/>
  <c r="N313"/>
  <c r="E313"/>
  <c r="Z321"/>
  <c r="T321"/>
  <c r="Q321"/>
  <c r="N321"/>
  <c r="E321"/>
  <c r="Z330"/>
  <c r="T330"/>
  <c r="Q330"/>
  <c r="N330"/>
  <c r="E330"/>
  <c r="Z338"/>
  <c r="T338"/>
  <c r="Q338"/>
  <c r="N338"/>
  <c r="E338"/>
  <c r="Z347"/>
  <c r="T347"/>
  <c r="Q347"/>
  <c r="N347"/>
  <c r="E347"/>
  <c r="Z356"/>
  <c r="T356"/>
  <c r="Q356"/>
  <c r="N356"/>
  <c r="E356"/>
  <c r="Z365"/>
  <c r="T365"/>
  <c r="Q365"/>
  <c r="N365"/>
  <c r="E365"/>
  <c r="Z373"/>
  <c r="T373"/>
  <c r="Q373"/>
  <c r="N373"/>
  <c r="E373"/>
  <c r="Z53"/>
  <c r="T53"/>
  <c r="Q53"/>
  <c r="N53"/>
  <c r="E53"/>
  <c r="Z75"/>
  <c r="T75"/>
  <c r="Q75"/>
  <c r="N75"/>
  <c r="E75"/>
  <c r="Z93"/>
  <c r="T93"/>
  <c r="Q93"/>
  <c r="N93"/>
  <c r="E93"/>
  <c r="Z114"/>
  <c r="T114"/>
  <c r="Q114"/>
  <c r="N114"/>
  <c r="E114"/>
  <c r="Z127"/>
  <c r="T127"/>
  <c r="Q127"/>
  <c r="N127"/>
  <c r="E127"/>
  <c r="Z141"/>
  <c r="T141"/>
  <c r="Q141"/>
  <c r="N141"/>
  <c r="E141"/>
  <c r="Z150"/>
  <c r="T150"/>
  <c r="Q150"/>
  <c r="N150"/>
  <c r="E150"/>
  <c r="Z158"/>
  <c r="T158"/>
  <c r="Q158"/>
  <c r="N158"/>
  <c r="E158"/>
  <c r="Z167"/>
  <c r="T167"/>
  <c r="Q167"/>
  <c r="N167"/>
  <c r="E167"/>
  <c r="Z176"/>
  <c r="T176"/>
  <c r="Q176"/>
  <c r="N176"/>
  <c r="E176"/>
  <c r="Z184"/>
  <c r="T184"/>
  <c r="Q184"/>
  <c r="N184"/>
  <c r="E184"/>
  <c r="Z193"/>
  <c r="T193"/>
  <c r="Q193"/>
  <c r="N193"/>
  <c r="E193"/>
  <c r="Z202"/>
  <c r="T202"/>
  <c r="Q202"/>
  <c r="N202"/>
  <c r="E202"/>
  <c r="Z210"/>
  <c r="T210"/>
  <c r="Q210"/>
  <c r="N210"/>
  <c r="E210"/>
  <c r="Z219"/>
  <c r="T219"/>
  <c r="Q219"/>
  <c r="N219"/>
  <c r="E219"/>
  <c r="Z228"/>
  <c r="T228"/>
  <c r="Q228"/>
  <c r="N228"/>
  <c r="E228"/>
  <c r="Z237"/>
  <c r="T237"/>
  <c r="Q237"/>
  <c r="N237"/>
  <c r="E237"/>
  <c r="Z246"/>
  <c r="T246"/>
  <c r="Q246"/>
  <c r="N246"/>
  <c r="E246"/>
  <c r="Z254"/>
  <c r="T254"/>
  <c r="Q254"/>
  <c r="N254"/>
  <c r="E254"/>
  <c r="Z263"/>
  <c r="T263"/>
  <c r="Q263"/>
  <c r="N263"/>
  <c r="E263"/>
  <c r="Z272"/>
  <c r="T272"/>
  <c r="Q272"/>
  <c r="N272"/>
  <c r="E272"/>
  <c r="Z280"/>
  <c r="T280"/>
  <c r="Q280"/>
  <c r="N280"/>
  <c r="E280"/>
  <c r="Z289"/>
  <c r="T289"/>
  <c r="Q289"/>
  <c r="N289"/>
  <c r="E289"/>
  <c r="Z297"/>
  <c r="T297"/>
  <c r="Q297"/>
  <c r="N297"/>
  <c r="E297"/>
  <c r="Z305"/>
  <c r="T305"/>
  <c r="Q305"/>
  <c r="N305"/>
  <c r="E305"/>
  <c r="Z314"/>
  <c r="T314"/>
  <c r="Q314"/>
  <c r="N314"/>
  <c r="E314"/>
  <c r="Z322"/>
  <c r="T322"/>
  <c r="Q322"/>
  <c r="N322"/>
  <c r="E322"/>
  <c r="Z331"/>
  <c r="T331"/>
  <c r="Q331"/>
  <c r="N331"/>
  <c r="E331"/>
  <c r="Z339"/>
  <c r="T339"/>
  <c r="Q339"/>
  <c r="N339"/>
  <c r="E339"/>
  <c r="Z348"/>
  <c r="T348"/>
  <c r="Q348"/>
  <c r="N348"/>
  <c r="E348"/>
  <c r="Z357"/>
  <c r="T357"/>
  <c r="Q357"/>
  <c r="N357"/>
  <c r="E357"/>
  <c r="Z366"/>
  <c r="T366"/>
  <c r="Q366"/>
  <c r="N366"/>
  <c r="E366"/>
  <c r="Z374"/>
  <c r="T374"/>
  <c r="Q374"/>
  <c r="N374"/>
  <c r="E374"/>
  <c r="Z57"/>
  <c r="T57"/>
  <c r="Q57"/>
  <c r="N57"/>
  <c r="E57"/>
  <c r="Z70"/>
  <c r="T70"/>
  <c r="Q70"/>
  <c r="N70"/>
  <c r="E70"/>
  <c r="Z88"/>
  <c r="T88"/>
  <c r="Q88"/>
  <c r="N88"/>
  <c r="E88"/>
  <c r="Z106"/>
  <c r="T106"/>
  <c r="Q106"/>
  <c r="N106"/>
  <c r="E106"/>
  <c r="Z118"/>
  <c r="T118"/>
  <c r="Q118"/>
  <c r="N118"/>
  <c r="E118"/>
  <c r="Z54"/>
  <c r="T54"/>
  <c r="Q54"/>
  <c r="N54"/>
  <c r="E54"/>
  <c r="Z71"/>
  <c r="T71"/>
  <c r="Q71"/>
  <c r="N71"/>
  <c r="E71"/>
  <c r="Z80"/>
  <c r="T80"/>
  <c r="Q80"/>
  <c r="N80"/>
  <c r="E80"/>
  <c r="Z98"/>
  <c r="T98"/>
  <c r="Q98"/>
  <c r="N98"/>
  <c r="E98"/>
  <c r="Z115"/>
  <c r="T115"/>
  <c r="Q115"/>
  <c r="N115"/>
  <c r="E115"/>
  <c r="Z133"/>
  <c r="T133"/>
  <c r="Q133"/>
  <c r="N133"/>
  <c r="E133"/>
  <c r="Z151"/>
  <c r="T151"/>
  <c r="Q151"/>
  <c r="N151"/>
  <c r="E151"/>
  <c r="Z168"/>
  <c r="T168"/>
  <c r="Q168"/>
  <c r="N168"/>
  <c r="E168"/>
  <c r="Z186"/>
  <c r="T186"/>
  <c r="Q186"/>
  <c r="N186"/>
  <c r="E186"/>
  <c r="Z211"/>
  <c r="T211"/>
  <c r="Q211"/>
  <c r="N211"/>
  <c r="E211"/>
  <c r="Z229"/>
  <c r="T229"/>
  <c r="Q229"/>
  <c r="N229"/>
  <c r="E229"/>
  <c r="Z247"/>
  <c r="T247"/>
  <c r="Q247"/>
  <c r="N247"/>
  <c r="E247"/>
  <c r="Z264"/>
  <c r="T264"/>
  <c r="Q264"/>
  <c r="N264"/>
  <c r="E264"/>
  <c r="Z281"/>
  <c r="T281"/>
  <c r="Q281"/>
  <c r="N281"/>
  <c r="E281"/>
  <c r="Z298"/>
  <c r="T298"/>
  <c r="Q298"/>
  <c r="N298"/>
  <c r="E298"/>
  <c r="Z315"/>
  <c r="T315"/>
  <c r="Q315"/>
  <c r="N315"/>
  <c r="E315"/>
  <c r="Z332"/>
  <c r="T332"/>
  <c r="Q332"/>
  <c r="N332"/>
  <c r="E332"/>
  <c r="Z349"/>
  <c r="T349"/>
  <c r="Q349"/>
  <c r="N349"/>
  <c r="E349"/>
  <c r="Z367"/>
  <c r="T367"/>
  <c r="Q367"/>
  <c r="N367"/>
  <c r="E367"/>
  <c r="Z59"/>
  <c r="T59"/>
  <c r="Q59"/>
  <c r="N59"/>
  <c r="E59"/>
  <c r="Z73"/>
  <c r="T73"/>
  <c r="Q73"/>
  <c r="N73"/>
  <c r="E73"/>
  <c r="Z90"/>
  <c r="T90"/>
  <c r="Q90"/>
  <c r="N90"/>
  <c r="E90"/>
  <c r="Z108"/>
  <c r="T108"/>
  <c r="Q108"/>
  <c r="N108"/>
  <c r="E108"/>
  <c r="Z120"/>
  <c r="T120"/>
  <c r="Q120"/>
  <c r="N120"/>
  <c r="E120"/>
  <c r="Z138"/>
  <c r="T138"/>
  <c r="Q138"/>
  <c r="N138"/>
  <c r="E138"/>
  <c r="Z156"/>
  <c r="T156"/>
  <c r="Q156"/>
  <c r="N156"/>
  <c r="E156"/>
  <c r="Z191"/>
  <c r="T191"/>
  <c r="Q191"/>
  <c r="N191"/>
  <c r="E191"/>
  <c r="Z55"/>
  <c r="T55"/>
  <c r="Q55"/>
  <c r="N55"/>
  <c r="E55"/>
  <c r="Z77"/>
  <c r="T77"/>
  <c r="Q77"/>
  <c r="N77"/>
  <c r="E77"/>
  <c r="Z95"/>
  <c r="T95"/>
  <c r="Q95"/>
  <c r="N95"/>
  <c r="E95"/>
  <c r="Z112"/>
  <c r="T112"/>
  <c r="Q112"/>
  <c r="N112"/>
  <c r="E112"/>
  <c r="Z134"/>
  <c r="T134"/>
  <c r="Q134"/>
  <c r="N134"/>
  <c r="E134"/>
  <c r="Z152"/>
  <c r="T152"/>
  <c r="Q152"/>
  <c r="N152"/>
  <c r="E152"/>
  <c r="Z165"/>
  <c r="T165"/>
  <c r="Q165"/>
  <c r="N165"/>
  <c r="E165"/>
  <c r="Z178"/>
  <c r="T178"/>
  <c r="Q178"/>
  <c r="N178"/>
  <c r="E178"/>
  <c r="Z187"/>
  <c r="T187"/>
  <c r="Q187"/>
  <c r="N187"/>
  <c r="E187"/>
  <c r="Z200"/>
  <c r="T200"/>
  <c r="Q200"/>
  <c r="N200"/>
  <c r="E200"/>
  <c r="Z208"/>
  <c r="T208"/>
  <c r="Q208"/>
  <c r="N208"/>
  <c r="E208"/>
  <c r="Z217"/>
  <c r="T217"/>
  <c r="Q217"/>
  <c r="N217"/>
  <c r="E217"/>
  <c r="Z225"/>
  <c r="T225"/>
  <c r="Q225"/>
  <c r="N225"/>
  <c r="E225"/>
  <c r="Z234"/>
  <c r="T234"/>
  <c r="Q234"/>
  <c r="N234"/>
  <c r="E234"/>
  <c r="Z243"/>
  <c r="T243"/>
  <c r="Q243"/>
  <c r="N243"/>
  <c r="E243"/>
  <c r="Z252"/>
  <c r="T252"/>
  <c r="Q252"/>
  <c r="N252"/>
  <c r="E252"/>
  <c r="Z260"/>
  <c r="T260"/>
  <c r="Q260"/>
  <c r="N260"/>
  <c r="E260"/>
  <c r="Z270"/>
  <c r="T270"/>
  <c r="Q270"/>
  <c r="N270"/>
  <c r="E270"/>
  <c r="Z278"/>
  <c r="T278"/>
  <c r="Q278"/>
  <c r="N278"/>
  <c r="E278"/>
  <c r="Z286"/>
  <c r="T286"/>
  <c r="Q286"/>
  <c r="N286"/>
  <c r="E286"/>
  <c r="Z295"/>
  <c r="T295"/>
  <c r="Q295"/>
  <c r="N295"/>
  <c r="E295"/>
  <c r="Z303"/>
  <c r="T303"/>
  <c r="Q303"/>
  <c r="N303"/>
  <c r="E303"/>
  <c r="Z311"/>
  <c r="T311"/>
  <c r="Q311"/>
  <c r="N311"/>
  <c r="E311"/>
  <c r="Z320"/>
  <c r="T320"/>
  <c r="Q320"/>
  <c r="N320"/>
  <c r="E320"/>
  <c r="Z329"/>
  <c r="T329"/>
  <c r="Q329"/>
  <c r="N329"/>
  <c r="E329"/>
  <c r="Z337"/>
  <c r="T337"/>
  <c r="Q337"/>
  <c r="N337"/>
  <c r="E337"/>
  <c r="Z346"/>
  <c r="T346"/>
  <c r="Q346"/>
  <c r="N346"/>
  <c r="E346"/>
  <c r="Z355"/>
  <c r="T355"/>
  <c r="Q355"/>
  <c r="N355"/>
  <c r="E355"/>
  <c r="Z363"/>
  <c r="T363"/>
  <c r="Q363"/>
  <c r="N363"/>
  <c r="E363"/>
  <c r="Z372"/>
  <c r="T372"/>
  <c r="Q372"/>
  <c r="N372"/>
  <c r="E372"/>
  <c r="Z85"/>
  <c r="T85"/>
  <c r="Q85"/>
  <c r="N85"/>
  <c r="E85"/>
  <c r="Z102"/>
  <c r="T102"/>
  <c r="Q102"/>
  <c r="N102"/>
  <c r="E102"/>
  <c r="Z119"/>
  <c r="T119"/>
  <c r="Q119"/>
  <c r="N119"/>
  <c r="E119"/>
  <c r="Z137"/>
  <c r="T137"/>
  <c r="Q137"/>
  <c r="N137"/>
  <c r="E137"/>
  <c r="Z155"/>
  <c r="T155"/>
  <c r="Q155"/>
  <c r="N155"/>
  <c r="E155"/>
  <c r="Z172"/>
  <c r="T172"/>
  <c r="Q172"/>
  <c r="N172"/>
  <c r="E172"/>
  <c r="Z190"/>
  <c r="T190"/>
  <c r="Q190"/>
  <c r="N190"/>
  <c r="E190"/>
  <c r="Z198"/>
  <c r="T198"/>
  <c r="Q198"/>
  <c r="N198"/>
  <c r="E198"/>
  <c r="Z216"/>
  <c r="T216"/>
  <c r="Q216"/>
  <c r="N216"/>
  <c r="E216"/>
  <c r="Z233"/>
  <c r="T233"/>
  <c r="Q233"/>
  <c r="N233"/>
  <c r="E233"/>
  <c r="Z251"/>
  <c r="T251"/>
  <c r="Q251"/>
  <c r="N251"/>
  <c r="E251"/>
  <c r="Z268"/>
  <c r="T268"/>
  <c r="Q268"/>
  <c r="N268"/>
  <c r="E268"/>
  <c r="Z285"/>
  <c r="T285"/>
  <c r="Q285"/>
  <c r="N285"/>
  <c r="E285"/>
  <c r="Z302"/>
  <c r="T302"/>
  <c r="Q302"/>
  <c r="N302"/>
  <c r="E302"/>
  <c r="Z319"/>
  <c r="T319"/>
  <c r="Q319"/>
  <c r="N319"/>
  <c r="E319"/>
  <c r="Z336"/>
  <c r="T336"/>
  <c r="Q336"/>
  <c r="N336"/>
  <c r="E336"/>
  <c r="Z354"/>
  <c r="T354"/>
  <c r="Q354"/>
  <c r="N354"/>
  <c r="E354"/>
  <c r="Z371"/>
  <c r="T371"/>
  <c r="Q371"/>
  <c r="N371"/>
  <c r="E371"/>
  <c r="Z56"/>
  <c r="T56"/>
  <c r="Q56"/>
  <c r="N56"/>
  <c r="E56"/>
  <c r="Z64"/>
  <c r="T64"/>
  <c r="Q64"/>
  <c r="N64"/>
  <c r="E64"/>
  <c r="Z74"/>
  <c r="T74"/>
  <c r="Q74"/>
  <c r="N74"/>
  <c r="E74"/>
  <c r="Z83"/>
  <c r="T83"/>
  <c r="Q83"/>
  <c r="N83"/>
  <c r="E83"/>
  <c r="Z92"/>
  <c r="T92"/>
  <c r="Q92"/>
  <c r="N92"/>
  <c r="E92"/>
  <c r="Z100"/>
  <c r="T100"/>
  <c r="Q100"/>
  <c r="N100"/>
  <c r="E100"/>
  <c r="Z109"/>
  <c r="T109"/>
  <c r="Q109"/>
  <c r="N109"/>
  <c r="E109"/>
  <c r="Z117"/>
  <c r="T117"/>
  <c r="Q117"/>
  <c r="N117"/>
  <c r="E117"/>
  <c r="Z126"/>
  <c r="T126"/>
  <c r="Q126"/>
  <c r="N126"/>
  <c r="E126"/>
  <c r="Z135"/>
  <c r="T135"/>
  <c r="Q135"/>
  <c r="N135"/>
  <c r="E135"/>
  <c r="Z144"/>
  <c r="T144"/>
  <c r="Q144"/>
  <c r="N144"/>
  <c r="E144"/>
  <c r="Z153"/>
  <c r="T153"/>
  <c r="Q153"/>
  <c r="N153"/>
  <c r="E153"/>
  <c r="Z162"/>
  <c r="T162"/>
  <c r="Q162"/>
  <c r="N162"/>
  <c r="E162"/>
  <c r="Z170"/>
  <c r="T170"/>
  <c r="Q170"/>
  <c r="N170"/>
  <c r="E170"/>
  <c r="Z179"/>
  <c r="T179"/>
  <c r="Q179"/>
  <c r="N179"/>
  <c r="E179"/>
  <c r="Z188"/>
  <c r="T188"/>
  <c r="Q188"/>
  <c r="N188"/>
  <c r="E188"/>
  <c r="Z196"/>
  <c r="T196"/>
  <c r="Q196"/>
  <c r="N196"/>
  <c r="E196"/>
  <c r="Z205"/>
  <c r="T205"/>
  <c r="Q205"/>
  <c r="N205"/>
  <c r="E205"/>
  <c r="Z214"/>
  <c r="T214"/>
  <c r="Q214"/>
  <c r="N214"/>
  <c r="E214"/>
  <c r="Z222"/>
  <c r="T222"/>
  <c r="Q222"/>
  <c r="N222"/>
  <c r="E222"/>
  <c r="Z231"/>
  <c r="T231"/>
  <c r="Q231"/>
  <c r="N231"/>
  <c r="E231"/>
  <c r="Z240"/>
  <c r="T240"/>
  <c r="N240"/>
  <c r="E240"/>
  <c r="Q240"/>
  <c r="Z249"/>
  <c r="T249"/>
  <c r="N249"/>
  <c r="E249"/>
  <c r="Q249"/>
  <c r="Z257"/>
  <c r="T257"/>
  <c r="N257"/>
  <c r="E257"/>
  <c r="Q257"/>
  <c r="Z266"/>
  <c r="T266"/>
  <c r="N266"/>
  <c r="E266"/>
  <c r="Q266"/>
  <c r="Z275"/>
  <c r="T275"/>
  <c r="N275"/>
  <c r="E275"/>
  <c r="Q275"/>
  <c r="Z283"/>
  <c r="T283"/>
  <c r="Q283"/>
  <c r="N283"/>
  <c r="E283"/>
  <c r="Z292"/>
  <c r="T292"/>
  <c r="Q292"/>
  <c r="N292"/>
  <c r="E292"/>
  <c r="Z300"/>
  <c r="T300"/>
  <c r="Q300"/>
  <c r="N300"/>
  <c r="E300"/>
  <c r="Z308"/>
  <c r="T308"/>
  <c r="Q308"/>
  <c r="N308"/>
  <c r="E308"/>
  <c r="Z317"/>
  <c r="T317"/>
  <c r="Q317"/>
  <c r="N317"/>
  <c r="E317"/>
  <c r="Z325"/>
  <c r="T325"/>
  <c r="Q325"/>
  <c r="N325"/>
  <c r="E325"/>
  <c r="Z334"/>
  <c r="T334"/>
  <c r="Q334"/>
  <c r="N334"/>
  <c r="E334"/>
  <c r="Z343"/>
  <c r="T343"/>
  <c r="Q343"/>
  <c r="N343"/>
  <c r="E343"/>
  <c r="Z351"/>
  <c r="T351"/>
  <c r="Q351"/>
  <c r="N351"/>
  <c r="E351"/>
  <c r="Z360"/>
  <c r="T360"/>
  <c r="Q360"/>
  <c r="N360"/>
  <c r="E360"/>
  <c r="Z369"/>
  <c r="T369"/>
  <c r="Q369"/>
  <c r="N369"/>
  <c r="E369"/>
  <c r="Z79"/>
  <c r="T79"/>
  <c r="Q79"/>
  <c r="N79"/>
  <c r="E79"/>
  <c r="Z97"/>
  <c r="T97"/>
  <c r="Q97"/>
  <c r="N97"/>
  <c r="E97"/>
  <c r="Z110"/>
  <c r="T110"/>
  <c r="Q110"/>
  <c r="N110"/>
  <c r="E110"/>
  <c r="Z132"/>
  <c r="T132"/>
  <c r="Q132"/>
  <c r="N132"/>
  <c r="E132"/>
  <c r="Z49"/>
  <c r="T49"/>
  <c r="Q49"/>
  <c r="N49"/>
  <c r="E49"/>
  <c r="Z58"/>
  <c r="T58"/>
  <c r="Q58"/>
  <c r="N58"/>
  <c r="E58"/>
  <c r="Z67"/>
  <c r="T67"/>
  <c r="Q67"/>
  <c r="N67"/>
  <c r="E67"/>
  <c r="Z76"/>
  <c r="T76"/>
  <c r="Q76"/>
  <c r="N76"/>
  <c r="E76"/>
  <c r="Z94"/>
  <c r="T94"/>
  <c r="Q94"/>
  <c r="N94"/>
  <c r="E94"/>
  <c r="Z111"/>
  <c r="T111"/>
  <c r="Q111"/>
  <c r="N111"/>
  <c r="E111"/>
  <c r="Z128"/>
  <c r="T128"/>
  <c r="Q128"/>
  <c r="N128"/>
  <c r="E128"/>
  <c r="Z147"/>
  <c r="T147"/>
  <c r="Q147"/>
  <c r="N147"/>
  <c r="E147"/>
  <c r="Z164"/>
  <c r="T164"/>
  <c r="Q164"/>
  <c r="N164"/>
  <c r="E164"/>
  <c r="Z181"/>
  <c r="T181"/>
  <c r="Q181"/>
  <c r="N181"/>
  <c r="E181"/>
  <c r="Z207"/>
  <c r="T207"/>
  <c r="Q207"/>
  <c r="N207"/>
  <c r="E207"/>
  <c r="Z224"/>
  <c r="T224"/>
  <c r="Q224"/>
  <c r="N224"/>
  <c r="E224"/>
  <c r="Z242"/>
  <c r="T242"/>
  <c r="Q242"/>
  <c r="N242"/>
  <c r="E242"/>
  <c r="Z259"/>
  <c r="T259"/>
  <c r="Q259"/>
  <c r="N259"/>
  <c r="E259"/>
  <c r="Z277"/>
  <c r="T277"/>
  <c r="Q277"/>
  <c r="N277"/>
  <c r="E277"/>
  <c r="Z294"/>
  <c r="T294"/>
  <c r="Q294"/>
  <c r="N294"/>
  <c r="E294"/>
  <c r="Z310"/>
  <c r="T310"/>
  <c r="Q310"/>
  <c r="N310"/>
  <c r="E310"/>
  <c r="Z327"/>
  <c r="T327"/>
  <c r="Q327"/>
  <c r="N327"/>
  <c r="E327"/>
  <c r="Z345"/>
  <c r="T345"/>
  <c r="Q345"/>
  <c r="N345"/>
  <c r="E345"/>
  <c r="Z362"/>
  <c r="T362"/>
  <c r="Q362"/>
  <c r="N362"/>
  <c r="E362"/>
  <c r="Z50"/>
  <c r="T50"/>
  <c r="Q50"/>
  <c r="N50"/>
  <c r="E50"/>
  <c r="Z63"/>
  <c r="T63"/>
  <c r="Q63"/>
  <c r="N63"/>
  <c r="E63"/>
  <c r="Z82"/>
  <c r="T82"/>
  <c r="Q82"/>
  <c r="N82"/>
  <c r="E82"/>
  <c r="Z99"/>
  <c r="T99"/>
  <c r="Q99"/>
  <c r="N99"/>
  <c r="E99"/>
  <c r="Z116"/>
  <c r="T116"/>
  <c r="Q116"/>
  <c r="N116"/>
  <c r="E116"/>
  <c r="Z130"/>
  <c r="T130"/>
  <c r="Q130"/>
  <c r="N130"/>
  <c r="E130"/>
  <c r="Z148"/>
  <c r="T148"/>
  <c r="Q148"/>
  <c r="N148"/>
  <c r="E148"/>
  <c r="Z169"/>
  <c r="T169"/>
  <c r="Q169"/>
  <c r="N169"/>
  <c r="E169"/>
  <c r="Z68"/>
  <c r="T68"/>
  <c r="Q68"/>
  <c r="N68"/>
  <c r="E68"/>
  <c r="Z86"/>
  <c r="T86"/>
  <c r="Q86"/>
  <c r="N86"/>
  <c r="E86"/>
  <c r="Z103"/>
  <c r="T103"/>
  <c r="Q103"/>
  <c r="N103"/>
  <c r="E103"/>
  <c r="Z125"/>
  <c r="T125"/>
  <c r="Q125"/>
  <c r="N125"/>
  <c r="E125"/>
  <c r="Z143"/>
  <c r="T143"/>
  <c r="Q143"/>
  <c r="N143"/>
  <c r="E143"/>
  <c r="Z161"/>
  <c r="T161"/>
  <c r="Q161"/>
  <c r="N161"/>
  <c r="E161"/>
  <c r="Z174"/>
  <c r="T174"/>
  <c r="Q174"/>
  <c r="N174"/>
  <c r="E174"/>
  <c r="Z182"/>
  <c r="T182"/>
  <c r="Q182"/>
  <c r="N182"/>
  <c r="E182"/>
  <c r="Z195"/>
  <c r="T195"/>
  <c r="Q195"/>
  <c r="N195"/>
  <c r="E195"/>
  <c r="Z204"/>
  <c r="T204"/>
  <c r="Q204"/>
  <c r="N204"/>
  <c r="E204"/>
  <c r="Z213"/>
  <c r="T213"/>
  <c r="Q213"/>
  <c r="N213"/>
  <c r="E213"/>
  <c r="Z221"/>
  <c r="T221"/>
  <c r="Q221"/>
  <c r="N221"/>
  <c r="E221"/>
  <c r="Z230"/>
  <c r="T230"/>
  <c r="Q230"/>
  <c r="N230"/>
  <c r="E230"/>
  <c r="Z239"/>
  <c r="T239"/>
  <c r="Q239"/>
  <c r="N239"/>
  <c r="E239"/>
  <c r="Z248"/>
  <c r="T248"/>
  <c r="Q248"/>
  <c r="N248"/>
  <c r="E248"/>
  <c r="Z256"/>
  <c r="T256"/>
  <c r="Q256"/>
  <c r="N256"/>
  <c r="E256"/>
  <c r="Z265"/>
  <c r="T265"/>
  <c r="Q265"/>
  <c r="N265"/>
  <c r="E265"/>
  <c r="Z274"/>
  <c r="T274"/>
  <c r="Q274"/>
  <c r="N274"/>
  <c r="E274"/>
  <c r="Z282"/>
  <c r="T282"/>
  <c r="Q282"/>
  <c r="N282"/>
  <c r="E282"/>
  <c r="Z291"/>
  <c r="T291"/>
  <c r="Q291"/>
  <c r="N291"/>
  <c r="E291"/>
  <c r="Z299"/>
  <c r="T299"/>
  <c r="Q299"/>
  <c r="N299"/>
  <c r="E299"/>
  <c r="Z307"/>
  <c r="T307"/>
  <c r="Q307"/>
  <c r="N307"/>
  <c r="E307"/>
  <c r="Z316"/>
  <c r="T316"/>
  <c r="Q316"/>
  <c r="N316"/>
  <c r="E316"/>
  <c r="Z324"/>
  <c r="T324"/>
  <c r="Q324"/>
  <c r="N324"/>
  <c r="E324"/>
  <c r="Z333"/>
  <c r="T333"/>
  <c r="Q333"/>
  <c r="N333"/>
  <c r="E333"/>
  <c r="Z342"/>
  <c r="T342"/>
  <c r="Q342"/>
  <c r="N342"/>
  <c r="E342"/>
  <c r="Z350"/>
  <c r="T350"/>
  <c r="Q350"/>
  <c r="N350"/>
  <c r="E350"/>
  <c r="Z359"/>
  <c r="T359"/>
  <c r="Q359"/>
  <c r="N359"/>
  <c r="E359"/>
  <c r="Z368"/>
  <c r="T368"/>
  <c r="Q368"/>
  <c r="N368"/>
  <c r="E368"/>
  <c r="Z376"/>
  <c r="T376"/>
  <c r="Q376"/>
  <c r="N376"/>
  <c r="E376"/>
  <c r="Z62"/>
  <c r="T62"/>
  <c r="Q62"/>
  <c r="N62"/>
  <c r="E62"/>
  <c r="Z89"/>
  <c r="T89"/>
  <c r="Q89"/>
  <c r="N89"/>
  <c r="E89"/>
  <c r="Z107"/>
  <c r="T107"/>
  <c r="Q107"/>
  <c r="N107"/>
  <c r="E107"/>
  <c r="Z124"/>
  <c r="T124"/>
  <c r="Q124"/>
  <c r="N124"/>
  <c r="E124"/>
  <c r="Z142"/>
  <c r="T142"/>
  <c r="Q142"/>
  <c r="N142"/>
  <c r="E142"/>
  <c r="Z160"/>
  <c r="T160"/>
  <c r="Q160"/>
  <c r="N160"/>
  <c r="E160"/>
  <c r="Z177"/>
  <c r="T177"/>
  <c r="Q177"/>
  <c r="N177"/>
  <c r="E177"/>
  <c r="Z194"/>
  <c r="T194"/>
  <c r="Q194"/>
  <c r="N194"/>
  <c r="E194"/>
  <c r="Z203"/>
  <c r="T203"/>
  <c r="Q203"/>
  <c r="N203"/>
  <c r="E203"/>
  <c r="Z220"/>
  <c r="T220"/>
  <c r="Q220"/>
  <c r="N220"/>
  <c r="E220"/>
  <c r="Z238"/>
  <c r="T238"/>
  <c r="Q238"/>
  <c r="N238"/>
  <c r="E238"/>
  <c r="Z255"/>
  <c r="T255"/>
  <c r="Q255"/>
  <c r="N255"/>
  <c r="E255"/>
  <c r="Z273"/>
  <c r="T273"/>
  <c r="Q273"/>
  <c r="N273"/>
  <c r="E273"/>
  <c r="Z290"/>
  <c r="T290"/>
  <c r="Q290"/>
  <c r="N290"/>
  <c r="E290"/>
  <c r="Z306"/>
  <c r="T306"/>
  <c r="Q306"/>
  <c r="N306"/>
  <c r="E306"/>
  <c r="Z323"/>
  <c r="T323"/>
  <c r="Q323"/>
  <c r="N323"/>
  <c r="E323"/>
  <c r="Z341"/>
  <c r="T341"/>
  <c r="Q341"/>
  <c r="N341"/>
  <c r="E341"/>
  <c r="Z358"/>
  <c r="T358"/>
  <c r="Q358"/>
  <c r="N358"/>
  <c r="E358"/>
  <c r="Z375"/>
  <c r="T375"/>
  <c r="Q375"/>
  <c r="N375"/>
  <c r="E375"/>
  <c r="Z61"/>
  <c r="T61"/>
  <c r="Q61"/>
  <c r="N61"/>
  <c r="E61"/>
  <c r="Z84"/>
  <c r="T84"/>
  <c r="Q84"/>
  <c r="N84"/>
  <c r="E84"/>
  <c r="Z101"/>
  <c r="T101"/>
  <c r="Q101"/>
  <c r="N101"/>
  <c r="E101"/>
  <c r="Z123"/>
  <c r="T123"/>
  <c r="Q123"/>
  <c r="N123"/>
  <c r="E123"/>
  <c r="Z136"/>
  <c r="T136"/>
  <c r="Q136"/>
  <c r="N136"/>
  <c r="E136"/>
  <c r="Z145"/>
  <c r="T145"/>
  <c r="Q145"/>
  <c r="N145"/>
  <c r="E145"/>
  <c r="Z154"/>
  <c r="T154"/>
  <c r="Q154"/>
  <c r="N154"/>
  <c r="E154"/>
  <c r="Z163"/>
  <c r="T163"/>
  <c r="Q163"/>
  <c r="N163"/>
  <c r="E163"/>
  <c r="Z171"/>
  <c r="T171"/>
  <c r="Q171"/>
  <c r="N171"/>
  <c r="E171"/>
  <c r="Z180"/>
  <c r="T180"/>
  <c r="Q180"/>
  <c r="N180"/>
  <c r="E180"/>
  <c r="Z189"/>
  <c r="T189"/>
  <c r="Q189"/>
  <c r="N189"/>
  <c r="E189"/>
  <c r="Z197"/>
  <c r="T197"/>
  <c r="Q197"/>
  <c r="N197"/>
  <c r="E197"/>
  <c r="Z206"/>
  <c r="T206"/>
  <c r="Q206"/>
  <c r="N206"/>
  <c r="E206"/>
  <c r="Z215"/>
  <c r="T215"/>
  <c r="Q215"/>
  <c r="N215"/>
  <c r="E215"/>
  <c r="Z223"/>
  <c r="T223"/>
  <c r="Q223"/>
  <c r="N223"/>
  <c r="E223"/>
  <c r="Z232"/>
  <c r="T232"/>
  <c r="Q232"/>
  <c r="N232"/>
  <c r="E232"/>
  <c r="Z241"/>
  <c r="T241"/>
  <c r="Q241"/>
  <c r="N241"/>
  <c r="E241"/>
  <c r="Z250"/>
  <c r="T250"/>
  <c r="Q250"/>
  <c r="N250"/>
  <c r="E250"/>
  <c r="Z258"/>
  <c r="T258"/>
  <c r="Q258"/>
  <c r="N258"/>
  <c r="E258"/>
  <c r="Z267"/>
  <c r="T267"/>
  <c r="Q267"/>
  <c r="N267"/>
  <c r="E267"/>
  <c r="Z276"/>
  <c r="T276"/>
  <c r="Q276"/>
  <c r="N276"/>
  <c r="E276"/>
  <c r="Z284"/>
  <c r="T284"/>
  <c r="Q284"/>
  <c r="N284"/>
  <c r="E284"/>
  <c r="Z293"/>
  <c r="T293"/>
  <c r="Q293"/>
  <c r="N293"/>
  <c r="E293"/>
  <c r="Z301"/>
  <c r="T301"/>
  <c r="Q301"/>
  <c r="N301"/>
  <c r="E301"/>
  <c r="Z309"/>
  <c r="T309"/>
  <c r="Q309"/>
  <c r="N309"/>
  <c r="E309"/>
  <c r="Z318"/>
  <c r="T318"/>
  <c r="Q318"/>
  <c r="N318"/>
  <c r="E318"/>
  <c r="Z326"/>
  <c r="T326"/>
  <c r="Q326"/>
  <c r="N326"/>
  <c r="E326"/>
  <c r="Z335"/>
  <c r="T335"/>
  <c r="Q335"/>
  <c r="N335"/>
  <c r="E335"/>
  <c r="Z344"/>
  <c r="T344"/>
  <c r="Q344"/>
  <c r="N344"/>
  <c r="E344"/>
  <c r="Z353"/>
  <c r="T353"/>
  <c r="Q353"/>
  <c r="N353"/>
  <c r="E353"/>
  <c r="Z361"/>
  <c r="T361"/>
  <c r="Q361"/>
  <c r="N361"/>
  <c r="E361"/>
  <c r="Z370"/>
  <c r="T370"/>
  <c r="Q370"/>
  <c r="N370"/>
  <c r="E370"/>
  <c r="Z48"/>
  <c r="T48"/>
  <c r="Q48"/>
  <c r="N48"/>
  <c r="E48"/>
  <c r="Z65"/>
  <c r="T65"/>
  <c r="Q65"/>
  <c r="N65"/>
  <c r="E65"/>
  <c r="Z25"/>
  <c r="T25"/>
  <c r="K25"/>
  <c r="E25"/>
  <c r="Q25"/>
  <c r="N25"/>
  <c r="Z33"/>
  <c r="T33"/>
  <c r="K33"/>
  <c r="E33"/>
  <c r="Q33"/>
  <c r="N33"/>
  <c r="Z41"/>
  <c r="T41"/>
  <c r="K41"/>
  <c r="E41"/>
  <c r="Q41"/>
  <c r="N41"/>
  <c r="Q26"/>
  <c r="N26"/>
  <c r="Z26"/>
  <c r="T26"/>
  <c r="K26"/>
  <c r="E26"/>
  <c r="Q38"/>
  <c r="N38"/>
  <c r="Z38"/>
  <c r="T38"/>
  <c r="K38"/>
  <c r="E38"/>
  <c r="Z19"/>
  <c r="K19"/>
  <c r="E19"/>
  <c r="Q19"/>
  <c r="N19"/>
  <c r="Z27"/>
  <c r="T27"/>
  <c r="K27"/>
  <c r="E27"/>
  <c r="Q27"/>
  <c r="N27"/>
  <c r="Z35"/>
  <c r="T35"/>
  <c r="K35"/>
  <c r="E35"/>
  <c r="Q35"/>
  <c r="N35"/>
  <c r="Z43"/>
  <c r="T43"/>
  <c r="K43"/>
  <c r="E43"/>
  <c r="Q43"/>
  <c r="N43"/>
  <c r="Q28"/>
  <c r="N28"/>
  <c r="Z28"/>
  <c r="T28"/>
  <c r="K28"/>
  <c r="E28"/>
  <c r="Q44"/>
  <c r="N44"/>
  <c r="Z44"/>
  <c r="T44"/>
  <c r="K44"/>
  <c r="E44"/>
  <c r="Q30"/>
  <c r="N30"/>
  <c r="Z30"/>
  <c r="T30"/>
  <c r="K30"/>
  <c r="E30"/>
  <c r="Q32"/>
  <c r="N32"/>
  <c r="Z32"/>
  <c r="T32"/>
  <c r="K32"/>
  <c r="E32"/>
  <c r="Z21"/>
  <c r="T21"/>
  <c r="K21"/>
  <c r="E21"/>
  <c r="N21"/>
  <c r="Z29"/>
  <c r="T29"/>
  <c r="K29"/>
  <c r="E29"/>
  <c r="Q29"/>
  <c r="N29"/>
  <c r="Z37"/>
  <c r="T37"/>
  <c r="K37"/>
  <c r="E37"/>
  <c r="Q37"/>
  <c r="N37"/>
  <c r="Q42"/>
  <c r="N42"/>
  <c r="Z42"/>
  <c r="T42"/>
  <c r="K42"/>
  <c r="E42"/>
  <c r="Q22"/>
  <c r="N22"/>
  <c r="Z22"/>
  <c r="T22"/>
  <c r="K22"/>
  <c r="E22"/>
  <c r="T23"/>
  <c r="K23"/>
  <c r="E23"/>
  <c r="Q23"/>
  <c r="N23"/>
  <c r="Z31"/>
  <c r="T31"/>
  <c r="K31"/>
  <c r="E31"/>
  <c r="Q31"/>
  <c r="N31"/>
  <c r="Z39"/>
  <c r="T39"/>
  <c r="K39"/>
  <c r="E39"/>
  <c r="Q39"/>
  <c r="N39"/>
  <c r="Q34"/>
  <c r="N34"/>
  <c r="Z34"/>
  <c r="T34"/>
  <c r="K34"/>
  <c r="E34"/>
  <c r="Q20"/>
  <c r="N20"/>
  <c r="Z20"/>
  <c r="T20"/>
  <c r="K20"/>
  <c r="E20"/>
  <c r="Q36"/>
  <c r="N36"/>
  <c r="Z36"/>
  <c r="T36"/>
  <c r="K36"/>
  <c r="E36"/>
  <c r="Q24"/>
  <c r="N24"/>
  <c r="Z24"/>
  <c r="T24"/>
  <c r="K24"/>
  <c r="E24"/>
  <c r="Q40"/>
  <c r="N40"/>
  <c r="Z40"/>
  <c r="T40"/>
  <c r="K40"/>
  <c r="E40"/>
  <c r="K8"/>
  <c r="E8"/>
  <c r="N8"/>
  <c r="K16"/>
  <c r="E16"/>
  <c r="N16"/>
  <c r="K10"/>
  <c r="E10"/>
  <c r="N11"/>
  <c r="K11"/>
  <c r="E11"/>
  <c r="N15"/>
  <c r="K15"/>
  <c r="E15"/>
  <c r="K12"/>
  <c r="E12"/>
  <c r="N12"/>
  <c r="N9"/>
  <c r="K9"/>
  <c r="E9"/>
  <c r="K14"/>
  <c r="E14"/>
  <c r="N14"/>
  <c r="N13"/>
  <c r="K13"/>
  <c r="E13"/>
  <c r="B47"/>
  <c r="AF45" s="1"/>
  <c r="BE6" i="7"/>
  <c r="B18" i="8"/>
  <c r="AT17" i="7"/>
  <c r="BE17"/>
  <c r="AT6"/>
  <c r="B6" i="8" s="1"/>
  <c r="Z18" l="1"/>
  <c r="H18"/>
  <c r="H17" s="1"/>
  <c r="AF18"/>
  <c r="AC18"/>
  <c r="AC17" s="1"/>
  <c r="Q18"/>
  <c r="Q17" s="1"/>
  <c r="K7"/>
  <c r="K6" s="1"/>
  <c r="E6"/>
  <c r="N7"/>
  <c r="N6" s="1"/>
  <c r="AF17"/>
  <c r="AF377" s="1"/>
  <c r="AC45"/>
  <c r="W17"/>
  <c r="K18"/>
  <c r="K17" s="1"/>
  <c r="E18"/>
  <c r="E17" s="1"/>
  <c r="Z47"/>
  <c r="Z45" s="1"/>
  <c r="W45"/>
  <c r="T47"/>
  <c r="T45" s="1"/>
  <c r="Q47"/>
  <c r="Q45" s="1"/>
  <c r="N47"/>
  <c r="N45" s="1"/>
  <c r="E47"/>
  <c r="E45" s="1"/>
  <c r="N18"/>
  <c r="N17" s="1"/>
  <c r="Z17"/>
  <c r="T17"/>
  <c r="BG6" i="7"/>
  <c r="B17" i="8"/>
  <c r="BG17" i="7"/>
  <c r="AC377" i="8" l="1"/>
  <c r="H377"/>
  <c r="Z377"/>
  <c r="T377"/>
  <c r="Q377"/>
  <c r="E377"/>
  <c r="K377"/>
  <c r="N377"/>
  <c r="BI17" i="7"/>
  <c r="BI6" l="1"/>
  <c r="AT45"/>
  <c r="B45" i="8" s="1"/>
  <c r="AS45" i="7"/>
  <c r="AS377" s="1"/>
  <c r="BL45"/>
  <c r="BL377" s="1"/>
  <c r="BB45"/>
  <c r="BB377" s="1"/>
  <c r="BA45"/>
  <c r="BA377" s="1"/>
  <c r="AZ45"/>
  <c r="AZ377" s="1"/>
  <c r="AX45"/>
  <c r="AX377" s="1"/>
  <c r="AY45"/>
  <c r="AY377" s="1"/>
  <c r="AV45"/>
  <c r="AV377" s="1"/>
  <c r="BC45"/>
  <c r="BC377" s="1"/>
  <c r="BD45"/>
  <c r="BD377" s="1"/>
  <c r="AW45"/>
  <c r="AW377" s="1"/>
  <c r="BM45"/>
  <c r="BM377" s="1"/>
  <c r="BJ45"/>
  <c r="BJ377" s="1"/>
  <c r="BK45"/>
  <c r="BK377" s="1"/>
  <c r="BH45"/>
  <c r="BH377" s="1"/>
  <c r="AQ45"/>
  <c r="AQ377" s="1"/>
  <c r="AU45"/>
  <c r="AU377" s="1"/>
  <c r="AR45"/>
  <c r="AR377" s="1"/>
  <c r="BE45"/>
  <c r="BE377" s="1"/>
  <c r="BG45"/>
  <c r="BG377" s="1"/>
  <c r="BI45"/>
  <c r="BI377" s="1"/>
  <c r="AP377" l="1"/>
  <c r="AT377"/>
  <c r="B377" i="8" s="1"/>
</calcChain>
</file>

<file path=xl/sharedStrings.xml><?xml version="1.0" encoding="utf-8"?>
<sst xmlns="http://schemas.openxmlformats.org/spreadsheetml/2006/main" count="9748" uniqueCount="451">
  <si>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</si>
  <si>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</si>
  <si>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</si>
  <si>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</si>
  <si>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</si>
  <si>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</si>
  <si>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</si>
  <si>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</si>
  <si>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</si>
  <si>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</si>
  <si>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</si>
  <si>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</si>
  <si>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</si>
  <si>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</si>
  <si>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</si>
  <si>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</si>
  <si>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</si>
  <si>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</si>
  <si>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</si>
  <si>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</si>
  <si>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</si>
  <si>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</si>
  <si>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</si>
  <si>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</si>
  <si>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</si>
  <si>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</si>
  <si>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</si>
  <si>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</si>
  <si>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</si>
  <si>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</si>
  <si>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</si>
  <si>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</si>
  <si>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</si>
  <si>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</si>
  <si>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</si>
  <si>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</si>
  <si>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</si>
  <si>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</si>
  <si>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</si>
  <si>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</si>
  <si>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</si>
  <si>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</si>
  <si>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</si>
  <si>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</si>
  <si>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</si>
  <si>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</si>
  <si>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</si>
  <si>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</si>
  <si>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</si>
  <si>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</si>
  <si>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</si>
  <si>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</si>
  <si>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</si>
  <si>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</si>
  <si>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</si>
  <si>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</si>
  <si>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</si>
  <si>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</si>
  <si>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</si>
  <si>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</si>
  <si>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</si>
  <si>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</si>
  <si>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</si>
  <si>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</si>
  <si>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</si>
  <si>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</si>
  <si>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</si>
  <si>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</si>
  <si>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</si>
  <si>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</si>
  <si>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</si>
  <si>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</si>
  <si>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</si>
  <si>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</si>
  <si>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</si>
  <si>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</si>
  <si>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</si>
  <si>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</si>
  <si>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</si>
  <si>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</si>
  <si>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</si>
  <si>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</si>
  <si>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</si>
  <si>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</si>
  <si>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</si>
  <si>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</si>
  <si>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</si>
  <si>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</si>
  <si>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</si>
  <si>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</si>
  <si>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</si>
  <si>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</si>
  <si>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</si>
  <si>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</si>
  <si>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</si>
  <si>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</si>
  <si>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</si>
  <si>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</si>
  <si>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</si>
  <si>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</si>
  <si>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</si>
  <si>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</si>
  <si>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</si>
  <si>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</si>
  <si>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</si>
  <si>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</si>
  <si>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</si>
  <si>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</si>
  <si>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</si>
  <si>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</si>
  <si>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</si>
  <si>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</si>
  <si>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</si>
  <si>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</si>
  <si>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</si>
  <si>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</si>
  <si>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</si>
  <si>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</si>
  <si>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</si>
  <si>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</si>
  <si>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</si>
  <si>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</si>
  <si>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</si>
  <si>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</si>
  <si>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</si>
  <si>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</si>
  <si>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</si>
  <si>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</si>
  <si>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</si>
  <si>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</si>
  <si>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</si>
  <si>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</si>
  <si>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</si>
  <si>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</si>
  <si>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</si>
  <si>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</si>
  <si>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</si>
  <si>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</si>
  <si>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</si>
  <si>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</si>
  <si>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</si>
  <si>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</si>
  <si>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</si>
  <si>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</si>
  <si>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</si>
  <si>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</si>
  <si>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</si>
  <si>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</si>
  <si>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</si>
  <si>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</si>
  <si>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</si>
  <si>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</si>
  <si>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</si>
  <si>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</si>
  <si>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</si>
  <si>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</si>
  <si>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</si>
  <si>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</si>
  <si>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</si>
  <si>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</si>
  <si>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</si>
  <si>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</si>
  <si>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</si>
  <si>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</si>
  <si>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</si>
  <si>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</si>
  <si>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</si>
  <si>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</si>
  <si>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</si>
  <si>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</si>
  <si>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</si>
  <si>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</si>
  <si>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</si>
  <si>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</si>
  <si>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</si>
  <si>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</si>
  <si>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</si>
  <si>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</si>
  <si>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</si>
  <si>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</si>
  <si>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</si>
  <si>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</si>
  <si>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</si>
  <si>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</si>
  <si>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</si>
  <si>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</si>
  <si>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</si>
  <si>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</si>
  <si>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</si>
  <si>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</si>
  <si>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</si>
  <si>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</si>
  <si>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</si>
  <si>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</si>
  <si>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</si>
  <si>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</si>
  <si>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</si>
  <si>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</si>
  <si>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</si>
  <si>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</si>
  <si>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</si>
  <si>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</si>
  <si>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</si>
  <si>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</si>
  <si>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</si>
  <si>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</si>
  <si>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</si>
  <si>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</si>
  <si>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</si>
  <si>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</si>
  <si>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</si>
  <si>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</si>
  <si>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</si>
  <si>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</si>
  <si>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</si>
  <si>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</si>
  <si>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</si>
  <si>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</si>
  <si>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</si>
  <si>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</si>
  <si>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</si>
  <si>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</si>
  <si>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</si>
  <si>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</si>
  <si>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</si>
  <si>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</si>
  <si>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</si>
  <si>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</si>
  <si>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</si>
  <si>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</si>
  <si>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</si>
  <si>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</si>
  <si>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</si>
  <si>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</si>
  <si>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</si>
  <si>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</si>
  <si>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</si>
  <si>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</si>
  <si>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</si>
  <si>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</si>
  <si>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</si>
  <si>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</si>
  <si>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</si>
  <si>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</si>
  <si>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</si>
  <si>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</si>
  <si>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</si>
  <si>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</si>
  <si>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</si>
  <si>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</si>
  <si>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</si>
  <si>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</si>
  <si>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</si>
  <si>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</si>
  <si>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</si>
  <si>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</si>
  <si>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</si>
  <si>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</si>
  <si>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</si>
  <si>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</si>
  <si>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</si>
  <si>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</si>
  <si>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</si>
  <si>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</si>
  <si>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</si>
  <si>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</si>
  <si>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</si>
  <si>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</si>
  <si>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</si>
  <si>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</si>
  <si>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</si>
  <si>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</si>
  <si>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</si>
  <si>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</si>
  <si>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</si>
  <si>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</si>
  <si>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</si>
  <si>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</si>
  <si>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</si>
  <si>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</si>
  <si>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</si>
  <si>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</si>
  <si>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</si>
  <si>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</si>
  <si>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</si>
  <si>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</si>
  <si>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</si>
  <si>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</si>
  <si>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</si>
  <si>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</si>
  <si>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</si>
  <si>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</si>
  <si>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</si>
  <si>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</si>
  <si>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</si>
  <si>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</si>
  <si>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</si>
  <si>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</si>
  <si>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</si>
  <si>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</si>
  <si>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</si>
  <si>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</si>
  <si>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</si>
  <si>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</si>
  <si>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</si>
  <si>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</si>
  <si>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</si>
  <si>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</si>
  <si>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</si>
  <si>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</si>
  <si>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</si>
  <si>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</si>
  <si>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</si>
  <si>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</si>
  <si>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</si>
  <si>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</si>
  <si>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</si>
  <si>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</si>
  <si>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</si>
  <si>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</si>
  <si>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</si>
  <si>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</si>
  <si>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</si>
  <si>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</si>
  <si>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</si>
  <si>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</si>
  <si>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</si>
  <si>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</si>
  <si>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</si>
  <si>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</si>
  <si>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</si>
  <si>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</si>
  <si>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</si>
  <si>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</si>
  <si>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</si>
  <si>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</si>
  <si>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</si>
  <si>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</si>
  <si>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</si>
  <si>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</si>
  <si>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</si>
  <si>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</si>
  <si>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</si>
  <si>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</si>
  <si>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</si>
  <si>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</si>
  <si>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</si>
  <si>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</si>
  <si>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</si>
  <si>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</si>
  <si>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</si>
  <si>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</si>
  <si>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</si>
  <si>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</si>
  <si>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</si>
  <si>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</si>
  <si>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</si>
  <si>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</si>
  <si>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</si>
  <si>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</si>
  <si>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</si>
  <si>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</si>
  <si>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</si>
  <si>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</si>
  <si>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</si>
  <si>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</si>
  <si>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</si>
  <si>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</si>
  <si>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</si>
  <si>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</si>
  <si>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</si>
  <si>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</si>
  <si>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</si>
  <si>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</si>
  <si>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</si>
  <si>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</si>
  <si>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</si>
  <si>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</si>
  <si>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</si>
  <si>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</si>
  <si>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</si>
  <si>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</si>
  <si>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</si>
  <si>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</si>
  <si>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</si>
  <si>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Поголовье коров</t>
  </si>
  <si>
    <t>За январь</t>
  </si>
  <si>
    <t>За февраль</t>
  </si>
  <si>
    <t>План распределения за период</t>
  </si>
  <si>
    <t>Распределение за отчетный период</t>
  </si>
  <si>
    <t>Нарушен норматив формирования расходов на содержание органов местного самоуправления</t>
  </si>
  <si>
    <t>Нарушение норматива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</si>
  <si>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</si>
  <si>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</si>
  <si>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Оборот розничной торговли (тыс. рублей)</t>
  </si>
  <si>
    <t>Поголовье коров (голов)</t>
  </si>
  <si>
    <t>4=3/2</t>
  </si>
  <si>
    <t>8=7/6</t>
  </si>
  <si>
    <t>12=10/11</t>
  </si>
  <si>
    <t>16=15/14</t>
  </si>
  <si>
    <t>Распределение за отчётный период с учетом корректировок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</si>
  <si>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</si>
  <si>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</si>
  <si>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Оборот розничной торговли</t>
  </si>
  <si>
    <t>Раннее предоставленные субсидии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</si>
  <si>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</si>
  <si>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</si>
  <si>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</si>
  <si>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>28=27/26</t>
  </si>
  <si>
    <t>32=31/30</t>
  </si>
  <si>
    <t>36=35/34</t>
  </si>
  <si>
    <t>Распределение за отчётный период с учетом корректировки и удержания</t>
  </si>
  <si>
    <t>Размер ежемесячного удержания субсидий в связи с исполнением показателей за 2014 год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</si>
  <si>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</si>
  <si>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</si>
  <si>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Исполнение с уч. корректир. макс.  перевыполнения</t>
  </si>
  <si>
    <t>Сводная оценка выполнения социально-экономических показателей</t>
  </si>
  <si>
    <t>За апрель</t>
  </si>
  <si>
    <t>За май</t>
  </si>
  <si>
    <t>За март</t>
  </si>
  <si>
    <t>Сумма субсидий, 
не подлежащая перечислению в соответствии с постановлением Правительства Самарской области от 15.05.2015 № 271</t>
  </si>
  <si>
    <t>40=39/38</t>
  </si>
  <si>
    <t>Производство молока во всех категориях хозяйств</t>
  </si>
  <si>
    <t>Производство скота и птицы на убой (в живом весе) во всех категориях хозяйств</t>
  </si>
  <si>
    <t>За 9 месяцев 2015 года</t>
  </si>
  <si>
    <t>За июнь</t>
  </si>
  <si>
    <t>За июль</t>
  </si>
  <si>
    <t>За август</t>
  </si>
  <si>
    <t>Удержано субсидий за март-август 2015 года в связи с исполнением показателей за 2014 год</t>
  </si>
  <si>
    <t>Распределение за отчётный период за вычетом предоставленных субсидий за январь-август 2015 года, а также суммы субсидий, не подлежащей перечислению</t>
  </si>
  <si>
    <t>Корректировка распределения с учетом использования показателя 
"темп роста среднемесячной номинальной заработной платы" за август 2015 года</t>
  </si>
  <si>
    <t>Корректировка распределения стимулирующих субсидий за 
9 месяцев 2015 года</t>
  </si>
  <si>
    <t>44=43/11мес.*9мес.</t>
  </si>
  <si>
    <t>45=42*44</t>
  </si>
  <si>
    <t>46=45-44</t>
  </si>
  <si>
    <t xml:space="preserve"> + / -
(5)=(2)*(4)/(33)</t>
  </si>
  <si>
    <t xml:space="preserve"> + / -
(8)=(2)*(7)/(33)</t>
  </si>
  <si>
    <t xml:space="preserve"> + / -
(11)=(2)*(10)/(33)</t>
  </si>
  <si>
    <t xml:space="preserve"> + / -
(14)=(2)*(13)/(33)</t>
  </si>
  <si>
    <t xml:space="preserve"> + / -
(17)=(2)*(16)/(33)</t>
  </si>
  <si>
    <t xml:space="preserve"> + / -
(20)=(2)*(19)/(33)</t>
  </si>
  <si>
    <t xml:space="preserve"> + / -
(23)=(2)*(22)/(33)</t>
  </si>
  <si>
    <t>Предоставлено субсидий 
за 9 месяцев без учета показателей "темп роста среднемесячной номинальной заработной платы" и "оборот розничной торговли"</t>
  </si>
  <si>
    <t>57=45-47-48-49-50-51-52-53-54-55-56</t>
  </si>
  <si>
    <t>61=59+60</t>
  </si>
  <si>
    <t>63=61-62</t>
  </si>
  <si>
    <t>65=63-64</t>
  </si>
  <si>
    <t>Факторный анализ влияния отдельных показателей на итоговое распределение за 9 месяцев 2015 года</t>
  </si>
  <si>
    <t xml:space="preserve"> + / -
(26)=(2)*(25)/(33)</t>
  </si>
  <si>
    <t xml:space="preserve"> + / -
(29)=(2)*(28)/(33)</t>
  </si>
  <si>
    <t xml:space="preserve"> + / -
(32)=(2)*(31)/(33)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</si>
</sst>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0.00_ ;[Red]\-0.00\ "/>
    <numFmt numFmtId="169" formatCode="#,##0.0_ ;[Red]\-#,##0.0\ "/>
    <numFmt numFmtId="170" formatCode="#,##0.00_ ;[Red]\-#,##0.00\ "/>
  </numFmts>
  <fonts count="27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00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9" fontId="16" fillId="12" borderId="3" xfId="0" applyNumberFormat="1" applyFont="1" applyFill="1" applyBorder="1" applyAlignment="1">
      <alignment vertical="center"/>
    </xf>
    <xf numFmtId="169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168" fontId="16" fillId="12" borderId="3" xfId="0" applyNumberFormat="1" applyFont="1" applyFill="1" applyBorder="1" applyAlignment="1">
      <alignment horizontal="center" vertical="center"/>
    </xf>
    <xf numFmtId="168" fontId="14" fillId="12" borderId="3" xfId="0" applyNumberFormat="1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9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166" fontId="16" fillId="13" borderId="3" xfId="0" applyNumberFormat="1" applyFont="1" applyFill="1" applyBorder="1" applyAlignment="1">
      <alignment vertical="center"/>
    </xf>
    <xf numFmtId="3" fontId="16" fillId="13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9" fontId="20" fillId="12" borderId="3" xfId="0" applyNumberFormat="1" applyFont="1" applyFill="1" applyBorder="1" applyAlignment="1">
      <alignment vertical="center"/>
    </xf>
    <xf numFmtId="169" fontId="17" fillId="0" borderId="3" xfId="0" applyNumberFormat="1" applyFont="1" applyFill="1" applyBorder="1" applyAlignment="1">
      <alignment horizontal="right" vertical="center"/>
    </xf>
    <xf numFmtId="169" fontId="20" fillId="14" borderId="3" xfId="0" applyNumberFormat="1" applyFont="1" applyFill="1" applyBorder="1" applyAlignment="1">
      <alignment vertical="center"/>
    </xf>
    <xf numFmtId="166" fontId="20" fillId="14" borderId="3" xfId="0" applyNumberFormat="1" applyFont="1" applyFill="1" applyBorder="1" applyAlignment="1">
      <alignment horizontal="center" vertical="center"/>
    </xf>
    <xf numFmtId="170" fontId="17" fillId="0" borderId="3" xfId="0" applyNumberFormat="1" applyFont="1" applyBorder="1"/>
    <xf numFmtId="169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7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16" borderId="3" xfId="0" applyFont="1" applyFill="1" applyBorder="1" applyAlignment="1">
      <alignment horizontal="center" vertical="center" wrapText="1"/>
    </xf>
    <xf numFmtId="169" fontId="14" fillId="0" borderId="3" xfId="0" applyNumberFormat="1" applyFont="1" applyFill="1" applyBorder="1" applyAlignment="1">
      <alignment horizontal="center" vertical="center"/>
    </xf>
    <xf numFmtId="4" fontId="16" fillId="13" borderId="3" xfId="0" applyNumberFormat="1" applyFont="1" applyFill="1" applyBorder="1" applyAlignment="1">
      <alignment horizontal="right" vertical="center"/>
    </xf>
    <xf numFmtId="170" fontId="17" fillId="0" borderId="3" xfId="0" applyNumberFormat="1" applyFont="1" applyBorder="1" applyAlignment="1">
      <alignment horizontal="center"/>
    </xf>
    <xf numFmtId="4" fontId="14" fillId="0" borderId="3" xfId="0" applyNumberFormat="1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23" fillId="0" borderId="0" xfId="45" applyFont="1" applyFill="1" applyBorder="1" applyAlignment="1">
      <alignment horizontal="left" vertical="top" wrapText="1"/>
    </xf>
    <xf numFmtId="0" fontId="24" fillId="0" borderId="0" xfId="45" applyFont="1" applyFill="1" applyBorder="1" applyAlignment="1">
      <alignment vertical="top" wrapText="1"/>
    </xf>
    <xf numFmtId="0" fontId="23" fillId="0" borderId="0" xfId="45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/>
    </xf>
    <xf numFmtId="0" fontId="17" fillId="19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20" borderId="3" xfId="0" applyFont="1" applyFill="1" applyBorder="1" applyAlignment="1">
      <alignment horizontal="center" vertical="center" wrapText="1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HG377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3" width="15.33203125" style="1" customWidth="1"/>
    <col min="4" max="4" width="12.109375" style="1" customWidth="1"/>
    <col min="5" max="5" width="5.109375" style="1" customWidth="1"/>
    <col min="6" max="6" width="8.44140625" style="1" customWidth="1"/>
    <col min="7" max="7" width="9.6640625" style="1" customWidth="1"/>
    <col min="8" max="8" width="12" style="1" customWidth="1"/>
    <col min="9" max="9" width="4.77734375" style="1" customWidth="1"/>
    <col min="10" max="10" width="8.6640625" style="1" customWidth="1"/>
    <col min="11" max="11" width="9.88671875" style="1" customWidth="1"/>
    <col min="12" max="12" width="12.6640625" style="1" customWidth="1"/>
    <col min="13" max="13" width="5" style="1" customWidth="1"/>
    <col min="14" max="14" width="15.21875" style="1" bestFit="1" customWidth="1"/>
    <col min="15" max="15" width="15.6640625" style="1" bestFit="1" customWidth="1"/>
    <col min="16" max="16" width="12.6640625" style="1" customWidth="1"/>
    <col min="17" max="17" width="5.6640625" style="1" customWidth="1"/>
    <col min="18" max="18" width="11.33203125" style="1" customWidth="1"/>
    <col min="19" max="19" width="11.21875" style="1" customWidth="1"/>
    <col min="20" max="20" width="12.88671875" style="1" customWidth="1"/>
    <col min="21" max="21" width="5.44140625" style="1" customWidth="1"/>
    <col min="22" max="22" width="9.88671875" style="1" customWidth="1"/>
    <col min="23" max="23" width="10.21875" style="1" bestFit="1" customWidth="1"/>
    <col min="24" max="24" width="12" style="1" customWidth="1"/>
    <col min="25" max="25" width="5.109375" style="1" customWidth="1"/>
    <col min="26" max="26" width="16" style="1" customWidth="1"/>
    <col min="27" max="27" width="15.6640625" style="1" customWidth="1"/>
    <col min="28" max="28" width="12.21875" style="1" customWidth="1"/>
    <col min="29" max="29" width="5.109375" style="1" customWidth="1"/>
    <col min="30" max="30" width="9.5546875" style="1" customWidth="1"/>
    <col min="31" max="31" width="9.88671875" style="1" customWidth="1"/>
    <col min="32" max="32" width="12" style="1" customWidth="1"/>
    <col min="33" max="33" width="4.77734375" style="1" customWidth="1"/>
    <col min="34" max="34" width="11.33203125" style="1" bestFit="1" customWidth="1"/>
    <col min="35" max="35" width="11.21875" style="1" customWidth="1"/>
    <col min="36" max="36" width="12.6640625" style="1" customWidth="1"/>
    <col min="37" max="37" width="4.77734375" style="1" customWidth="1"/>
    <col min="38" max="39" width="12.33203125" style="1" customWidth="1"/>
    <col min="40" max="40" width="12.44140625" style="1" customWidth="1"/>
    <col min="41" max="41" width="4.77734375" style="1" customWidth="1"/>
    <col min="42" max="42" width="11.109375" style="1" customWidth="1"/>
    <col min="43" max="43" width="12.6640625" style="1" customWidth="1"/>
    <col min="44" max="44" width="16.44140625" style="1" customWidth="1"/>
    <col min="45" max="45" width="13.33203125" style="1" customWidth="1"/>
    <col min="46" max="46" width="11.6640625" style="1" customWidth="1"/>
    <col min="47" max="47" width="12.21875" style="1" customWidth="1"/>
    <col min="48" max="55" width="11.109375" style="1" customWidth="1"/>
    <col min="56" max="56" width="13.88671875" style="1" customWidth="1"/>
    <col min="57" max="57" width="26.21875" style="1" customWidth="1"/>
    <col min="58" max="58" width="12.33203125" style="1" customWidth="1"/>
    <col min="59" max="59" width="13" style="1" customWidth="1"/>
    <col min="60" max="60" width="14.33203125" style="1" customWidth="1"/>
    <col min="61" max="63" width="11.6640625" style="1" customWidth="1"/>
    <col min="64" max="64" width="22.33203125" style="1" customWidth="1"/>
    <col min="65" max="65" width="13.44140625" style="1" customWidth="1"/>
    <col min="66" max="66" width="9.5546875" style="1" customWidth="1"/>
    <col min="67" max="67" width="9.33203125" style="1" customWidth="1"/>
    <col min="68" max="16384" width="9.109375" style="1"/>
  </cols>
  <sheetData>
    <row r="1" spans="1:66" ht="21.75" customHeight="1">
      <c r="A1" s="87" t="s">
        <v>380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3"/>
      <c r="AE1" s="3"/>
      <c r="AF1" s="3"/>
      <c r="AG1" s="3"/>
      <c r="AH1" s="66"/>
      <c r="AI1" s="66"/>
      <c r="AJ1" s="66"/>
      <c r="AK1" s="66"/>
      <c r="AL1" s="66"/>
      <c r="AM1" s="66"/>
      <c r="AN1" s="66"/>
      <c r="AO1" s="66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</row>
    <row r="2" spans="1:66" ht="15.55">
      <c r="A2" s="81" t="s">
        <v>424</v>
      </c>
      <c r="AC2" s="53"/>
      <c r="AG2" s="53"/>
      <c r="AK2" s="53"/>
      <c r="BJ2" s="53"/>
      <c r="BK2" s="53"/>
      <c r="BM2" s="53" t="s">
        <v>401</v>
      </c>
    </row>
    <row r="3" spans="1:66" ht="136.25" customHeight="1">
      <c r="A3" s="86" t="s">
        <v>15</v>
      </c>
      <c r="B3" s="89" t="s">
        <v>384</v>
      </c>
      <c r="C3" s="89"/>
      <c r="D3" s="89"/>
      <c r="E3" s="89"/>
      <c r="F3" s="89" t="s">
        <v>383</v>
      </c>
      <c r="G3" s="89"/>
      <c r="H3" s="89"/>
      <c r="I3" s="89"/>
      <c r="J3" s="89" t="s">
        <v>405</v>
      </c>
      <c r="K3" s="89"/>
      <c r="L3" s="89"/>
      <c r="M3" s="89"/>
      <c r="N3" s="89" t="s">
        <v>393</v>
      </c>
      <c r="O3" s="89"/>
      <c r="P3" s="89"/>
      <c r="Q3" s="89"/>
      <c r="R3" s="89" t="s">
        <v>382</v>
      </c>
      <c r="S3" s="89"/>
      <c r="T3" s="89"/>
      <c r="U3" s="89"/>
      <c r="V3" s="89" t="s">
        <v>381</v>
      </c>
      <c r="W3" s="89"/>
      <c r="X3" s="89"/>
      <c r="Y3" s="89"/>
      <c r="Z3" s="88" t="s">
        <v>394</v>
      </c>
      <c r="AA3" s="88"/>
      <c r="AB3" s="88"/>
      <c r="AC3" s="88"/>
      <c r="AD3" s="88" t="s">
        <v>395</v>
      </c>
      <c r="AE3" s="88"/>
      <c r="AF3" s="88"/>
      <c r="AG3" s="88"/>
      <c r="AH3" s="88" t="s">
        <v>413</v>
      </c>
      <c r="AI3" s="88"/>
      <c r="AJ3" s="88"/>
      <c r="AK3" s="88"/>
      <c r="AL3" s="88" t="s">
        <v>414</v>
      </c>
      <c r="AM3" s="88"/>
      <c r="AN3" s="88"/>
      <c r="AO3" s="88"/>
      <c r="AP3" s="90" t="s">
        <v>416</v>
      </c>
      <c r="AQ3" s="91" t="s">
        <v>379</v>
      </c>
      <c r="AR3" s="86" t="s">
        <v>388</v>
      </c>
      <c r="AS3" s="86" t="s">
        <v>389</v>
      </c>
      <c r="AT3" s="86" t="s">
        <v>376</v>
      </c>
      <c r="AU3" s="86" t="s">
        <v>404</v>
      </c>
      <c r="AV3" s="86"/>
      <c r="AW3" s="86"/>
      <c r="AX3" s="86"/>
      <c r="AY3" s="86"/>
      <c r="AZ3" s="92"/>
      <c r="BA3" s="92"/>
      <c r="BB3" s="92"/>
      <c r="BC3" s="86" t="s">
        <v>428</v>
      </c>
      <c r="BD3" s="86" t="s">
        <v>420</v>
      </c>
      <c r="BE3" s="86" t="s">
        <v>429</v>
      </c>
      <c r="BF3" s="86" t="s">
        <v>390</v>
      </c>
      <c r="BG3" s="86" t="s">
        <v>392</v>
      </c>
      <c r="BH3" s="86" t="s">
        <v>430</v>
      </c>
      <c r="BI3" s="86" t="s">
        <v>400</v>
      </c>
      <c r="BJ3" s="86" t="s">
        <v>412</v>
      </c>
      <c r="BK3" s="86" t="s">
        <v>411</v>
      </c>
      <c r="BL3" s="86" t="s">
        <v>442</v>
      </c>
      <c r="BM3" s="86" t="s">
        <v>431</v>
      </c>
    </row>
    <row r="4" spans="1:66" ht="42.05" customHeight="1">
      <c r="A4" s="86"/>
      <c r="B4" s="85" t="s">
        <v>368</v>
      </c>
      <c r="C4" s="85" t="s">
        <v>369</v>
      </c>
      <c r="D4" s="85" t="s">
        <v>415</v>
      </c>
      <c r="E4" s="85" t="s">
        <v>16</v>
      </c>
      <c r="F4" s="85" t="s">
        <v>368</v>
      </c>
      <c r="G4" s="85" t="s">
        <v>369</v>
      </c>
      <c r="H4" s="85" t="s">
        <v>415</v>
      </c>
      <c r="I4" s="85" t="s">
        <v>16</v>
      </c>
      <c r="J4" s="85" t="s">
        <v>368</v>
      </c>
      <c r="K4" s="85" t="s">
        <v>369</v>
      </c>
      <c r="L4" s="85" t="s">
        <v>415</v>
      </c>
      <c r="M4" s="85" t="s">
        <v>16</v>
      </c>
      <c r="N4" s="85" t="s">
        <v>368</v>
      </c>
      <c r="O4" s="85" t="s">
        <v>369</v>
      </c>
      <c r="P4" s="85" t="s">
        <v>415</v>
      </c>
      <c r="Q4" s="85" t="s">
        <v>16</v>
      </c>
      <c r="R4" s="85" t="s">
        <v>368</v>
      </c>
      <c r="S4" s="85" t="s">
        <v>369</v>
      </c>
      <c r="T4" s="85" t="s">
        <v>415</v>
      </c>
      <c r="U4" s="85" t="s">
        <v>16</v>
      </c>
      <c r="V4" s="85" t="s">
        <v>368</v>
      </c>
      <c r="W4" s="85" t="s">
        <v>369</v>
      </c>
      <c r="X4" s="85" t="s">
        <v>415</v>
      </c>
      <c r="Y4" s="85" t="s">
        <v>16</v>
      </c>
      <c r="Z4" s="84" t="s">
        <v>368</v>
      </c>
      <c r="AA4" s="84" t="s">
        <v>369</v>
      </c>
      <c r="AB4" s="84" t="s">
        <v>415</v>
      </c>
      <c r="AC4" s="84" t="s">
        <v>16</v>
      </c>
      <c r="AD4" s="84" t="s">
        <v>368</v>
      </c>
      <c r="AE4" s="84" t="s">
        <v>369</v>
      </c>
      <c r="AF4" s="84" t="s">
        <v>415</v>
      </c>
      <c r="AG4" s="84" t="s">
        <v>16</v>
      </c>
      <c r="AH4" s="84" t="s">
        <v>368</v>
      </c>
      <c r="AI4" s="84" t="s">
        <v>369</v>
      </c>
      <c r="AJ4" s="84" t="s">
        <v>415</v>
      </c>
      <c r="AK4" s="84" t="s">
        <v>16</v>
      </c>
      <c r="AL4" s="84" t="s">
        <v>368</v>
      </c>
      <c r="AM4" s="84" t="s">
        <v>369</v>
      </c>
      <c r="AN4" s="84" t="s">
        <v>415</v>
      </c>
      <c r="AO4" s="84" t="s">
        <v>16</v>
      </c>
      <c r="AP4" s="90"/>
      <c r="AQ4" s="91"/>
      <c r="AR4" s="86"/>
      <c r="AS4" s="86"/>
      <c r="AT4" s="86"/>
      <c r="AU4" s="83" t="s">
        <v>386</v>
      </c>
      <c r="AV4" s="83" t="s">
        <v>387</v>
      </c>
      <c r="AW4" s="83" t="s">
        <v>419</v>
      </c>
      <c r="AX4" s="83" t="s">
        <v>417</v>
      </c>
      <c r="AY4" s="83" t="s">
        <v>418</v>
      </c>
      <c r="AZ4" s="83" t="s">
        <v>425</v>
      </c>
      <c r="BA4" s="83" t="s">
        <v>426</v>
      </c>
      <c r="BB4" s="83" t="s">
        <v>427</v>
      </c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</row>
    <row r="5" spans="1:66" s="18" customFormat="1" ht="14" customHeight="1">
      <c r="A5" s="24">
        <v>1</v>
      </c>
      <c r="B5" s="24">
        <v>2</v>
      </c>
      <c r="C5" s="24">
        <v>3</v>
      </c>
      <c r="D5" s="24" t="s">
        <v>396</v>
      </c>
      <c r="E5" s="24">
        <v>5</v>
      </c>
      <c r="F5" s="24">
        <v>6</v>
      </c>
      <c r="G5" s="24">
        <v>7</v>
      </c>
      <c r="H5" s="24" t="s">
        <v>397</v>
      </c>
      <c r="I5" s="24">
        <v>9</v>
      </c>
      <c r="J5" s="24">
        <v>10</v>
      </c>
      <c r="K5" s="24">
        <v>11</v>
      </c>
      <c r="L5" s="24" t="s">
        <v>398</v>
      </c>
      <c r="M5" s="24">
        <v>13</v>
      </c>
      <c r="N5" s="24">
        <v>14</v>
      </c>
      <c r="O5" s="24">
        <v>15</v>
      </c>
      <c r="P5" s="24" t="s">
        <v>399</v>
      </c>
      <c r="Q5" s="24">
        <v>17</v>
      </c>
      <c r="R5" s="24">
        <v>18</v>
      </c>
      <c r="S5" s="24">
        <v>19</v>
      </c>
      <c r="T5" s="24" t="s">
        <v>406</v>
      </c>
      <c r="U5" s="24">
        <v>21</v>
      </c>
      <c r="V5" s="24">
        <v>22</v>
      </c>
      <c r="W5" s="24">
        <v>23</v>
      </c>
      <c r="X5" s="24" t="s">
        <v>407</v>
      </c>
      <c r="Y5" s="24">
        <v>25</v>
      </c>
      <c r="Z5" s="24">
        <v>26</v>
      </c>
      <c r="AA5" s="24">
        <v>27</v>
      </c>
      <c r="AB5" s="24" t="s">
        <v>408</v>
      </c>
      <c r="AC5" s="24">
        <v>29</v>
      </c>
      <c r="AD5" s="24">
        <v>30</v>
      </c>
      <c r="AE5" s="24">
        <v>31</v>
      </c>
      <c r="AF5" s="24" t="s">
        <v>409</v>
      </c>
      <c r="AG5" s="24">
        <v>33</v>
      </c>
      <c r="AH5" s="24">
        <v>34</v>
      </c>
      <c r="AI5" s="24">
        <v>35</v>
      </c>
      <c r="AJ5" s="24" t="s">
        <v>410</v>
      </c>
      <c r="AK5" s="24">
        <v>37</v>
      </c>
      <c r="AL5" s="24">
        <v>38</v>
      </c>
      <c r="AM5" s="24">
        <v>39</v>
      </c>
      <c r="AN5" s="24" t="s">
        <v>421</v>
      </c>
      <c r="AO5" s="24">
        <v>41</v>
      </c>
      <c r="AP5" s="24">
        <v>42</v>
      </c>
      <c r="AQ5" s="24">
        <v>43</v>
      </c>
      <c r="AR5" s="24" t="s">
        <v>432</v>
      </c>
      <c r="AS5" s="24" t="s">
        <v>433</v>
      </c>
      <c r="AT5" s="24" t="s">
        <v>434</v>
      </c>
      <c r="AU5" s="24">
        <v>47</v>
      </c>
      <c r="AV5" s="24">
        <v>48</v>
      </c>
      <c r="AW5" s="24">
        <v>49</v>
      </c>
      <c r="AX5" s="24">
        <v>50</v>
      </c>
      <c r="AY5" s="24">
        <v>51</v>
      </c>
      <c r="AZ5" s="24">
        <v>52</v>
      </c>
      <c r="BA5" s="24">
        <v>53</v>
      </c>
      <c r="BB5" s="24">
        <v>54</v>
      </c>
      <c r="BC5" s="24">
        <v>55</v>
      </c>
      <c r="BD5" s="24">
        <v>56</v>
      </c>
      <c r="BE5" s="67" t="s">
        <v>443</v>
      </c>
      <c r="BF5" s="24">
        <v>58</v>
      </c>
      <c r="BG5" s="24">
        <v>59</v>
      </c>
      <c r="BH5" s="24">
        <v>60</v>
      </c>
      <c r="BI5" s="24" t="s">
        <v>444</v>
      </c>
      <c r="BJ5" s="24">
        <v>62</v>
      </c>
      <c r="BK5" s="24" t="s">
        <v>445</v>
      </c>
      <c r="BL5" s="24">
        <v>64</v>
      </c>
      <c r="BM5" s="24" t="s">
        <v>446</v>
      </c>
    </row>
    <row r="6" spans="1:66" s="3" customFormat="1" ht="17" customHeight="1">
      <c r="A6" s="36" t="s">
        <v>4</v>
      </c>
      <c r="B6" s="34">
        <f>SUM(B7:B16)</f>
        <v>602072644</v>
      </c>
      <c r="C6" s="34">
        <f>SUM(C7:C16)</f>
        <v>607920121.00000012</v>
      </c>
      <c r="D6" s="5">
        <f>IF(C6/B6&gt;1.2,IF((C6/B6-1.2)*0.1+1.2&gt;1.3,1.3,(C6/B6-1.2)*0.1+1.2),C6/B6)</f>
        <v>1.009712244956275</v>
      </c>
      <c r="E6" s="20"/>
      <c r="F6" s="37"/>
      <c r="G6" s="37"/>
      <c r="H6" s="5"/>
      <c r="I6" s="20"/>
      <c r="J6" s="19">
        <f>SUM(J7:J16)</f>
        <v>12770</v>
      </c>
      <c r="K6" s="19">
        <f>SUM(K7:K16)</f>
        <v>13258</v>
      </c>
      <c r="L6" s="5">
        <f>IF(J6/K6&gt;1.2,IF((J6/K6-1.2)*0.1+1.2&gt;1.3,1.3,(J6/K6-1.2)*0.1+1.2),J6/K6)</f>
        <v>0.9631920349977372</v>
      </c>
      <c r="M6" s="20"/>
      <c r="N6" s="34">
        <f>SUM(N7:N16)</f>
        <v>17889156.000000004</v>
      </c>
      <c r="O6" s="34">
        <f>SUM(O7:O16)</f>
        <v>15130893</v>
      </c>
      <c r="P6" s="5">
        <f>IF(O6/N6&gt;1.2,IF((O6/N6-1.2)*0.1+1.2&gt;1.3,1.3,(O6/N6-1.2)*0.1+1.2),O6/N6)</f>
        <v>0.84581368735338869</v>
      </c>
      <c r="Q6" s="20"/>
      <c r="R6" s="38"/>
      <c r="S6" s="38"/>
      <c r="T6" s="38"/>
      <c r="U6" s="20"/>
      <c r="V6" s="38"/>
      <c r="W6" s="39"/>
      <c r="X6" s="39"/>
      <c r="Y6" s="20"/>
      <c r="Z6" s="34">
        <f>SUM(Z7:Z16)</f>
        <v>333124747.5</v>
      </c>
      <c r="AA6" s="34">
        <f>SUM(AA7:AA16)</f>
        <v>333367971</v>
      </c>
      <c r="AB6" s="5">
        <f>IF(AA6/Z6&gt;1.2,IF((AA6/Z6-1.2)*0.1+1.2&gt;1.3,1.3,(AA6/Z6-1.2)*0.1+1.2),AA6/Z6)</f>
        <v>1.0007301273826856</v>
      </c>
      <c r="AC6" s="20"/>
      <c r="AD6" s="38"/>
      <c r="AE6" s="39"/>
      <c r="AF6" s="39"/>
      <c r="AG6" s="20"/>
      <c r="AH6" s="38"/>
      <c r="AI6" s="39"/>
      <c r="AJ6" s="39"/>
      <c r="AK6" s="20"/>
      <c r="AL6" s="38"/>
      <c r="AM6" s="39"/>
      <c r="AN6" s="39"/>
      <c r="AO6" s="20"/>
      <c r="AP6" s="21"/>
      <c r="AQ6" s="19">
        <f>SUM(AQ7:AQ16)</f>
        <v>2118222</v>
      </c>
      <c r="AR6" s="34">
        <f>SUM(AR7:AR16)</f>
        <v>1733090.7272727271</v>
      </c>
      <c r="AS6" s="34">
        <f>SUM(AS7:AS16)</f>
        <v>1719264.4000000004</v>
      </c>
      <c r="AT6" s="34">
        <f>SUM(AT7:AT16)</f>
        <v>-13826.327272727169</v>
      </c>
      <c r="AU6" s="34">
        <f t="shared" ref="AU6:BK6" si="0">SUM(AU7:AU16)</f>
        <v>176947.5</v>
      </c>
      <c r="AV6" s="34">
        <f t="shared" si="0"/>
        <v>192653.4</v>
      </c>
      <c r="AW6" s="34">
        <f t="shared" si="0"/>
        <v>175337.5</v>
      </c>
      <c r="AX6" s="34">
        <f t="shared" si="0"/>
        <v>159152.6</v>
      </c>
      <c r="AY6" s="34">
        <f>SUM(AY7:AY16)</f>
        <v>177032.09999999998</v>
      </c>
      <c r="AZ6" s="34">
        <f>SUM(AZ7:AZ16)</f>
        <v>207097.60000000003</v>
      </c>
      <c r="BA6" s="34">
        <f>SUM(BA7:BA16)</f>
        <v>171792.2</v>
      </c>
      <c r="BB6" s="34">
        <f>SUM(BB7:BB16)</f>
        <v>179400.8</v>
      </c>
      <c r="BC6" s="34">
        <f t="shared" si="0"/>
        <v>10320.299999999999</v>
      </c>
      <c r="BD6" s="34">
        <f t="shared" si="0"/>
        <v>5273</v>
      </c>
      <c r="BE6" s="34">
        <f t="shared" si="0"/>
        <v>264257.39999999997</v>
      </c>
      <c r="BF6" s="21"/>
      <c r="BG6" s="34">
        <f t="shared" si="0"/>
        <v>264257.39999999997</v>
      </c>
      <c r="BH6" s="34">
        <f>SUM(BH7:BH16)</f>
        <v>2128.6999999999998</v>
      </c>
      <c r="BI6" s="34">
        <f t="shared" si="0"/>
        <v>266386.09999999998</v>
      </c>
      <c r="BJ6" s="34">
        <f t="shared" si="0"/>
        <v>0</v>
      </c>
      <c r="BK6" s="34">
        <f t="shared" si="0"/>
        <v>266386.09999999998</v>
      </c>
      <c r="BL6" s="34">
        <f>SUM(BL7:BL16)</f>
        <v>251336.99999999997</v>
      </c>
      <c r="BM6" s="34">
        <f>SUM(BM7:BM16)</f>
        <v>15049.100000000008</v>
      </c>
      <c r="BN6" s="74"/>
    </row>
    <row r="7" spans="1:66" s="2" customFormat="1" ht="17" customHeight="1">
      <c r="A7" s="11" t="s">
        <v>5</v>
      </c>
      <c r="B7" s="35">
        <v>175307500</v>
      </c>
      <c r="C7" s="35">
        <v>180279889</v>
      </c>
      <c r="D7" s="71">
        <f>IF(E7=0,0,IF(B7=0,1,IF(C7&lt;0,0,IF(C7/B7&gt;1.2,IF((C7/B7-1.2)*0.1+1.2&gt;1.3,1.3,(C7/B7-1.2)*0.1+1.2),C7/B7))))</f>
        <v>1.0283638121586356</v>
      </c>
      <c r="E7" s="10">
        <v>15</v>
      </c>
      <c r="F7" s="68">
        <v>105.1</v>
      </c>
      <c r="G7" s="68">
        <v>105.9</v>
      </c>
      <c r="H7" s="71">
        <f>IF(I7=0,0,IF(F7=0,1,IF(G7&lt;0,0,IF(G7/F7&gt;1.2,IF((G7/F7-1.2)*0.1+1.2&gt;1.3,1.3,(G7/F7-1.2)*0.1+1.2),G7/F7))))</f>
        <v>1.0076117982873456</v>
      </c>
      <c r="I7" s="10">
        <v>10</v>
      </c>
      <c r="J7" s="47">
        <v>4210</v>
      </c>
      <c r="K7" s="47">
        <v>4207</v>
      </c>
      <c r="L7" s="71">
        <f>IF(M7=0,0,IF(J7=0,1,IF(K7&lt;0,0,IF(J7/K7&gt;1.2,IF((J7/K7-1.2)*0.1+1.2&gt;1.3,1.3,(J7/K7-1.2)*0.1+1.2),J7/K7))))</f>
        <v>1.0007130972189209</v>
      </c>
      <c r="M7" s="10">
        <v>5</v>
      </c>
      <c r="N7" s="35">
        <v>9823998.5</v>
      </c>
      <c r="O7" s="35">
        <v>8378431.2999999998</v>
      </c>
      <c r="P7" s="71">
        <f>IF(Q7=0,0,IF(N7=0,1,IF(O7&lt;0,0,IF(O7/N7&gt;1.2,IF((O7/N7-1.2)*0.1+1.2&gt;1.3,1.3,(O7/N7-1.2)*0.1+1.2),O7/N7))))</f>
        <v>0.85285347916126009</v>
      </c>
      <c r="Q7" s="10">
        <v>20</v>
      </c>
      <c r="R7" s="4" t="s">
        <v>370</v>
      </c>
      <c r="S7" s="4" t="s">
        <v>370</v>
      </c>
      <c r="T7" s="4" t="s">
        <v>370</v>
      </c>
      <c r="U7" s="4" t="s">
        <v>370</v>
      </c>
      <c r="V7" s="4" t="s">
        <v>370</v>
      </c>
      <c r="W7" s="4" t="s">
        <v>370</v>
      </c>
      <c r="X7" s="4" t="s">
        <v>370</v>
      </c>
      <c r="Y7" s="4" t="s">
        <v>370</v>
      </c>
      <c r="Z7" s="35">
        <v>174098606</v>
      </c>
      <c r="AA7" s="35">
        <v>174946775</v>
      </c>
      <c r="AB7" s="71">
        <f>IF(AC7=0,0,IF(Z7=0,1,IF(AA7&lt;0,0,IF(AA7/Z7&gt;1.2,IF((AA7/Z7-1.2)*0.1+1.2&gt;1.3,1.3,(AA7/Z7-1.2)*0.1+1.2),AA7/Z7))))</f>
        <v>1.0048717736430355</v>
      </c>
      <c r="AC7" s="10">
        <v>15</v>
      </c>
      <c r="AD7" s="4" t="s">
        <v>370</v>
      </c>
      <c r="AE7" s="4" t="s">
        <v>370</v>
      </c>
      <c r="AF7" s="4" t="s">
        <v>370</v>
      </c>
      <c r="AG7" s="4" t="s">
        <v>370</v>
      </c>
      <c r="AH7" s="4" t="s">
        <v>370</v>
      </c>
      <c r="AI7" s="4" t="s">
        <v>370</v>
      </c>
      <c r="AJ7" s="4" t="s">
        <v>370</v>
      </c>
      <c r="AK7" s="4" t="s">
        <v>370</v>
      </c>
      <c r="AL7" s="4" t="s">
        <v>370</v>
      </c>
      <c r="AM7" s="4" t="s">
        <v>370</v>
      </c>
      <c r="AN7" s="4" t="s">
        <v>370</v>
      </c>
      <c r="AO7" s="4" t="s">
        <v>370</v>
      </c>
      <c r="AP7" s="46">
        <f>(D7*E7+H7*I7+L7*M7+P7*Q7+AB7*AC7)/(E7+I7+M7+Q7+AC7)</f>
        <v>0.96361979752643578</v>
      </c>
      <c r="AQ7" s="47">
        <v>399802</v>
      </c>
      <c r="AR7" s="35">
        <f>AQ7/11*9</f>
        <v>327110.72727272724</v>
      </c>
      <c r="AS7" s="35">
        <f>ROUND(AP7*AR7,1)</f>
        <v>315210.40000000002</v>
      </c>
      <c r="AT7" s="35">
        <f>AS7-AR7</f>
        <v>-11900.327272727212</v>
      </c>
      <c r="AU7" s="35">
        <v>34308.400000000001</v>
      </c>
      <c r="AV7" s="35">
        <v>33815.9</v>
      </c>
      <c r="AW7" s="35">
        <v>36395.699999999997</v>
      </c>
      <c r="AX7" s="35">
        <v>32138.1</v>
      </c>
      <c r="AY7" s="35">
        <v>33139.199999999997</v>
      </c>
      <c r="AZ7" s="35">
        <v>32227.7</v>
      </c>
      <c r="BA7" s="35">
        <v>35636.699999999997</v>
      </c>
      <c r="BB7" s="35">
        <v>35272</v>
      </c>
      <c r="BC7" s="35"/>
      <c r="BD7" s="35"/>
      <c r="BE7" s="35">
        <f>ROUND(AS7-SUM(AU7:BD7),1)</f>
        <v>42276.7</v>
      </c>
      <c r="BF7" s="10"/>
      <c r="BG7" s="35">
        <f>IF(OR(BE7&lt;0,BF7="+"),0,BE7)</f>
        <v>42276.7</v>
      </c>
      <c r="BH7" s="35">
        <v>554.1</v>
      </c>
      <c r="BI7" s="35">
        <f>BG7+BH7</f>
        <v>42830.799999999996</v>
      </c>
      <c r="BJ7" s="35"/>
      <c r="BK7" s="35">
        <f>IF((BI7-BJ7)&gt;0,ROUND(BI7-BJ7,1),0)</f>
        <v>42830.8</v>
      </c>
      <c r="BL7" s="35">
        <v>34173</v>
      </c>
      <c r="BM7" s="35">
        <f>BK7-BL7</f>
        <v>8657.8000000000029</v>
      </c>
      <c r="BN7" s="75"/>
    </row>
    <row r="8" spans="1:66" s="2" customFormat="1" ht="17" customHeight="1">
      <c r="A8" s="11" t="s">
        <v>6</v>
      </c>
      <c r="B8" s="35">
        <v>284760492</v>
      </c>
      <c r="C8" s="35">
        <v>284604955</v>
      </c>
      <c r="D8" s="71">
        <f t="shared" ref="D8:D43" si="1">IF(E8=0,0,IF(B8=0,1,IF(C8&lt;0,0,IF(C8/B8&gt;1.2,IF((C8/B8-1.2)*0.1+1.2&gt;1.3,1.3,(C8/B8-1.2)*0.1+1.2),C8/B8))))</f>
        <v>0.99945379712295201</v>
      </c>
      <c r="E8" s="10">
        <v>15</v>
      </c>
      <c r="F8" s="68">
        <v>104.3</v>
      </c>
      <c r="G8" s="68">
        <v>104.7</v>
      </c>
      <c r="H8" s="71">
        <f t="shared" ref="H8:H15" si="2">IF(I8=0,0,IF(F8=0,1,IF(G8&lt;0,0,IF(G8/F8&gt;1.2,IF((G8/F8-1.2)*0.1+1.2&gt;1.3,1.3,(G8/F8-1.2)*0.1+1.2),G8/F8))))</f>
        <v>1.0038350910834133</v>
      </c>
      <c r="I8" s="10">
        <v>10</v>
      </c>
      <c r="J8" s="47">
        <v>5400</v>
      </c>
      <c r="K8" s="47">
        <v>6002</v>
      </c>
      <c r="L8" s="71">
        <f t="shared" ref="L8:L44" si="3">IF(M8=0,0,IF(J8=0,1,IF(K8&lt;0,0,IF(J8/K8&gt;1.2,IF((J8/K8-1.2)*0.1+1.2&gt;1.3,1.3,(J8/K8-1.2)*0.1+1.2),J8/K8))))</f>
        <v>0.89970009996667777</v>
      </c>
      <c r="M8" s="10">
        <v>15</v>
      </c>
      <c r="N8" s="35">
        <v>5150034.8</v>
      </c>
      <c r="O8" s="35">
        <v>3961533.8</v>
      </c>
      <c r="P8" s="71">
        <f t="shared" ref="P8:P44" si="4">IF(Q8=0,0,IF(N8=0,1,IF(O8&lt;0,0,IF(O8/N8&gt;1.2,IF((O8/N8-1.2)*0.1+1.2&gt;1.3,1.3,(O8/N8-1.2)*0.1+1.2),O8/N8))))</f>
        <v>0.7692246662100225</v>
      </c>
      <c r="Q8" s="10">
        <v>20</v>
      </c>
      <c r="R8" s="4" t="s">
        <v>370</v>
      </c>
      <c r="S8" s="4" t="s">
        <v>370</v>
      </c>
      <c r="T8" s="4" t="s">
        <v>370</v>
      </c>
      <c r="U8" s="4" t="s">
        <v>370</v>
      </c>
      <c r="V8" s="4" t="s">
        <v>370</v>
      </c>
      <c r="W8" s="4" t="s">
        <v>370</v>
      </c>
      <c r="X8" s="4" t="s">
        <v>370</v>
      </c>
      <c r="Y8" s="4" t="s">
        <v>370</v>
      </c>
      <c r="Z8" s="35">
        <v>123529125.5</v>
      </c>
      <c r="AA8" s="35">
        <v>122422682</v>
      </c>
      <c r="AB8" s="71">
        <f t="shared" ref="AB8:AB16" si="5">IF(AC8=0,0,IF(Z8=0,1,IF(AA8&lt;0,0,IF(AA8/Z8&gt;1.2,IF((AA8/Z8-1.2)*0.1+1.2&gt;1.3,1.3,(AA8/Z8-1.2)*0.1+1.2),AA8/Z8))))</f>
        <v>0.9910430556719193</v>
      </c>
      <c r="AC8" s="10">
        <v>15</v>
      </c>
      <c r="AD8" s="4" t="s">
        <v>370</v>
      </c>
      <c r="AE8" s="4" t="s">
        <v>370</v>
      </c>
      <c r="AF8" s="4" t="s">
        <v>370</v>
      </c>
      <c r="AG8" s="4" t="s">
        <v>370</v>
      </c>
      <c r="AH8" s="4" t="s">
        <v>370</v>
      </c>
      <c r="AI8" s="4" t="s">
        <v>370</v>
      </c>
      <c r="AJ8" s="4" t="s">
        <v>370</v>
      </c>
      <c r="AK8" s="4" t="s">
        <v>370</v>
      </c>
      <c r="AL8" s="4" t="s">
        <v>370</v>
      </c>
      <c r="AM8" s="4" t="s">
        <v>370</v>
      </c>
      <c r="AN8" s="4" t="s">
        <v>370</v>
      </c>
      <c r="AO8" s="4" t="s">
        <v>370</v>
      </c>
      <c r="AP8" s="46">
        <f>(D8*E8+H8*I8+L8*M8+P8*Q8+AB8*AC8)/(E8+I8+M8+Q8+AC8)</f>
        <v>0.91701064701943757</v>
      </c>
      <c r="AQ8" s="47">
        <v>334467</v>
      </c>
      <c r="AR8" s="35">
        <f t="shared" ref="AR8:AR15" si="6">AQ8/11*9</f>
        <v>273654.81818181818</v>
      </c>
      <c r="AS8" s="35">
        <f t="shared" ref="AS8:AS15" si="7">ROUND(AP8*AR8,1)</f>
        <v>250944.4</v>
      </c>
      <c r="AT8" s="35">
        <f t="shared" ref="AT8:AT16" si="8">AS8-AR8</f>
        <v>-22710.418181818182</v>
      </c>
      <c r="AU8" s="35">
        <v>21290.7</v>
      </c>
      <c r="AV8" s="35">
        <v>23161.3</v>
      </c>
      <c r="AW8" s="35">
        <v>21108.3</v>
      </c>
      <c r="AX8" s="35">
        <v>18865.900000000001</v>
      </c>
      <c r="AY8" s="35">
        <v>20398.599999999999</v>
      </c>
      <c r="AZ8" s="35">
        <v>18536.099999999999</v>
      </c>
      <c r="BA8" s="35">
        <v>25024.5</v>
      </c>
      <c r="BB8" s="35">
        <v>20283.599999999999</v>
      </c>
      <c r="BC8" s="35"/>
      <c r="BD8" s="35">
        <v>5273</v>
      </c>
      <c r="BE8" s="35">
        <f t="shared" ref="BE8:BE16" si="9">ROUND(AS8-SUM(AU8:BD8),1)</f>
        <v>77002.399999999994</v>
      </c>
      <c r="BF8" s="10"/>
      <c r="BG8" s="35">
        <f t="shared" ref="BG8:BG16" si="10">IF(OR(BE8&lt;0,BF8="+"),0,BE8)</f>
        <v>77002.399999999994</v>
      </c>
      <c r="BH8" s="35">
        <v>691.4</v>
      </c>
      <c r="BI8" s="35">
        <f t="shared" ref="BI8:BI15" si="11">BG8+BH8</f>
        <v>77693.799999999988</v>
      </c>
      <c r="BJ8" s="35"/>
      <c r="BK8" s="35">
        <f t="shared" ref="BK8:BK16" si="12">IF((BI8-BJ8)&gt;0,ROUND(BI8-BJ8,1),0)</f>
        <v>77693.8</v>
      </c>
      <c r="BL8" s="35">
        <v>66864</v>
      </c>
      <c r="BM8" s="35">
        <f t="shared" ref="BM8:BM16" si="13">BK8-BL8</f>
        <v>10829.800000000003</v>
      </c>
      <c r="BN8" s="75"/>
    </row>
    <row r="9" spans="1:66" s="2" customFormat="1" ht="17" customHeight="1">
      <c r="A9" s="11" t="s">
        <v>7</v>
      </c>
      <c r="B9" s="35">
        <v>34245445</v>
      </c>
      <c r="C9" s="35">
        <v>35065282</v>
      </c>
      <c r="D9" s="71">
        <f t="shared" si="1"/>
        <v>1.0239400305646489</v>
      </c>
      <c r="E9" s="10">
        <v>20</v>
      </c>
      <c r="F9" s="68">
        <v>103.1</v>
      </c>
      <c r="G9" s="68">
        <v>105.9</v>
      </c>
      <c r="H9" s="71">
        <f t="shared" si="2"/>
        <v>1.0271580989330749</v>
      </c>
      <c r="I9" s="10">
        <v>10</v>
      </c>
      <c r="J9" s="47">
        <v>700</v>
      </c>
      <c r="K9" s="47">
        <v>574</v>
      </c>
      <c r="L9" s="71">
        <f t="shared" si="3"/>
        <v>1.2019512195121951</v>
      </c>
      <c r="M9" s="10">
        <v>5</v>
      </c>
      <c r="N9" s="35">
        <v>897164.6</v>
      </c>
      <c r="O9" s="35">
        <v>897866.2</v>
      </c>
      <c r="P9" s="71">
        <f t="shared" si="4"/>
        <v>1.0007820192638006</v>
      </c>
      <c r="Q9" s="10">
        <v>20</v>
      </c>
      <c r="R9" s="4" t="s">
        <v>370</v>
      </c>
      <c r="S9" s="4" t="s">
        <v>370</v>
      </c>
      <c r="T9" s="4" t="s">
        <v>370</v>
      </c>
      <c r="U9" s="4" t="s">
        <v>370</v>
      </c>
      <c r="V9" s="4" t="s">
        <v>370</v>
      </c>
      <c r="W9" s="4" t="s">
        <v>370</v>
      </c>
      <c r="X9" s="4" t="s">
        <v>370</v>
      </c>
      <c r="Y9" s="4" t="s">
        <v>370</v>
      </c>
      <c r="Z9" s="35">
        <v>13420800</v>
      </c>
      <c r="AA9" s="35">
        <v>13670923</v>
      </c>
      <c r="AB9" s="71">
        <f t="shared" si="5"/>
        <v>1.0186369664997617</v>
      </c>
      <c r="AC9" s="10">
        <v>15</v>
      </c>
      <c r="AD9" s="4" t="s">
        <v>370</v>
      </c>
      <c r="AE9" s="4" t="s">
        <v>370</v>
      </c>
      <c r="AF9" s="4" t="s">
        <v>370</v>
      </c>
      <c r="AG9" s="4" t="s">
        <v>370</v>
      </c>
      <c r="AH9" s="4" t="s">
        <v>370</v>
      </c>
      <c r="AI9" s="4" t="s">
        <v>370</v>
      </c>
      <c r="AJ9" s="4" t="s">
        <v>370</v>
      </c>
      <c r="AK9" s="4" t="s">
        <v>370</v>
      </c>
      <c r="AL9" s="4" t="s">
        <v>370</v>
      </c>
      <c r="AM9" s="4" t="s">
        <v>370</v>
      </c>
      <c r="AN9" s="4" t="s">
        <v>370</v>
      </c>
      <c r="AO9" s="4" t="s">
        <v>370</v>
      </c>
      <c r="AP9" s="46">
        <f t="shared" ref="AP9:AP16" si="14">(D9*E9+H9*I9+L9*M9+P9*Q9+AB9*AC9)/(E9+I9+M9+Q9+AC9)</f>
        <v>1.0293618940136733</v>
      </c>
      <c r="AQ9" s="47">
        <v>332817</v>
      </c>
      <c r="AR9" s="35">
        <f t="shared" si="6"/>
        <v>272304.81818181818</v>
      </c>
      <c r="AS9" s="35">
        <f t="shared" si="7"/>
        <v>280300.2</v>
      </c>
      <c r="AT9" s="35">
        <f t="shared" si="8"/>
        <v>7995.3818181818351</v>
      </c>
      <c r="AU9" s="35">
        <v>30992.799999999999</v>
      </c>
      <c r="AV9" s="35">
        <v>30944.3</v>
      </c>
      <c r="AW9" s="35">
        <v>29974.9</v>
      </c>
      <c r="AX9" s="35">
        <v>25366.7</v>
      </c>
      <c r="AY9" s="35">
        <v>29467.9</v>
      </c>
      <c r="AZ9" s="35">
        <v>36666.699999999997</v>
      </c>
      <c r="BA9" s="35">
        <v>26534.6</v>
      </c>
      <c r="BB9" s="35">
        <v>31844.3</v>
      </c>
      <c r="BC9" s="35"/>
      <c r="BD9" s="35"/>
      <c r="BE9" s="35">
        <f t="shared" si="9"/>
        <v>38508</v>
      </c>
      <c r="BF9" s="10"/>
      <c r="BG9" s="35">
        <f t="shared" si="10"/>
        <v>38508</v>
      </c>
      <c r="BH9" s="35">
        <v>135</v>
      </c>
      <c r="BI9" s="35">
        <f t="shared" si="11"/>
        <v>38643</v>
      </c>
      <c r="BJ9" s="35"/>
      <c r="BK9" s="35">
        <f t="shared" si="12"/>
        <v>38643</v>
      </c>
      <c r="BL9" s="35">
        <v>39749.800000000003</v>
      </c>
      <c r="BM9" s="35">
        <f t="shared" si="13"/>
        <v>-1106.8000000000029</v>
      </c>
      <c r="BN9" s="75"/>
    </row>
    <row r="10" spans="1:66" s="2" customFormat="1" ht="17" customHeight="1">
      <c r="A10" s="11" t="s">
        <v>8</v>
      </c>
      <c r="B10" s="35">
        <v>59655132</v>
      </c>
      <c r="C10" s="35">
        <v>55978887.200000003</v>
      </c>
      <c r="D10" s="71">
        <f t="shared" si="1"/>
        <v>0.93837504541939498</v>
      </c>
      <c r="E10" s="10">
        <v>20</v>
      </c>
      <c r="F10" s="68">
        <v>105.7</v>
      </c>
      <c r="G10" s="68">
        <v>104.5</v>
      </c>
      <c r="H10" s="71">
        <f t="shared" si="2"/>
        <v>0.98864711447492903</v>
      </c>
      <c r="I10" s="10">
        <v>10</v>
      </c>
      <c r="J10" s="47">
        <v>420</v>
      </c>
      <c r="K10" s="47">
        <v>411</v>
      </c>
      <c r="L10" s="71">
        <f t="shared" si="3"/>
        <v>1.0218978102189782</v>
      </c>
      <c r="M10" s="10">
        <v>10</v>
      </c>
      <c r="N10" s="35">
        <v>825336.4</v>
      </c>
      <c r="O10" s="35">
        <v>728511.8</v>
      </c>
      <c r="P10" s="71">
        <f t="shared" si="4"/>
        <v>0.88268468469341721</v>
      </c>
      <c r="Q10" s="10">
        <v>20</v>
      </c>
      <c r="R10" s="4" t="s">
        <v>370</v>
      </c>
      <c r="S10" s="4" t="s">
        <v>370</v>
      </c>
      <c r="T10" s="4" t="s">
        <v>370</v>
      </c>
      <c r="U10" s="4" t="s">
        <v>370</v>
      </c>
      <c r="V10" s="4" t="s">
        <v>370</v>
      </c>
      <c r="W10" s="4" t="s">
        <v>370</v>
      </c>
      <c r="X10" s="4" t="s">
        <v>370</v>
      </c>
      <c r="Y10" s="4" t="s">
        <v>370</v>
      </c>
      <c r="Z10" s="35">
        <v>6821401</v>
      </c>
      <c r="AA10" s="35">
        <v>6850502</v>
      </c>
      <c r="AB10" s="71">
        <f t="shared" si="5"/>
        <v>1.0042661324264619</v>
      </c>
      <c r="AC10" s="10">
        <v>15</v>
      </c>
      <c r="AD10" s="4" t="s">
        <v>370</v>
      </c>
      <c r="AE10" s="4" t="s">
        <v>370</v>
      </c>
      <c r="AF10" s="4" t="s">
        <v>370</v>
      </c>
      <c r="AG10" s="4" t="s">
        <v>370</v>
      </c>
      <c r="AH10" s="4" t="s">
        <v>370</v>
      </c>
      <c r="AI10" s="4" t="s">
        <v>370</v>
      </c>
      <c r="AJ10" s="4" t="s">
        <v>370</v>
      </c>
      <c r="AK10" s="4" t="s">
        <v>370</v>
      </c>
      <c r="AL10" s="4" t="s">
        <v>370</v>
      </c>
      <c r="AM10" s="4" t="s">
        <v>370</v>
      </c>
      <c r="AN10" s="4" t="s">
        <v>370</v>
      </c>
      <c r="AO10" s="4" t="s">
        <v>370</v>
      </c>
      <c r="AP10" s="46">
        <f t="shared" si="14"/>
        <v>0.95454181114122982</v>
      </c>
      <c r="AQ10" s="47">
        <v>169631</v>
      </c>
      <c r="AR10" s="35">
        <f t="shared" si="6"/>
        <v>138789</v>
      </c>
      <c r="AS10" s="35">
        <f t="shared" si="7"/>
        <v>132479.9</v>
      </c>
      <c r="AT10" s="35">
        <f t="shared" si="8"/>
        <v>-6309.1000000000058</v>
      </c>
      <c r="AU10" s="35">
        <v>13091.6</v>
      </c>
      <c r="AV10" s="35">
        <v>15428.7</v>
      </c>
      <c r="AW10" s="35">
        <v>5569.3</v>
      </c>
      <c r="AX10" s="35">
        <v>13415</v>
      </c>
      <c r="AY10" s="35">
        <v>15752.5</v>
      </c>
      <c r="AZ10" s="35">
        <v>14615.9</v>
      </c>
      <c r="BA10" s="35">
        <v>16847.5</v>
      </c>
      <c r="BB10" s="35">
        <v>12851.7</v>
      </c>
      <c r="BC10" s="35">
        <v>9617.9</v>
      </c>
      <c r="BD10" s="35"/>
      <c r="BE10" s="35">
        <f t="shared" si="9"/>
        <v>15289.8</v>
      </c>
      <c r="BF10" s="10"/>
      <c r="BG10" s="35">
        <f t="shared" si="10"/>
        <v>15289.8</v>
      </c>
      <c r="BH10" s="35">
        <v>451</v>
      </c>
      <c r="BI10" s="35">
        <f t="shared" si="11"/>
        <v>15740.8</v>
      </c>
      <c r="BJ10" s="35"/>
      <c r="BK10" s="35">
        <f t="shared" si="12"/>
        <v>15740.8</v>
      </c>
      <c r="BL10" s="35">
        <v>12723.8</v>
      </c>
      <c r="BM10" s="35">
        <f t="shared" si="13"/>
        <v>3017</v>
      </c>
      <c r="BN10" s="75"/>
    </row>
    <row r="11" spans="1:66" s="2" customFormat="1" ht="17" customHeight="1">
      <c r="A11" s="11" t="s">
        <v>9</v>
      </c>
      <c r="B11" s="35">
        <v>6467694</v>
      </c>
      <c r="C11" s="35">
        <v>7650893.0999999996</v>
      </c>
      <c r="D11" s="71">
        <f t="shared" si="1"/>
        <v>1.1829398700680644</v>
      </c>
      <c r="E11" s="10">
        <v>20</v>
      </c>
      <c r="F11" s="68">
        <v>109.5</v>
      </c>
      <c r="G11" s="68">
        <v>108.6</v>
      </c>
      <c r="H11" s="71">
        <f t="shared" si="2"/>
        <v>0.99178082191780814</v>
      </c>
      <c r="I11" s="10">
        <v>10</v>
      </c>
      <c r="J11" s="47">
        <v>370</v>
      </c>
      <c r="K11" s="47">
        <v>365</v>
      </c>
      <c r="L11" s="71">
        <f t="shared" si="3"/>
        <v>1.0136986301369864</v>
      </c>
      <c r="M11" s="10">
        <v>10</v>
      </c>
      <c r="N11" s="35">
        <v>250690.5</v>
      </c>
      <c r="O11" s="35">
        <v>239014.1</v>
      </c>
      <c r="P11" s="71">
        <f t="shared" si="4"/>
        <v>0.9534230455481959</v>
      </c>
      <c r="Q11" s="10">
        <v>20</v>
      </c>
      <c r="R11" s="4" t="s">
        <v>370</v>
      </c>
      <c r="S11" s="4" t="s">
        <v>370</v>
      </c>
      <c r="T11" s="4" t="s">
        <v>370</v>
      </c>
      <c r="U11" s="4" t="s">
        <v>370</v>
      </c>
      <c r="V11" s="4" t="s">
        <v>370</v>
      </c>
      <c r="W11" s="4" t="s">
        <v>370</v>
      </c>
      <c r="X11" s="4" t="s">
        <v>370</v>
      </c>
      <c r="Y11" s="4" t="s">
        <v>370</v>
      </c>
      <c r="Z11" s="35">
        <v>3954010</v>
      </c>
      <c r="AA11" s="35">
        <v>3965992</v>
      </c>
      <c r="AB11" s="71">
        <f t="shared" si="5"/>
        <v>1.0030303413496677</v>
      </c>
      <c r="AC11" s="10">
        <v>15</v>
      </c>
      <c r="AD11" s="4" t="s">
        <v>370</v>
      </c>
      <c r="AE11" s="4" t="s">
        <v>370</v>
      </c>
      <c r="AF11" s="4" t="s">
        <v>370</v>
      </c>
      <c r="AG11" s="4" t="s">
        <v>370</v>
      </c>
      <c r="AH11" s="4" t="s">
        <v>370</v>
      </c>
      <c r="AI11" s="4" t="s">
        <v>370</v>
      </c>
      <c r="AJ11" s="4" t="s">
        <v>370</v>
      </c>
      <c r="AK11" s="4" t="s">
        <v>370</v>
      </c>
      <c r="AL11" s="4" t="s">
        <v>370</v>
      </c>
      <c r="AM11" s="4" t="s">
        <v>370</v>
      </c>
      <c r="AN11" s="4" t="s">
        <v>370</v>
      </c>
      <c r="AO11" s="4" t="s">
        <v>370</v>
      </c>
      <c r="AP11" s="46">
        <f t="shared" si="14"/>
        <v>1.0377001060415754</v>
      </c>
      <c r="AQ11" s="47">
        <v>186688</v>
      </c>
      <c r="AR11" s="35">
        <f t="shared" si="6"/>
        <v>152744.72727272726</v>
      </c>
      <c r="AS11" s="35">
        <f t="shared" si="7"/>
        <v>158503.20000000001</v>
      </c>
      <c r="AT11" s="35">
        <f t="shared" si="8"/>
        <v>5758.4727272727469</v>
      </c>
      <c r="AU11" s="35">
        <v>18196.900000000001</v>
      </c>
      <c r="AV11" s="35">
        <v>20175.2</v>
      </c>
      <c r="AW11" s="35">
        <v>22319.7</v>
      </c>
      <c r="AX11" s="35">
        <v>8342.4</v>
      </c>
      <c r="AY11" s="35">
        <v>18671.599999999999</v>
      </c>
      <c r="AZ11" s="35">
        <v>21663.7</v>
      </c>
      <c r="BA11" s="35">
        <v>11289.6</v>
      </c>
      <c r="BB11" s="35">
        <v>14432.5</v>
      </c>
      <c r="BC11" s="35"/>
      <c r="BD11" s="35"/>
      <c r="BE11" s="35">
        <f t="shared" si="9"/>
        <v>23411.599999999999</v>
      </c>
      <c r="BF11" s="10"/>
      <c r="BG11" s="35">
        <f t="shared" si="10"/>
        <v>23411.599999999999</v>
      </c>
      <c r="BH11" s="35">
        <v>339.7</v>
      </c>
      <c r="BI11" s="35">
        <f t="shared" si="11"/>
        <v>23751.3</v>
      </c>
      <c r="BJ11" s="35"/>
      <c r="BK11" s="35">
        <f t="shared" si="12"/>
        <v>23751.3</v>
      </c>
      <c r="BL11" s="35">
        <v>26742.799999999999</v>
      </c>
      <c r="BM11" s="35">
        <f t="shared" si="13"/>
        <v>-2991.5</v>
      </c>
      <c r="BN11" s="75"/>
    </row>
    <row r="12" spans="1:66" s="2" customFormat="1" ht="17" customHeight="1">
      <c r="A12" s="11" t="s">
        <v>10</v>
      </c>
      <c r="B12" s="35">
        <v>18585709</v>
      </c>
      <c r="C12" s="35">
        <v>17020210.100000001</v>
      </c>
      <c r="D12" s="71">
        <f t="shared" si="1"/>
        <v>0.91576867473820889</v>
      </c>
      <c r="E12" s="10">
        <v>20</v>
      </c>
      <c r="F12" s="68">
        <v>106.8</v>
      </c>
      <c r="G12" s="68">
        <v>103.9</v>
      </c>
      <c r="H12" s="71">
        <f t="shared" si="2"/>
        <v>0.97284644194756564</v>
      </c>
      <c r="I12" s="10">
        <v>10</v>
      </c>
      <c r="J12" s="47">
        <v>310</v>
      </c>
      <c r="K12" s="47">
        <v>328</v>
      </c>
      <c r="L12" s="71">
        <f t="shared" si="3"/>
        <v>0.94512195121951215</v>
      </c>
      <c r="M12" s="10">
        <v>15</v>
      </c>
      <c r="N12" s="35">
        <v>257392.1</v>
      </c>
      <c r="O12" s="35">
        <v>260363.6</v>
      </c>
      <c r="P12" s="71">
        <f t="shared" si="4"/>
        <v>1.0115446433670652</v>
      </c>
      <c r="Q12" s="10">
        <v>20</v>
      </c>
      <c r="R12" s="4" t="s">
        <v>370</v>
      </c>
      <c r="S12" s="4" t="s">
        <v>370</v>
      </c>
      <c r="T12" s="4" t="s">
        <v>370</v>
      </c>
      <c r="U12" s="4" t="s">
        <v>370</v>
      </c>
      <c r="V12" s="4" t="s">
        <v>370</v>
      </c>
      <c r="W12" s="4" t="s">
        <v>370</v>
      </c>
      <c r="X12" s="4" t="s">
        <v>370</v>
      </c>
      <c r="Y12" s="4" t="s">
        <v>370</v>
      </c>
      <c r="Z12" s="35">
        <v>3418948</v>
      </c>
      <c r="AA12" s="35">
        <v>3468910</v>
      </c>
      <c r="AB12" s="71">
        <f t="shared" si="5"/>
        <v>1.0146132670049384</v>
      </c>
      <c r="AC12" s="10">
        <v>10</v>
      </c>
      <c r="AD12" s="4" t="s">
        <v>370</v>
      </c>
      <c r="AE12" s="4" t="s">
        <v>370</v>
      </c>
      <c r="AF12" s="4" t="s">
        <v>370</v>
      </c>
      <c r="AG12" s="4" t="s">
        <v>370</v>
      </c>
      <c r="AH12" s="4" t="s">
        <v>370</v>
      </c>
      <c r="AI12" s="4" t="s">
        <v>370</v>
      </c>
      <c r="AJ12" s="4" t="s">
        <v>370</v>
      </c>
      <c r="AK12" s="4" t="s">
        <v>370</v>
      </c>
      <c r="AL12" s="4" t="s">
        <v>370</v>
      </c>
      <c r="AM12" s="4" t="s">
        <v>370</v>
      </c>
      <c r="AN12" s="4" t="s">
        <v>370</v>
      </c>
      <c r="AO12" s="4" t="s">
        <v>370</v>
      </c>
      <c r="AP12" s="46">
        <f t="shared" si="14"/>
        <v>0.96796923626564269</v>
      </c>
      <c r="AQ12" s="47">
        <v>109979</v>
      </c>
      <c r="AR12" s="35">
        <f t="shared" si="6"/>
        <v>89982.818181818191</v>
      </c>
      <c r="AS12" s="35">
        <f t="shared" si="7"/>
        <v>87100.6</v>
      </c>
      <c r="AT12" s="35">
        <f t="shared" si="8"/>
        <v>-2882.2181818181853</v>
      </c>
      <c r="AU12" s="35">
        <v>8982.7999999999993</v>
      </c>
      <c r="AV12" s="35">
        <v>11331.9</v>
      </c>
      <c r="AW12" s="35">
        <v>8535.7999999999993</v>
      </c>
      <c r="AX12" s="35">
        <v>10052.4</v>
      </c>
      <c r="AY12" s="35">
        <v>9853.2000000000007</v>
      </c>
      <c r="AZ12" s="35">
        <v>9407.9</v>
      </c>
      <c r="BA12" s="35">
        <v>10713.4</v>
      </c>
      <c r="BB12" s="35">
        <v>9148.9</v>
      </c>
      <c r="BC12" s="35"/>
      <c r="BD12" s="35"/>
      <c r="BE12" s="35">
        <f t="shared" si="9"/>
        <v>9074.2999999999993</v>
      </c>
      <c r="BF12" s="10"/>
      <c r="BG12" s="35">
        <f t="shared" si="10"/>
        <v>9074.2999999999993</v>
      </c>
      <c r="BH12" s="35">
        <v>101.6</v>
      </c>
      <c r="BI12" s="35">
        <f t="shared" si="11"/>
        <v>9175.9</v>
      </c>
      <c r="BJ12" s="35"/>
      <c r="BK12" s="35">
        <f t="shared" si="12"/>
        <v>9175.9</v>
      </c>
      <c r="BL12" s="35">
        <v>8333</v>
      </c>
      <c r="BM12" s="35">
        <f t="shared" si="13"/>
        <v>842.89999999999964</v>
      </c>
      <c r="BN12" s="75"/>
    </row>
    <row r="13" spans="1:66" s="2" customFormat="1" ht="17" customHeight="1">
      <c r="A13" s="11" t="s">
        <v>11</v>
      </c>
      <c r="B13" s="35">
        <v>19258894</v>
      </c>
      <c r="C13" s="35">
        <v>22962768.5</v>
      </c>
      <c r="D13" s="71">
        <f t="shared" si="1"/>
        <v>1.1923202080036372</v>
      </c>
      <c r="E13" s="10">
        <v>20</v>
      </c>
      <c r="F13" s="68">
        <v>105.3</v>
      </c>
      <c r="G13" s="68">
        <v>106.3</v>
      </c>
      <c r="H13" s="71">
        <f t="shared" si="2"/>
        <v>1.0094966761633428</v>
      </c>
      <c r="I13" s="10">
        <v>10</v>
      </c>
      <c r="J13" s="47">
        <v>530</v>
      </c>
      <c r="K13" s="47">
        <v>530</v>
      </c>
      <c r="L13" s="71">
        <f t="shared" si="3"/>
        <v>1</v>
      </c>
      <c r="M13" s="10">
        <v>10</v>
      </c>
      <c r="N13" s="35">
        <v>257650.1</v>
      </c>
      <c r="O13" s="35">
        <v>251177.4</v>
      </c>
      <c r="P13" s="71">
        <f t="shared" si="4"/>
        <v>0.97487794493384627</v>
      </c>
      <c r="Q13" s="10">
        <v>20</v>
      </c>
      <c r="R13" s="4" t="s">
        <v>370</v>
      </c>
      <c r="S13" s="4" t="s">
        <v>370</v>
      </c>
      <c r="T13" s="4" t="s">
        <v>370</v>
      </c>
      <c r="U13" s="4" t="s">
        <v>370</v>
      </c>
      <c r="V13" s="4" t="s">
        <v>370</v>
      </c>
      <c r="W13" s="4" t="s">
        <v>370</v>
      </c>
      <c r="X13" s="4" t="s">
        <v>370</v>
      </c>
      <c r="Y13" s="4" t="s">
        <v>370</v>
      </c>
      <c r="Z13" s="35">
        <v>2165872</v>
      </c>
      <c r="AA13" s="35">
        <v>2200644</v>
      </c>
      <c r="AB13" s="71">
        <f t="shared" si="5"/>
        <v>1.0160545036825814</v>
      </c>
      <c r="AC13" s="10">
        <v>15</v>
      </c>
      <c r="AD13" s="4" t="s">
        <v>370</v>
      </c>
      <c r="AE13" s="4" t="s">
        <v>370</v>
      </c>
      <c r="AF13" s="4" t="s">
        <v>370</v>
      </c>
      <c r="AG13" s="4" t="s">
        <v>370</v>
      </c>
      <c r="AH13" s="4" t="s">
        <v>370</v>
      </c>
      <c r="AI13" s="4" t="s">
        <v>370</v>
      </c>
      <c r="AJ13" s="4" t="s">
        <v>370</v>
      </c>
      <c r="AK13" s="4" t="s">
        <v>370</v>
      </c>
      <c r="AL13" s="4" t="s">
        <v>370</v>
      </c>
      <c r="AM13" s="4" t="s">
        <v>370</v>
      </c>
      <c r="AN13" s="4" t="s">
        <v>370</v>
      </c>
      <c r="AO13" s="4" t="s">
        <v>370</v>
      </c>
      <c r="AP13" s="46">
        <f t="shared" si="14"/>
        <v>1.0490632983416242</v>
      </c>
      <c r="AQ13" s="47">
        <v>172246</v>
      </c>
      <c r="AR13" s="35">
        <f t="shared" si="6"/>
        <v>140928.54545454544</v>
      </c>
      <c r="AS13" s="35">
        <f t="shared" si="7"/>
        <v>147843</v>
      </c>
      <c r="AT13" s="35">
        <f t="shared" si="8"/>
        <v>6914.4545454545587</v>
      </c>
      <c r="AU13" s="35">
        <v>14849.5</v>
      </c>
      <c r="AV13" s="35">
        <v>14507.1</v>
      </c>
      <c r="AW13" s="35">
        <v>15148.3</v>
      </c>
      <c r="AX13" s="35">
        <v>14142.2</v>
      </c>
      <c r="AY13" s="35">
        <v>17451.099999999999</v>
      </c>
      <c r="AZ13" s="35">
        <v>21838.1</v>
      </c>
      <c r="BA13" s="35">
        <v>13699.1</v>
      </c>
      <c r="BB13" s="35">
        <v>17646.8</v>
      </c>
      <c r="BC13" s="35"/>
      <c r="BD13" s="35"/>
      <c r="BE13" s="35">
        <f t="shared" si="9"/>
        <v>18560.8</v>
      </c>
      <c r="BF13" s="10"/>
      <c r="BG13" s="35">
        <f t="shared" si="10"/>
        <v>18560.8</v>
      </c>
      <c r="BH13" s="35">
        <v>-277.89999999999998</v>
      </c>
      <c r="BI13" s="35">
        <f>BG13+BH13</f>
        <v>18282.899999999998</v>
      </c>
      <c r="BJ13" s="35"/>
      <c r="BK13" s="35">
        <f t="shared" si="12"/>
        <v>18282.900000000001</v>
      </c>
      <c r="BL13" s="35">
        <v>20793.599999999999</v>
      </c>
      <c r="BM13" s="35">
        <f t="shared" si="13"/>
        <v>-2510.6999999999971</v>
      </c>
      <c r="BN13" s="75"/>
    </row>
    <row r="14" spans="1:66" s="2" customFormat="1" ht="17" customHeight="1">
      <c r="A14" s="11" t="s">
        <v>12</v>
      </c>
      <c r="B14" s="35">
        <v>534062</v>
      </c>
      <c r="C14" s="35">
        <v>529240.30000000005</v>
      </c>
      <c r="D14" s="71">
        <f t="shared" si="1"/>
        <v>0.99097164748662148</v>
      </c>
      <c r="E14" s="10">
        <v>20</v>
      </c>
      <c r="F14" s="68">
        <v>105.8</v>
      </c>
      <c r="G14" s="68">
        <v>108.7</v>
      </c>
      <c r="H14" s="71">
        <f t="shared" si="2"/>
        <v>1.0274102079395087</v>
      </c>
      <c r="I14" s="10">
        <v>10</v>
      </c>
      <c r="J14" s="47">
        <v>220</v>
      </c>
      <c r="K14" s="47">
        <v>247</v>
      </c>
      <c r="L14" s="71">
        <f t="shared" si="3"/>
        <v>0.89068825910931171</v>
      </c>
      <c r="M14" s="10">
        <v>15</v>
      </c>
      <c r="N14" s="35">
        <v>75164.600000000006</v>
      </c>
      <c r="O14" s="35">
        <v>83505.2</v>
      </c>
      <c r="P14" s="71">
        <f t="shared" si="4"/>
        <v>1.110964469976558</v>
      </c>
      <c r="Q14" s="10">
        <v>20</v>
      </c>
      <c r="R14" s="4" t="s">
        <v>370</v>
      </c>
      <c r="S14" s="4" t="s">
        <v>370</v>
      </c>
      <c r="T14" s="4" t="s">
        <v>370</v>
      </c>
      <c r="U14" s="4" t="s">
        <v>370</v>
      </c>
      <c r="V14" s="4" t="s">
        <v>370</v>
      </c>
      <c r="W14" s="4" t="s">
        <v>370</v>
      </c>
      <c r="X14" s="4" t="s">
        <v>370</v>
      </c>
      <c r="Y14" s="4" t="s">
        <v>370</v>
      </c>
      <c r="Z14" s="35">
        <v>803831</v>
      </c>
      <c r="AA14" s="35">
        <v>809421</v>
      </c>
      <c r="AB14" s="71">
        <f t="shared" si="5"/>
        <v>1.0069541980839256</v>
      </c>
      <c r="AC14" s="10">
        <v>10</v>
      </c>
      <c r="AD14" s="4" t="s">
        <v>370</v>
      </c>
      <c r="AE14" s="4" t="s">
        <v>370</v>
      </c>
      <c r="AF14" s="4" t="s">
        <v>370</v>
      </c>
      <c r="AG14" s="4" t="s">
        <v>370</v>
      </c>
      <c r="AH14" s="4" t="s">
        <v>370</v>
      </c>
      <c r="AI14" s="4" t="s">
        <v>370</v>
      </c>
      <c r="AJ14" s="4" t="s">
        <v>370</v>
      </c>
      <c r="AK14" s="4" t="s">
        <v>370</v>
      </c>
      <c r="AL14" s="4" t="s">
        <v>370</v>
      </c>
      <c r="AM14" s="4" t="s">
        <v>370</v>
      </c>
      <c r="AN14" s="4" t="s">
        <v>370</v>
      </c>
      <c r="AO14" s="4" t="s">
        <v>370</v>
      </c>
      <c r="AP14" s="46">
        <f t="shared" si="14"/>
        <v>1.0099025372818349</v>
      </c>
      <c r="AQ14" s="47">
        <v>124014</v>
      </c>
      <c r="AR14" s="35">
        <f t="shared" si="6"/>
        <v>101466</v>
      </c>
      <c r="AS14" s="35">
        <f t="shared" si="7"/>
        <v>102470.8</v>
      </c>
      <c r="AT14" s="35">
        <f t="shared" si="8"/>
        <v>1004.8000000000029</v>
      </c>
      <c r="AU14" s="35">
        <v>10841.4</v>
      </c>
      <c r="AV14" s="35">
        <v>13795.3</v>
      </c>
      <c r="AW14" s="35">
        <v>13417.9</v>
      </c>
      <c r="AX14" s="35">
        <v>11484.2</v>
      </c>
      <c r="AY14" s="35">
        <v>10367.9</v>
      </c>
      <c r="AZ14" s="35">
        <v>13029.7</v>
      </c>
      <c r="BA14" s="35">
        <v>10252.200000000001</v>
      </c>
      <c r="BB14" s="35">
        <v>9944.5</v>
      </c>
      <c r="BC14" s="35"/>
      <c r="BD14" s="35"/>
      <c r="BE14" s="35">
        <f t="shared" si="9"/>
        <v>9337.7000000000007</v>
      </c>
      <c r="BF14" s="10"/>
      <c r="BG14" s="35">
        <f t="shared" si="10"/>
        <v>9337.7000000000007</v>
      </c>
      <c r="BH14" s="35">
        <v>295.39999999999998</v>
      </c>
      <c r="BI14" s="35">
        <f t="shared" si="11"/>
        <v>9633.1</v>
      </c>
      <c r="BJ14" s="35"/>
      <c r="BK14" s="35">
        <f t="shared" si="12"/>
        <v>9633.1</v>
      </c>
      <c r="BL14" s="35">
        <v>9364.5</v>
      </c>
      <c r="BM14" s="35">
        <f t="shared" si="13"/>
        <v>268.60000000000036</v>
      </c>
      <c r="BN14" s="75"/>
    </row>
    <row r="15" spans="1:66" s="2" customFormat="1" ht="17" customHeight="1">
      <c r="A15" s="11" t="s">
        <v>13</v>
      </c>
      <c r="B15" s="35">
        <v>2873065</v>
      </c>
      <c r="C15" s="35">
        <v>3411998.7</v>
      </c>
      <c r="D15" s="71">
        <f t="shared" si="1"/>
        <v>1.1875814504718829</v>
      </c>
      <c r="E15" s="10">
        <v>20</v>
      </c>
      <c r="F15" s="68">
        <v>102.9</v>
      </c>
      <c r="G15" s="68">
        <v>103.4</v>
      </c>
      <c r="H15" s="71">
        <f t="shared" si="2"/>
        <v>1.0048590864917395</v>
      </c>
      <c r="I15" s="10">
        <v>10</v>
      </c>
      <c r="J15" s="47">
        <v>450</v>
      </c>
      <c r="K15" s="47">
        <v>448</v>
      </c>
      <c r="L15" s="71">
        <f t="shared" si="3"/>
        <v>1.0044642857142858</v>
      </c>
      <c r="M15" s="10">
        <v>10</v>
      </c>
      <c r="N15" s="35">
        <v>219437.7</v>
      </c>
      <c r="O15" s="35">
        <v>211684.8</v>
      </c>
      <c r="P15" s="71">
        <f t="shared" si="4"/>
        <v>0.96466924325218495</v>
      </c>
      <c r="Q15" s="10">
        <v>20</v>
      </c>
      <c r="R15" s="4" t="s">
        <v>370</v>
      </c>
      <c r="S15" s="4" t="s">
        <v>370</v>
      </c>
      <c r="T15" s="4" t="s">
        <v>370</v>
      </c>
      <c r="U15" s="4" t="s">
        <v>370</v>
      </c>
      <c r="V15" s="4" t="s">
        <v>370</v>
      </c>
      <c r="W15" s="4" t="s">
        <v>370</v>
      </c>
      <c r="X15" s="4" t="s">
        <v>370</v>
      </c>
      <c r="Y15" s="4" t="s">
        <v>370</v>
      </c>
      <c r="Z15" s="35">
        <v>3145396</v>
      </c>
      <c r="AA15" s="35">
        <v>3262874</v>
      </c>
      <c r="AB15" s="71">
        <f t="shared" si="5"/>
        <v>1.0373491922797637</v>
      </c>
      <c r="AC15" s="10">
        <v>10</v>
      </c>
      <c r="AD15" s="4" t="s">
        <v>370</v>
      </c>
      <c r="AE15" s="4" t="s">
        <v>370</v>
      </c>
      <c r="AF15" s="4" t="s">
        <v>370</v>
      </c>
      <c r="AG15" s="4" t="s">
        <v>370</v>
      </c>
      <c r="AH15" s="4" t="s">
        <v>370</v>
      </c>
      <c r="AI15" s="4" t="s">
        <v>370</v>
      </c>
      <c r="AJ15" s="4" t="s">
        <v>370</v>
      </c>
      <c r="AK15" s="4" t="s">
        <v>370</v>
      </c>
      <c r="AL15" s="4" t="s">
        <v>370</v>
      </c>
      <c r="AM15" s="4" t="s">
        <v>370</v>
      </c>
      <c r="AN15" s="4" t="s">
        <v>370</v>
      </c>
      <c r="AO15" s="4" t="s">
        <v>370</v>
      </c>
      <c r="AP15" s="46">
        <f t="shared" si="14"/>
        <v>1.050167707419132</v>
      </c>
      <c r="AQ15" s="47">
        <v>184383</v>
      </c>
      <c r="AR15" s="35">
        <f t="shared" si="6"/>
        <v>150858.81818181818</v>
      </c>
      <c r="AS15" s="35">
        <f t="shared" si="7"/>
        <v>158427.1</v>
      </c>
      <c r="AT15" s="35">
        <f t="shared" si="8"/>
        <v>7568.2818181818293</v>
      </c>
      <c r="AU15" s="35">
        <v>17063.5</v>
      </c>
      <c r="AV15" s="35">
        <v>19831.599999999999</v>
      </c>
      <c r="AW15" s="35">
        <v>16909.7</v>
      </c>
      <c r="AX15" s="35">
        <v>12191.6</v>
      </c>
      <c r="AY15" s="35">
        <v>15463.2</v>
      </c>
      <c r="AZ15" s="35">
        <v>23832.2</v>
      </c>
      <c r="BA15" s="35">
        <v>12354</v>
      </c>
      <c r="BB15" s="35">
        <v>17789.5</v>
      </c>
      <c r="BC15" s="35">
        <v>702.4</v>
      </c>
      <c r="BD15" s="35"/>
      <c r="BE15" s="35">
        <f t="shared" si="9"/>
        <v>22289.4</v>
      </c>
      <c r="BF15" s="10"/>
      <c r="BG15" s="35">
        <f t="shared" si="10"/>
        <v>22289.4</v>
      </c>
      <c r="BH15" s="35">
        <v>-86.1</v>
      </c>
      <c r="BI15" s="35">
        <f t="shared" si="11"/>
        <v>22203.300000000003</v>
      </c>
      <c r="BJ15" s="35"/>
      <c r="BK15" s="35">
        <f t="shared" si="12"/>
        <v>22203.3</v>
      </c>
      <c r="BL15" s="35">
        <v>23957.1</v>
      </c>
      <c r="BM15" s="35">
        <f>BK15-BL15</f>
        <v>-1753.7999999999993</v>
      </c>
      <c r="BN15" s="75"/>
    </row>
    <row r="16" spans="1:66" s="2" customFormat="1" ht="17" customHeight="1">
      <c r="A16" s="11" t="s">
        <v>14</v>
      </c>
      <c r="B16" s="35">
        <v>384651</v>
      </c>
      <c r="C16" s="35">
        <v>415997.1</v>
      </c>
      <c r="D16" s="71">
        <f t="shared" si="1"/>
        <v>1.0814923138117409</v>
      </c>
      <c r="E16" s="10">
        <v>20</v>
      </c>
      <c r="F16" s="68">
        <v>104.1</v>
      </c>
      <c r="G16" s="68">
        <v>104.5</v>
      </c>
      <c r="H16" s="71">
        <f>IF(I16=0,0,IF(F16=0,1,IF(G16&lt;0,0,IF(G16/F16&gt;1.2,IF((G16/F16-1.2)*0.1+1.2&gt;1.3,1.3,(G16/F16-1.2)*0.1+1.2),G16/F16))))</f>
        <v>1.0038424591738713</v>
      </c>
      <c r="I16" s="10">
        <v>10</v>
      </c>
      <c r="J16" s="47">
        <v>160</v>
      </c>
      <c r="K16" s="47">
        <v>146</v>
      </c>
      <c r="L16" s="71">
        <f t="shared" si="3"/>
        <v>1.095890410958904</v>
      </c>
      <c r="M16" s="10">
        <v>10</v>
      </c>
      <c r="N16" s="35">
        <v>132286.70000000001</v>
      </c>
      <c r="O16" s="35">
        <v>118804.8</v>
      </c>
      <c r="P16" s="71">
        <f t="shared" si="4"/>
        <v>0.89808574860511292</v>
      </c>
      <c r="Q16" s="10">
        <v>20</v>
      </c>
      <c r="R16" s="4" t="s">
        <v>370</v>
      </c>
      <c r="S16" s="4" t="s">
        <v>370</v>
      </c>
      <c r="T16" s="4" t="s">
        <v>370</v>
      </c>
      <c r="U16" s="4" t="s">
        <v>370</v>
      </c>
      <c r="V16" s="4" t="s">
        <v>370</v>
      </c>
      <c r="W16" s="4" t="s">
        <v>370</v>
      </c>
      <c r="X16" s="4" t="s">
        <v>370</v>
      </c>
      <c r="Y16" s="4" t="s">
        <v>370</v>
      </c>
      <c r="Z16" s="35">
        <v>1766758</v>
      </c>
      <c r="AA16" s="35">
        <v>1769248</v>
      </c>
      <c r="AB16" s="71">
        <f t="shared" si="5"/>
        <v>1.0014093611009545</v>
      </c>
      <c r="AC16" s="10">
        <v>10</v>
      </c>
      <c r="AD16" s="4" t="s">
        <v>370</v>
      </c>
      <c r="AE16" s="4" t="s">
        <v>370</v>
      </c>
      <c r="AF16" s="4" t="s">
        <v>370</v>
      </c>
      <c r="AG16" s="4" t="s">
        <v>370</v>
      </c>
      <c r="AH16" s="4" t="s">
        <v>370</v>
      </c>
      <c r="AI16" s="4" t="s">
        <v>370</v>
      </c>
      <c r="AJ16" s="4" t="s">
        <v>370</v>
      </c>
      <c r="AK16" s="4" t="s">
        <v>370</v>
      </c>
      <c r="AL16" s="4" t="s">
        <v>370</v>
      </c>
      <c r="AM16" s="4" t="s">
        <v>370</v>
      </c>
      <c r="AN16" s="4" t="s">
        <v>370</v>
      </c>
      <c r="AO16" s="4" t="s">
        <v>370</v>
      </c>
      <c r="AP16" s="46">
        <f t="shared" si="14"/>
        <v>1.0086140508667767</v>
      </c>
      <c r="AQ16" s="47">
        <v>104195</v>
      </c>
      <c r="AR16" s="35">
        <f>AQ16/11*9</f>
        <v>85250.454545454559</v>
      </c>
      <c r="AS16" s="35">
        <f>ROUND(AP16*AR16,1)</f>
        <v>85984.8</v>
      </c>
      <c r="AT16" s="35">
        <f t="shared" si="8"/>
        <v>734.34545454544423</v>
      </c>
      <c r="AU16" s="35">
        <v>7329.9</v>
      </c>
      <c r="AV16" s="35">
        <v>9662.1</v>
      </c>
      <c r="AW16" s="35">
        <v>5957.9</v>
      </c>
      <c r="AX16" s="35">
        <v>13154.1</v>
      </c>
      <c r="AY16" s="35">
        <v>6466.9</v>
      </c>
      <c r="AZ16" s="35">
        <v>15279.6</v>
      </c>
      <c r="BA16" s="35">
        <v>9440.6</v>
      </c>
      <c r="BB16" s="35">
        <v>10187</v>
      </c>
      <c r="BC16" s="35"/>
      <c r="BD16" s="35"/>
      <c r="BE16" s="35">
        <f t="shared" si="9"/>
        <v>8506.7000000000007</v>
      </c>
      <c r="BF16" s="10"/>
      <c r="BG16" s="35">
        <f t="shared" si="10"/>
        <v>8506.7000000000007</v>
      </c>
      <c r="BH16" s="35">
        <v>-75.5</v>
      </c>
      <c r="BI16" s="35">
        <f>BG16+BH16</f>
        <v>8431.2000000000007</v>
      </c>
      <c r="BJ16" s="35"/>
      <c r="BK16" s="35">
        <f t="shared" si="12"/>
        <v>8431.2000000000007</v>
      </c>
      <c r="BL16" s="35">
        <v>8635.4</v>
      </c>
      <c r="BM16" s="35">
        <f t="shared" si="13"/>
        <v>-204.19999999999891</v>
      </c>
      <c r="BN16" s="75"/>
    </row>
    <row r="17" spans="1:66" s="2" customFormat="1" ht="17" customHeight="1">
      <c r="A17" s="14" t="s">
        <v>20</v>
      </c>
      <c r="B17" s="34">
        <f>SUM(B18:B44)</f>
        <v>69595390</v>
      </c>
      <c r="C17" s="34">
        <f>SUM(C18:C44)</f>
        <v>70073055.099999994</v>
      </c>
      <c r="D17" s="5">
        <f>IF(C17/B17&gt;1.2,IF((C17/B17-1.2)*0.1+1.2&gt;1.3,1.3,(C17/B17-1.2)*0.1+1.2),C17/B17)</f>
        <v>1.0068634589158849</v>
      </c>
      <c r="E17" s="20"/>
      <c r="F17" s="19"/>
      <c r="G17" s="19"/>
      <c r="H17" s="5"/>
      <c r="I17" s="20"/>
      <c r="J17" s="19">
        <f>SUM(J18:J44)</f>
        <v>5630</v>
      </c>
      <c r="K17" s="19">
        <f>SUM(K18:K44)</f>
        <v>5271</v>
      </c>
      <c r="L17" s="5">
        <f>IF(J17/K17&gt;1.2,IF((J17/K17-1.2)*0.1+1.2&gt;1.3,1.3,(J17/K17-1.2)*0.1+1.2),J17/K17)</f>
        <v>1.0681085183077215</v>
      </c>
      <c r="M17" s="20"/>
      <c r="N17" s="34">
        <f>SUM(N18:N44)</f>
        <v>3483025.7</v>
      </c>
      <c r="O17" s="34">
        <f>SUM(O18:O44)</f>
        <v>3502253.1</v>
      </c>
      <c r="P17" s="5">
        <f>IF(O17/N17&gt;1.2,IF((O17/N17-1.2)*0.1+1.2&gt;1.3,1.3,(O17/N17-1.2)*0.1+1.2),O17/N17)</f>
        <v>1.0055203152821985</v>
      </c>
      <c r="Q17" s="20"/>
      <c r="R17" s="34">
        <f>SUM(R18:R44)</f>
        <v>121487.90000000001</v>
      </c>
      <c r="S17" s="34">
        <f>SUM(S18:S44)</f>
        <v>134535.20000000001</v>
      </c>
      <c r="T17" s="5">
        <f>IF(S17/R17&gt;1.2,IF((S17/R17-1.2)*0.1+1.2&gt;1.3,1.3,(S17/R17-1.2)*0.1+1.2),S17/R17)</f>
        <v>1.1073958805774073</v>
      </c>
      <c r="U17" s="20"/>
      <c r="V17" s="34">
        <f t="shared" ref="V17" si="15">SUM(V18:V44)</f>
        <v>47191.69999999999</v>
      </c>
      <c r="W17" s="34">
        <f t="shared" ref="W17" si="16">SUM(W18:W44)</f>
        <v>56354.3</v>
      </c>
      <c r="X17" s="5">
        <f>IF(W17/V17&gt;1.2,IF((W17/V17-1.2)*0.1+1.2&gt;1.3,1.3,(W17/V17-1.2)*0.1+1.2),W17/V17)</f>
        <v>1.1941570233748735</v>
      </c>
      <c r="Y17" s="20"/>
      <c r="Z17" s="34">
        <f>SUM(Z18:Z44)</f>
        <v>30255880</v>
      </c>
      <c r="AA17" s="34">
        <f>SUM(AA18:AA44)</f>
        <v>32539934</v>
      </c>
      <c r="AB17" s="5">
        <f>IF(AA17/Z17&gt;1.2,IF((AA17/Z17-1.2)*0.1+1.2&gt;1.3,1.3,(AA17/Z17-1.2)*0.1+1.2),AA17/Z17)</f>
        <v>1.0754912433550106</v>
      </c>
      <c r="AC17" s="20"/>
      <c r="AD17" s="19">
        <f>SUM(AD18:AD44)</f>
        <v>105849</v>
      </c>
      <c r="AE17" s="19">
        <f>SUM(AE18:AE44)</f>
        <v>108492</v>
      </c>
      <c r="AF17" s="5">
        <f>IF(AE17/AD17&gt;1.2,IF((AE17/AD17-1.2)*0.1+1.2&gt;1.3,1.3,(AE17/AD17-1.2)*0.1+1.2),AE17/AD17)</f>
        <v>1.0249695320692684</v>
      </c>
      <c r="AG17" s="20"/>
      <c r="AH17" s="34">
        <f t="shared" ref="AH17:AI17" si="17">SUM(AH18:AH44)</f>
        <v>328831.40000000002</v>
      </c>
      <c r="AI17" s="34">
        <f t="shared" si="17"/>
        <v>338861.80999999994</v>
      </c>
      <c r="AJ17" s="5">
        <f>IF(AI17/AH17&gt;1.2,IF((AI17/AH17-1.2)*0.1+1.2&gt;1.3,1.3,(AI17/AH17-1.2)*0.1+1.2),AI17/AH17)</f>
        <v>1.0305032001201828</v>
      </c>
      <c r="AK17" s="20"/>
      <c r="AL17" s="34">
        <f>SUM(AL18:AL44)</f>
        <v>111007</v>
      </c>
      <c r="AM17" s="34">
        <f>SUM(AM18:AM44)</f>
        <v>110190.33</v>
      </c>
      <c r="AN17" s="5">
        <f>IF(AM17/AL17&gt;1.2,IF((AM17/AL17-1.2)*0.1+1.2&gt;1.3,1.3,(AM17/AL17-1.2)*0.1+1.2),AM17/AL17)</f>
        <v>0.99264307656273931</v>
      </c>
      <c r="AO17" s="20"/>
      <c r="AP17" s="21"/>
      <c r="AQ17" s="19">
        <f>SUM(AQ18:AQ44)</f>
        <v>1012809</v>
      </c>
      <c r="AR17" s="34">
        <f>SUM(AR18:AR44)</f>
        <v>828661.90909090918</v>
      </c>
      <c r="AS17" s="34">
        <f>SUM(AS18:AS44)</f>
        <v>851135.50000000012</v>
      </c>
      <c r="AT17" s="34">
        <f>SUM(AT18:AT44)</f>
        <v>22473.590909090915</v>
      </c>
      <c r="AU17" s="34">
        <f t="shared" ref="AU17:BK17" si="18">SUM(AU18:AU44)</f>
        <v>91800.5</v>
      </c>
      <c r="AV17" s="34">
        <f t="shared" si="18"/>
        <v>101696.40000000002</v>
      </c>
      <c r="AW17" s="34">
        <f t="shared" si="18"/>
        <v>97993.900000000009</v>
      </c>
      <c r="AX17" s="34">
        <f t="shared" si="18"/>
        <v>87155.800000000017</v>
      </c>
      <c r="AY17" s="34">
        <f t="shared" si="18"/>
        <v>90897.900000000009</v>
      </c>
      <c r="AZ17" s="34">
        <f t="shared" si="18"/>
        <v>98162.1</v>
      </c>
      <c r="BA17" s="34">
        <f t="shared" si="18"/>
        <v>87549.7</v>
      </c>
      <c r="BB17" s="34">
        <f t="shared" si="18"/>
        <v>91895.2</v>
      </c>
      <c r="BC17" s="34">
        <f t="shared" si="18"/>
        <v>2036.7</v>
      </c>
      <c r="BD17" s="34">
        <f t="shared" si="18"/>
        <v>0</v>
      </c>
      <c r="BE17" s="34">
        <f t="shared" si="18"/>
        <v>101947.29999999999</v>
      </c>
      <c r="BF17" s="40"/>
      <c r="BG17" s="34">
        <f t="shared" si="18"/>
        <v>101947.29999999999</v>
      </c>
      <c r="BH17" s="34">
        <f>SUM(BH18:BH44)</f>
        <v>171.2</v>
      </c>
      <c r="BI17" s="34">
        <f t="shared" si="18"/>
        <v>102118.5</v>
      </c>
      <c r="BJ17" s="34">
        <f t="shared" si="18"/>
        <v>0</v>
      </c>
      <c r="BK17" s="34">
        <f t="shared" si="18"/>
        <v>102118.5</v>
      </c>
      <c r="BL17" s="34">
        <f>SUM(BL18:BL44)</f>
        <v>100222.1</v>
      </c>
      <c r="BM17" s="34">
        <f>SUM(BM18:BM44)</f>
        <v>1896.4</v>
      </c>
      <c r="BN17" s="76"/>
    </row>
    <row r="18" spans="1:66" s="2" customFormat="1" ht="17" customHeight="1">
      <c r="A18" s="12" t="s">
        <v>0</v>
      </c>
      <c r="B18" s="35">
        <v>54642</v>
      </c>
      <c r="C18" s="35">
        <v>55146.8</v>
      </c>
      <c r="D18" s="71">
        <f t="shared" si="1"/>
        <v>1.0092383148493833</v>
      </c>
      <c r="E18" s="10">
        <v>10</v>
      </c>
      <c r="F18" s="68">
        <v>100.8</v>
      </c>
      <c r="G18" s="68">
        <v>111.7</v>
      </c>
      <c r="H18" s="71">
        <f>IF(I18=0,0,IF(F18=0,1,IF(G18&lt;0,0,IF(G18/F18&gt;1.2,IF((G18/F18-1.2)*0.1+1.2&gt;1.3,1.3,(G18/F18-1.2)*0.1+1.2),G18/F18))))</f>
        <v>1.1081349206349207</v>
      </c>
      <c r="I18" s="10">
        <v>5</v>
      </c>
      <c r="J18" s="47">
        <v>120</v>
      </c>
      <c r="K18" s="47">
        <v>118</v>
      </c>
      <c r="L18" s="71">
        <f t="shared" si="3"/>
        <v>1.0169491525423728</v>
      </c>
      <c r="M18" s="10">
        <v>15</v>
      </c>
      <c r="N18" s="35">
        <v>38831.599999999999</v>
      </c>
      <c r="O18" s="35">
        <v>30662.3</v>
      </c>
      <c r="P18" s="71">
        <f t="shared" si="4"/>
        <v>0.78962236941048014</v>
      </c>
      <c r="Q18" s="10">
        <v>20</v>
      </c>
      <c r="R18" s="35">
        <v>1392</v>
      </c>
      <c r="S18" s="35">
        <v>1517.5</v>
      </c>
      <c r="T18" s="71">
        <f>IF(U18=0,0,IF(R18=0,1,IF(S18&lt;0,0,IF(S18/R18&gt;1.2,IF((S18/R18-1.2)*0.1+1.2&gt;1.3,1.3,(S18/R18-1.2)*0.1+1.2),S18/R18))))</f>
        <v>1.0901580459770115</v>
      </c>
      <c r="U18" s="10">
        <v>10</v>
      </c>
      <c r="V18" s="35">
        <v>207</v>
      </c>
      <c r="W18" s="35">
        <v>213.8</v>
      </c>
      <c r="X18" s="71">
        <f>IF(Y18=0,0,IF(V18=0,1,IF(W18&lt;0,0,IF(W18/V18&gt;1.2,IF((W18/V18-1.2)*0.1+1.2&gt;1.3,1.3,(W18/V18-1.2)*0.1+1.2),W18/V18))))</f>
        <v>1.0328502415458938</v>
      </c>
      <c r="Y18" s="10">
        <v>10</v>
      </c>
      <c r="Z18" s="35">
        <v>290650</v>
      </c>
      <c r="AA18" s="35">
        <v>317627</v>
      </c>
      <c r="AB18" s="71">
        <f>IF(AC18=0,0,IF(Z18=0,1,IF(AA18&lt;0,0,IF(AA18/Z18&gt;1.2,IF((AA18/Z18-1.2)*0.1+1.2&gt;1.3,1.3,(AA18/Z18-1.2)*0.1+1.2),AA18/Z18))))</f>
        <v>1.0928161018407019</v>
      </c>
      <c r="AC18" s="10">
        <v>5</v>
      </c>
      <c r="AD18" s="47">
        <v>3780</v>
      </c>
      <c r="AE18" s="47">
        <v>3992</v>
      </c>
      <c r="AF18" s="71">
        <f>IF(AG18=0,0,IF(AD18=0,1,IF(AE18&lt;0,0,IF(AE18/AD18&gt;1.2,IF((AE18/AD18-1.2)*0.1+1.2&gt;1.3,1.3,(AE18/AD18-1.2)*0.1+1.2),AE18/AD18))))</f>
        <v>1.0560846560846562</v>
      </c>
      <c r="AG18" s="10">
        <v>15</v>
      </c>
      <c r="AH18" s="35">
        <v>12218</v>
      </c>
      <c r="AI18" s="35">
        <v>11972.5</v>
      </c>
      <c r="AJ18" s="71">
        <f>IF(AK18=0,0,IF(AH18=0,1,IF(AI18&lt;0,0,IF(AI18/AH18&gt;1.2,IF((AI18/AH18-1.2)*0.1+1.2&gt;1.3,1.3,(AI18/AH18-1.2)*0.1+1.2),AI18/AH18))))</f>
        <v>0.97990669504010475</v>
      </c>
      <c r="AK18" s="10">
        <v>10</v>
      </c>
      <c r="AL18" s="35">
        <v>2010</v>
      </c>
      <c r="AM18" s="35">
        <v>2266.6999999999998</v>
      </c>
      <c r="AN18" s="71">
        <f>IF(AO18=0,0,IF(AL18=0,1,IF(AM18&lt;0,0,IF(AM18/AL18&gt;1.2,IF((AM18/AL18-1.2)*0.1+1.2&gt;1.3,1.3,(AM18/AL18-1.2)*0.1+1.2),AM18/AL18))))</f>
        <v>1.1277114427860695</v>
      </c>
      <c r="AO18" s="10">
        <v>10</v>
      </c>
      <c r="AP18" s="46">
        <f>(D18*E18+H18*I18+L18*M18+P18*Q18+T18*U18+X18*Y18+AB18*AC18+AF18*AG18+AJ18*AK18+AN18*AO18)/(E18+I18+M18+Q18+U18+Y18+AC18+AG18+AK18+AO18)</f>
        <v>1.0026487002907072</v>
      </c>
      <c r="AQ18" s="47">
        <v>21927</v>
      </c>
      <c r="AR18" s="35">
        <f>AQ18/11*9</f>
        <v>17940.272727272728</v>
      </c>
      <c r="AS18" s="35">
        <f t="shared" ref="AS18:AS44" si="19">ROUND(AP18*AR18,1)</f>
        <v>17987.8</v>
      </c>
      <c r="AT18" s="35">
        <f t="shared" ref="AT18:AT44" si="20">AS18-AR18</f>
        <v>47.527272727271338</v>
      </c>
      <c r="AU18" s="35">
        <v>1926.3</v>
      </c>
      <c r="AV18" s="35">
        <v>1992</v>
      </c>
      <c r="AW18" s="35">
        <v>2346.9</v>
      </c>
      <c r="AX18" s="35">
        <v>1588.5</v>
      </c>
      <c r="AY18" s="35">
        <v>1885.2</v>
      </c>
      <c r="AZ18" s="35">
        <v>2455.8000000000002</v>
      </c>
      <c r="BA18" s="35">
        <v>1806</v>
      </c>
      <c r="BB18" s="35">
        <v>1846.9</v>
      </c>
      <c r="BC18" s="35"/>
      <c r="BD18" s="35"/>
      <c r="BE18" s="35">
        <f>ROUND(AS18-SUM(AU18:BD18),1)</f>
        <v>2140.1999999999998</v>
      </c>
      <c r="BF18" s="10"/>
      <c r="BG18" s="35">
        <f t="shared" ref="BG18:BG44" si="21">IF(OR(BE18&lt;0,BF18="+"),0,BE18)</f>
        <v>2140.1999999999998</v>
      </c>
      <c r="BH18" s="35">
        <v>15.9</v>
      </c>
      <c r="BI18" s="35">
        <f>BG18+BH18</f>
        <v>2156.1</v>
      </c>
      <c r="BJ18" s="35"/>
      <c r="BK18" s="35">
        <f>IF((BI18-BJ18)&gt;0,ROUND(BI18-BJ18,1),0)</f>
        <v>2156.1</v>
      </c>
      <c r="BL18" s="35">
        <v>1980.6</v>
      </c>
      <c r="BM18" s="35">
        <f>BK18-BL18</f>
        <v>175.5</v>
      </c>
      <c r="BN18" s="77"/>
    </row>
    <row r="19" spans="1:66" s="2" customFormat="1" ht="17" customHeight="1">
      <c r="A19" s="12" t="s">
        <v>21</v>
      </c>
      <c r="B19" s="35">
        <v>7538411</v>
      </c>
      <c r="C19" s="35">
        <v>7667041.0999999996</v>
      </c>
      <c r="D19" s="71">
        <f t="shared" si="1"/>
        <v>1.0170632909243076</v>
      </c>
      <c r="E19" s="10">
        <v>10</v>
      </c>
      <c r="F19" s="68">
        <v>108.3</v>
      </c>
      <c r="G19" s="68">
        <v>107.6</v>
      </c>
      <c r="H19" s="71">
        <f t="shared" ref="H19:H43" si="22">IF(I19=0,0,IF(F19=0,1,IF(G19&lt;0,0,IF(G19/F19&gt;1.2,IF((G19/F19-1.2)*0.1+1.2&gt;1.3,1.3,(G19/F19-1.2)*0.1+1.2),G19/F19))))</f>
        <v>0.99353647276084944</v>
      </c>
      <c r="I19" s="10">
        <v>5</v>
      </c>
      <c r="J19" s="47">
        <v>240</v>
      </c>
      <c r="K19" s="47">
        <v>240</v>
      </c>
      <c r="L19" s="71">
        <f t="shared" si="3"/>
        <v>1</v>
      </c>
      <c r="M19" s="10">
        <v>5</v>
      </c>
      <c r="N19" s="35">
        <v>150508.6</v>
      </c>
      <c r="O19" s="35">
        <v>154983.29999999999</v>
      </c>
      <c r="P19" s="71">
        <f t="shared" si="4"/>
        <v>1.0297305270263626</v>
      </c>
      <c r="Q19" s="10">
        <v>20</v>
      </c>
      <c r="R19" s="35">
        <v>6123</v>
      </c>
      <c r="S19" s="35">
        <v>5777.3</v>
      </c>
      <c r="T19" s="71">
        <f t="shared" ref="T19:T44" si="23">IF(U19=0,0,IF(R19=0,1,IF(S19&lt;0,0,IF(S19/R19&gt;1.2,IF((S19/R19-1.2)*0.1+1.2&gt;1.3,1.3,(S19/R19-1.2)*0.1+1.2),S19/R19))))</f>
        <v>0.94354074799934673</v>
      </c>
      <c r="U19" s="10">
        <v>5</v>
      </c>
      <c r="V19" s="35">
        <v>543.9</v>
      </c>
      <c r="W19" s="35">
        <v>581.20000000000005</v>
      </c>
      <c r="X19" s="71">
        <f t="shared" ref="X19:X44" si="24">IF(Y19=0,0,IF(V19=0,1,IF(W19&lt;0,0,IF(W19/V19&gt;1.2,IF((W19/V19-1.2)*0.1+1.2&gt;1.3,1.3,(W19/V19-1.2)*0.1+1.2),W19/V19))))</f>
        <v>1.0685787828644973</v>
      </c>
      <c r="Y19" s="10">
        <v>5</v>
      </c>
      <c r="Z19" s="35">
        <v>2036186</v>
      </c>
      <c r="AA19" s="35">
        <v>2259697</v>
      </c>
      <c r="AB19" s="71">
        <f t="shared" ref="AB19:AB44" si="25">IF(AC19=0,0,IF(Z19=0,1,IF(AA19&lt;0,0,IF(AA19/Z19&gt;1.2,IF((AA19/Z19-1.2)*0.1+1.2&gt;1.3,1.3,(AA19/Z19-1.2)*0.1+1.2),AA19/Z19))))</f>
        <v>1.1097694414950303</v>
      </c>
      <c r="AC19" s="10">
        <v>5</v>
      </c>
      <c r="AD19" s="47">
        <v>4309</v>
      </c>
      <c r="AE19" s="47">
        <v>4727</v>
      </c>
      <c r="AF19" s="71">
        <f t="shared" ref="AF19:AF44" si="26">IF(AG19=0,0,IF(AD19=0,1,IF(AE19&lt;0,0,IF(AE19/AD19&gt;1.2,IF((AE19/AD19-1.2)*0.1+1.2&gt;1.3,1.3,(AE19/AD19-1.2)*0.1+1.2),AE19/AD19))))</f>
        <v>1.097006265954978</v>
      </c>
      <c r="AG19" s="10">
        <v>20</v>
      </c>
      <c r="AH19" s="35">
        <v>15386</v>
      </c>
      <c r="AI19" s="35">
        <v>15616</v>
      </c>
      <c r="AJ19" s="71">
        <f t="shared" ref="AJ19:AJ44" si="27">IF(AK19=0,0,IF(AH19=0,1,IF(AI19&lt;0,0,IF(AI19/AH19&gt;1.2,IF((AI19/AH19-1.2)*0.1+1.2&gt;1.3,1.3,(AI19/AH19-1.2)*0.1+1.2),AI19/AH19))))</f>
        <v>1.0149486546210842</v>
      </c>
      <c r="AK19" s="10">
        <v>15</v>
      </c>
      <c r="AL19" s="35">
        <v>1835</v>
      </c>
      <c r="AM19" s="35">
        <v>1844.5</v>
      </c>
      <c r="AN19" s="71">
        <f t="shared" ref="AN19:AN44" si="28">IF(AO19=0,0,IF(AL19=0,1,IF(AM19&lt;0,0,IF(AM19/AL19&gt;1.2,IF((AM19/AL19-1.2)*0.1+1.2&gt;1.3,1.3,(AM19/AL19-1.2)*0.1+1.2),AM19/AL19))))</f>
        <v>1.0051771117166213</v>
      </c>
      <c r="AO19" s="10">
        <v>5</v>
      </c>
      <c r="AP19" s="46">
        <f t="shared" ref="AP19:AP43" si="29">(D19*E19+H19*I19+L19*M19+P19*Q19+T19*U19+X19*Y19+AB19*AC19+AF19*AG19+AJ19*AK19+AN19*AO19)/(E19+I19+M19+Q19+U19+Y19+AC19+AG19+AK19+AO19)</f>
        <v>1.0371853828670305</v>
      </c>
      <c r="AQ19" s="47">
        <v>33179</v>
      </c>
      <c r="AR19" s="35">
        <f t="shared" ref="AR19:AR43" si="30">AQ19/11*9</f>
        <v>27146.454545454548</v>
      </c>
      <c r="AS19" s="35">
        <f t="shared" si="19"/>
        <v>28155.9</v>
      </c>
      <c r="AT19" s="35">
        <f t="shared" si="20"/>
        <v>1009.4454545454537</v>
      </c>
      <c r="AU19" s="35">
        <v>2986</v>
      </c>
      <c r="AV19" s="35">
        <v>3670.9</v>
      </c>
      <c r="AW19" s="35">
        <v>3687.5</v>
      </c>
      <c r="AX19" s="35">
        <v>2938.5</v>
      </c>
      <c r="AY19" s="35">
        <v>2877.8</v>
      </c>
      <c r="AZ19" s="35">
        <v>2962.8</v>
      </c>
      <c r="BA19" s="35">
        <v>2920.4</v>
      </c>
      <c r="BB19" s="35">
        <v>2730.9</v>
      </c>
      <c r="BC19" s="35"/>
      <c r="BD19" s="35"/>
      <c r="BE19" s="35">
        <f t="shared" ref="BE19:BE44" si="31">ROUND(AS19-SUM(AU19:BD19),1)</f>
        <v>3381.1</v>
      </c>
      <c r="BF19" s="10"/>
      <c r="BG19" s="35">
        <f t="shared" si="21"/>
        <v>3381.1</v>
      </c>
      <c r="BH19" s="35">
        <v>21.4</v>
      </c>
      <c r="BI19" s="35">
        <f t="shared" ref="BI19:BI44" si="32">BG19+BH19</f>
        <v>3402.5</v>
      </c>
      <c r="BJ19" s="35"/>
      <c r="BK19" s="35">
        <f t="shared" ref="BK19:BK44" si="33">IF((BI19-BJ19)&gt;0,ROUND(BI19-BJ19,1),0)</f>
        <v>3402.5</v>
      </c>
      <c r="BL19" s="35">
        <v>3356.3</v>
      </c>
      <c r="BM19" s="35">
        <f t="shared" ref="BM19:BM43" si="34">BK19-BL19</f>
        <v>46.199999999999818</v>
      </c>
      <c r="BN19" s="77"/>
    </row>
    <row r="20" spans="1:66" s="2" customFormat="1" ht="17" customHeight="1">
      <c r="A20" s="12" t="s">
        <v>22</v>
      </c>
      <c r="B20" s="35">
        <v>1726220</v>
      </c>
      <c r="C20" s="35">
        <v>1561456.8</v>
      </c>
      <c r="D20" s="71">
        <f t="shared" si="1"/>
        <v>0.90455260627266521</v>
      </c>
      <c r="E20" s="10">
        <v>10</v>
      </c>
      <c r="F20" s="68">
        <v>108.3</v>
      </c>
      <c r="G20" s="68">
        <v>109</v>
      </c>
      <c r="H20" s="71">
        <f t="shared" si="22"/>
        <v>1.0064635272391504</v>
      </c>
      <c r="I20" s="10">
        <v>5</v>
      </c>
      <c r="J20" s="47">
        <v>110</v>
      </c>
      <c r="K20" s="47">
        <v>107</v>
      </c>
      <c r="L20" s="71">
        <f t="shared" si="3"/>
        <v>1.02803738317757</v>
      </c>
      <c r="M20" s="10">
        <v>10</v>
      </c>
      <c r="N20" s="35">
        <v>68675</v>
      </c>
      <c r="O20" s="35">
        <v>50398.2</v>
      </c>
      <c r="P20" s="71">
        <f t="shared" si="4"/>
        <v>0.73386530760829993</v>
      </c>
      <c r="Q20" s="10">
        <v>20</v>
      </c>
      <c r="R20" s="35">
        <v>7119.5</v>
      </c>
      <c r="S20" s="35">
        <v>8810.7000000000007</v>
      </c>
      <c r="T20" s="71">
        <f t="shared" si="23"/>
        <v>1.2037544771402486</v>
      </c>
      <c r="U20" s="10">
        <v>10</v>
      </c>
      <c r="V20" s="35">
        <v>1023.6</v>
      </c>
      <c r="W20" s="35">
        <v>1619</v>
      </c>
      <c r="X20" s="71">
        <f t="shared" si="24"/>
        <v>1.238167252833138</v>
      </c>
      <c r="Y20" s="10">
        <v>5</v>
      </c>
      <c r="Z20" s="35">
        <v>703555</v>
      </c>
      <c r="AA20" s="35">
        <v>706270</v>
      </c>
      <c r="AB20" s="71">
        <f t="shared" si="25"/>
        <v>1.0038589733567382</v>
      </c>
      <c r="AC20" s="10">
        <v>5</v>
      </c>
      <c r="AD20" s="47">
        <v>2900</v>
      </c>
      <c r="AE20" s="47">
        <v>3062</v>
      </c>
      <c r="AF20" s="71">
        <f t="shared" si="26"/>
        <v>1.0558620689655172</v>
      </c>
      <c r="AG20" s="10">
        <v>20</v>
      </c>
      <c r="AH20" s="35">
        <v>10650</v>
      </c>
      <c r="AI20" s="35">
        <v>12886.4</v>
      </c>
      <c r="AJ20" s="71">
        <f t="shared" si="27"/>
        <v>1.2009990610328638</v>
      </c>
      <c r="AK20" s="10">
        <v>20</v>
      </c>
      <c r="AL20" s="35">
        <v>2930</v>
      </c>
      <c r="AM20" s="35">
        <v>3084.1</v>
      </c>
      <c r="AN20" s="71">
        <f t="shared" si="28"/>
        <v>1.0525938566552901</v>
      </c>
      <c r="AO20" s="10">
        <v>5</v>
      </c>
      <c r="AP20" s="46">
        <f t="shared" si="29"/>
        <v>1.0243944678950911</v>
      </c>
      <c r="AQ20" s="47">
        <v>25272</v>
      </c>
      <c r="AR20" s="35">
        <f t="shared" si="30"/>
        <v>20677.090909090908</v>
      </c>
      <c r="AS20" s="35">
        <f t="shared" si="19"/>
        <v>21181.5</v>
      </c>
      <c r="AT20" s="35">
        <f t="shared" si="20"/>
        <v>504.4090909090919</v>
      </c>
      <c r="AU20" s="35">
        <v>2278.8000000000002</v>
      </c>
      <c r="AV20" s="35">
        <v>2751.8</v>
      </c>
      <c r="AW20" s="35">
        <v>2859.6</v>
      </c>
      <c r="AX20" s="35">
        <v>1308.5</v>
      </c>
      <c r="AY20" s="35">
        <v>2601.9</v>
      </c>
      <c r="AZ20" s="35">
        <v>2327.8000000000002</v>
      </c>
      <c r="BA20" s="35">
        <v>2142.9</v>
      </c>
      <c r="BB20" s="35">
        <v>2391.6999999999998</v>
      </c>
      <c r="BC20" s="35"/>
      <c r="BD20" s="35"/>
      <c r="BE20" s="35">
        <f t="shared" si="31"/>
        <v>2518.5</v>
      </c>
      <c r="BF20" s="10"/>
      <c r="BG20" s="35">
        <f t="shared" si="21"/>
        <v>2518.5</v>
      </c>
      <c r="BH20" s="35">
        <v>-7.6</v>
      </c>
      <c r="BI20" s="35">
        <f t="shared" si="32"/>
        <v>2510.9</v>
      </c>
      <c r="BJ20" s="35"/>
      <c r="BK20" s="35">
        <f t="shared" si="33"/>
        <v>2510.9</v>
      </c>
      <c r="BL20" s="35">
        <v>2550.6999999999998</v>
      </c>
      <c r="BM20" s="35">
        <f t="shared" si="34"/>
        <v>-39.799999999999727</v>
      </c>
      <c r="BN20" s="77"/>
    </row>
    <row r="21" spans="1:66" s="2" customFormat="1" ht="17" customHeight="1">
      <c r="A21" s="12" t="s">
        <v>23</v>
      </c>
      <c r="B21" s="35">
        <v>137684</v>
      </c>
      <c r="C21" s="35">
        <v>141896.29999999999</v>
      </c>
      <c r="D21" s="71">
        <f t="shared" si="1"/>
        <v>1.0305939687981174</v>
      </c>
      <c r="E21" s="10">
        <v>10</v>
      </c>
      <c r="F21" s="68">
        <v>103</v>
      </c>
      <c r="G21" s="68">
        <v>104</v>
      </c>
      <c r="H21" s="71">
        <f t="shared" si="22"/>
        <v>1.0097087378640777</v>
      </c>
      <c r="I21" s="10">
        <v>5</v>
      </c>
      <c r="J21" s="47">
        <v>230</v>
      </c>
      <c r="K21" s="47">
        <v>216</v>
      </c>
      <c r="L21" s="71">
        <f t="shared" si="3"/>
        <v>1.0648148148148149</v>
      </c>
      <c r="M21" s="10">
        <v>10</v>
      </c>
      <c r="N21" s="35">
        <v>82067.199999999997</v>
      </c>
      <c r="O21" s="35">
        <v>77454.600000000006</v>
      </c>
      <c r="P21" s="71">
        <f t="shared" si="4"/>
        <v>0.94379484130078772</v>
      </c>
      <c r="Q21" s="10">
        <v>20</v>
      </c>
      <c r="R21" s="35">
        <v>3215</v>
      </c>
      <c r="S21" s="35">
        <v>3048.8</v>
      </c>
      <c r="T21" s="71">
        <f t="shared" si="23"/>
        <v>0.94830482115085546</v>
      </c>
      <c r="U21" s="10">
        <v>5</v>
      </c>
      <c r="V21" s="35">
        <v>484</v>
      </c>
      <c r="W21" s="35">
        <v>544.20000000000005</v>
      </c>
      <c r="X21" s="71">
        <f t="shared" si="24"/>
        <v>1.1243801652892562</v>
      </c>
      <c r="Y21" s="10">
        <v>5</v>
      </c>
      <c r="Z21" s="35">
        <v>529436</v>
      </c>
      <c r="AA21" s="35">
        <v>630769</v>
      </c>
      <c r="AB21" s="71">
        <f t="shared" si="25"/>
        <v>1.1913980160019342</v>
      </c>
      <c r="AC21" s="10">
        <v>5</v>
      </c>
      <c r="AD21" s="47">
        <v>4900</v>
      </c>
      <c r="AE21" s="47">
        <v>4820</v>
      </c>
      <c r="AF21" s="71">
        <f t="shared" si="26"/>
        <v>0.98367346938775513</v>
      </c>
      <c r="AG21" s="10">
        <v>15</v>
      </c>
      <c r="AH21" s="35">
        <v>13079</v>
      </c>
      <c r="AI21" s="35">
        <v>13183.1</v>
      </c>
      <c r="AJ21" s="71">
        <f t="shared" si="27"/>
        <v>1.0079593241073477</v>
      </c>
      <c r="AK21" s="10">
        <v>10</v>
      </c>
      <c r="AL21" s="35">
        <v>2888</v>
      </c>
      <c r="AM21" s="35">
        <v>2228.6</v>
      </c>
      <c r="AN21" s="71">
        <f t="shared" si="28"/>
        <v>0.77167590027700828</v>
      </c>
      <c r="AO21" s="10">
        <v>10</v>
      </c>
      <c r="AP21" s="46">
        <f t="shared" si="29"/>
        <v>0.98684629103511146</v>
      </c>
      <c r="AQ21" s="47">
        <v>32099</v>
      </c>
      <c r="AR21" s="35">
        <f t="shared" si="30"/>
        <v>26262.81818181818</v>
      </c>
      <c r="AS21" s="35">
        <f t="shared" si="19"/>
        <v>25917.4</v>
      </c>
      <c r="AT21" s="35">
        <f t="shared" si="20"/>
        <v>-345.41818181817871</v>
      </c>
      <c r="AU21" s="35">
        <v>2592.1</v>
      </c>
      <c r="AV21" s="35">
        <v>2932.7</v>
      </c>
      <c r="AW21" s="35">
        <v>2840.6</v>
      </c>
      <c r="AX21" s="35">
        <v>3351.6</v>
      </c>
      <c r="AY21" s="35">
        <v>1694.1</v>
      </c>
      <c r="AZ21" s="35">
        <v>3353.3</v>
      </c>
      <c r="BA21" s="35">
        <v>3362.6</v>
      </c>
      <c r="BB21" s="35">
        <v>2551.5</v>
      </c>
      <c r="BC21" s="35"/>
      <c r="BD21" s="35"/>
      <c r="BE21" s="35">
        <f t="shared" si="31"/>
        <v>3238.9</v>
      </c>
      <c r="BF21" s="10"/>
      <c r="BG21" s="35">
        <f t="shared" si="21"/>
        <v>3238.9</v>
      </c>
      <c r="BH21" s="35">
        <v>59.6</v>
      </c>
      <c r="BI21" s="35">
        <f t="shared" si="32"/>
        <v>3298.5</v>
      </c>
      <c r="BJ21" s="35"/>
      <c r="BK21" s="35">
        <f t="shared" si="33"/>
        <v>3298.5</v>
      </c>
      <c r="BL21" s="35">
        <v>2947.1</v>
      </c>
      <c r="BM21" s="35">
        <f t="shared" si="34"/>
        <v>351.40000000000009</v>
      </c>
      <c r="BN21" s="77"/>
    </row>
    <row r="22" spans="1:66" s="2" customFormat="1" ht="17" customHeight="1">
      <c r="A22" s="12" t="s">
        <v>24</v>
      </c>
      <c r="B22" s="35">
        <v>166299</v>
      </c>
      <c r="C22" s="35">
        <v>184324.5</v>
      </c>
      <c r="D22" s="71">
        <f t="shared" si="1"/>
        <v>1.1083921130012808</v>
      </c>
      <c r="E22" s="10">
        <v>10</v>
      </c>
      <c r="F22" s="68">
        <v>105</v>
      </c>
      <c r="G22" s="68">
        <v>105.9</v>
      </c>
      <c r="H22" s="71">
        <f t="shared" si="22"/>
        <v>1.0085714285714287</v>
      </c>
      <c r="I22" s="10">
        <v>5</v>
      </c>
      <c r="J22" s="47">
        <v>240</v>
      </c>
      <c r="K22" s="47">
        <v>189</v>
      </c>
      <c r="L22" s="71">
        <f t="shared" si="3"/>
        <v>1.206984126984127</v>
      </c>
      <c r="M22" s="10">
        <v>10</v>
      </c>
      <c r="N22" s="35">
        <v>83489.3</v>
      </c>
      <c r="O22" s="35">
        <v>70813.899999999994</v>
      </c>
      <c r="P22" s="71">
        <f t="shared" si="4"/>
        <v>0.84817934753315682</v>
      </c>
      <c r="Q22" s="10">
        <v>20</v>
      </c>
      <c r="R22" s="35">
        <v>5017.7</v>
      </c>
      <c r="S22" s="35">
        <v>5854</v>
      </c>
      <c r="T22" s="71">
        <f t="shared" si="23"/>
        <v>1.1666699882416247</v>
      </c>
      <c r="U22" s="10">
        <v>5</v>
      </c>
      <c r="V22" s="35">
        <v>541.20000000000005</v>
      </c>
      <c r="W22" s="35">
        <v>642.4</v>
      </c>
      <c r="X22" s="71">
        <f t="shared" si="24"/>
        <v>1.186991869918699</v>
      </c>
      <c r="Y22" s="10">
        <v>5</v>
      </c>
      <c r="Z22" s="35">
        <v>679138</v>
      </c>
      <c r="AA22" s="35">
        <v>786440</v>
      </c>
      <c r="AB22" s="71">
        <f t="shared" si="25"/>
        <v>1.157997343691562</v>
      </c>
      <c r="AC22" s="10">
        <v>5</v>
      </c>
      <c r="AD22" s="47">
        <v>10350</v>
      </c>
      <c r="AE22" s="47">
        <v>10339</v>
      </c>
      <c r="AF22" s="71">
        <f t="shared" si="26"/>
        <v>0.99893719806763281</v>
      </c>
      <c r="AG22" s="10">
        <v>20</v>
      </c>
      <c r="AH22" s="35">
        <v>22459</v>
      </c>
      <c r="AI22" s="35">
        <v>23338.3</v>
      </c>
      <c r="AJ22" s="71">
        <f t="shared" si="27"/>
        <v>1.0391513424462353</v>
      </c>
      <c r="AK22" s="10">
        <v>10</v>
      </c>
      <c r="AL22" s="35">
        <v>3872</v>
      </c>
      <c r="AM22" s="35">
        <v>3577.8</v>
      </c>
      <c r="AN22" s="71">
        <f t="shared" si="28"/>
        <v>0.92401859504132233</v>
      </c>
      <c r="AO22" s="10">
        <v>10</v>
      </c>
      <c r="AP22" s="46">
        <f t="shared" si="29"/>
        <v>1.0232894583886203</v>
      </c>
      <c r="AQ22" s="47">
        <v>48599</v>
      </c>
      <c r="AR22" s="35">
        <f t="shared" si="30"/>
        <v>39762.818181818184</v>
      </c>
      <c r="AS22" s="35">
        <f t="shared" si="19"/>
        <v>40688.9</v>
      </c>
      <c r="AT22" s="35">
        <f t="shared" si="20"/>
        <v>926.08181818181765</v>
      </c>
      <c r="AU22" s="35">
        <v>3977.5</v>
      </c>
      <c r="AV22" s="35">
        <v>5097.2</v>
      </c>
      <c r="AW22" s="35">
        <v>3719.3</v>
      </c>
      <c r="AX22" s="35">
        <v>5105.3</v>
      </c>
      <c r="AY22" s="35">
        <v>4668</v>
      </c>
      <c r="AZ22" s="35">
        <v>4197.2</v>
      </c>
      <c r="BA22" s="35">
        <v>4931.8999999999996</v>
      </c>
      <c r="BB22" s="35">
        <v>4431.8</v>
      </c>
      <c r="BC22" s="35"/>
      <c r="BD22" s="35"/>
      <c r="BE22" s="35">
        <f t="shared" si="31"/>
        <v>4560.7</v>
      </c>
      <c r="BF22" s="10"/>
      <c r="BG22" s="35">
        <f t="shared" si="21"/>
        <v>4560.7</v>
      </c>
      <c r="BH22" s="35">
        <v>-5.4</v>
      </c>
      <c r="BI22" s="35">
        <f t="shared" si="32"/>
        <v>4555.3</v>
      </c>
      <c r="BJ22" s="35"/>
      <c r="BK22" s="35">
        <f t="shared" si="33"/>
        <v>4555.3</v>
      </c>
      <c r="BL22" s="35">
        <v>4290.2</v>
      </c>
      <c r="BM22" s="35">
        <f t="shared" si="34"/>
        <v>265.10000000000036</v>
      </c>
      <c r="BN22" s="77"/>
    </row>
    <row r="23" spans="1:66" s="2" customFormat="1" ht="17" customHeight="1">
      <c r="A23" s="12" t="s">
        <v>25</v>
      </c>
      <c r="B23" s="35">
        <v>192547</v>
      </c>
      <c r="C23" s="35">
        <v>198365.2</v>
      </c>
      <c r="D23" s="71">
        <f t="shared" si="1"/>
        <v>1.0302170379180149</v>
      </c>
      <c r="E23" s="10">
        <v>10</v>
      </c>
      <c r="F23" s="68">
        <v>108.6</v>
      </c>
      <c r="G23" s="68">
        <v>109.2</v>
      </c>
      <c r="H23" s="71">
        <f t="shared" si="22"/>
        <v>1.0055248618784531</v>
      </c>
      <c r="I23" s="10">
        <v>5</v>
      </c>
      <c r="J23" s="47">
        <v>280</v>
      </c>
      <c r="K23" s="47">
        <v>273</v>
      </c>
      <c r="L23" s="71">
        <f t="shared" si="3"/>
        <v>1.0256410256410255</v>
      </c>
      <c r="M23" s="10">
        <v>15</v>
      </c>
      <c r="N23" s="35">
        <v>69455.899999999994</v>
      </c>
      <c r="O23" s="35">
        <v>60887.4</v>
      </c>
      <c r="P23" s="71">
        <f t="shared" si="4"/>
        <v>0.87663395046353165</v>
      </c>
      <c r="Q23" s="10">
        <v>20</v>
      </c>
      <c r="R23" s="35">
        <v>3903.9</v>
      </c>
      <c r="S23" s="35">
        <v>4389.2</v>
      </c>
      <c r="T23" s="71">
        <f t="shared" si="23"/>
        <v>1.1243115858500474</v>
      </c>
      <c r="U23" s="10">
        <v>5</v>
      </c>
      <c r="V23" s="35">
        <v>279.89999999999998</v>
      </c>
      <c r="W23" s="35">
        <v>314.5</v>
      </c>
      <c r="X23" s="71">
        <f t="shared" si="24"/>
        <v>1.1236155769917828</v>
      </c>
      <c r="Y23" s="10">
        <v>5</v>
      </c>
      <c r="Z23" s="35">
        <v>814747</v>
      </c>
      <c r="AA23" s="35">
        <v>824683</v>
      </c>
      <c r="AB23" s="71">
        <f t="shared" si="25"/>
        <v>1.0121951967911511</v>
      </c>
      <c r="AC23" s="10">
        <v>5</v>
      </c>
      <c r="AD23" s="47">
        <v>4100</v>
      </c>
      <c r="AE23" s="47">
        <v>4101</v>
      </c>
      <c r="AF23" s="71">
        <f t="shared" si="26"/>
        <v>1.0002439024390244</v>
      </c>
      <c r="AG23" s="10">
        <v>20</v>
      </c>
      <c r="AH23" s="35">
        <v>10280</v>
      </c>
      <c r="AI23" s="35">
        <v>11303.4</v>
      </c>
      <c r="AJ23" s="71">
        <f t="shared" si="27"/>
        <v>1.0995525291828794</v>
      </c>
      <c r="AK23" s="10">
        <v>10</v>
      </c>
      <c r="AL23" s="35">
        <v>2300</v>
      </c>
      <c r="AM23" s="35">
        <v>2164.8000000000002</v>
      </c>
      <c r="AN23" s="71">
        <f t="shared" si="28"/>
        <v>0.94121739130434789</v>
      </c>
      <c r="AO23" s="10">
        <v>10</v>
      </c>
      <c r="AP23" s="46">
        <f t="shared" si="29"/>
        <v>0.99962169651691524</v>
      </c>
      <c r="AQ23" s="47">
        <v>38363</v>
      </c>
      <c r="AR23" s="35">
        <f t="shared" si="30"/>
        <v>31387.909090909092</v>
      </c>
      <c r="AS23" s="35">
        <f t="shared" si="19"/>
        <v>31376</v>
      </c>
      <c r="AT23" s="35">
        <f t="shared" si="20"/>
        <v>-11.909090909091901</v>
      </c>
      <c r="AU23" s="35">
        <v>2998</v>
      </c>
      <c r="AV23" s="35">
        <v>3894.5</v>
      </c>
      <c r="AW23" s="35">
        <v>3651.5</v>
      </c>
      <c r="AX23" s="35">
        <v>3166.4</v>
      </c>
      <c r="AY23" s="35">
        <v>3339.7</v>
      </c>
      <c r="AZ23" s="35">
        <v>3507.8</v>
      </c>
      <c r="BA23" s="35">
        <v>3686</v>
      </c>
      <c r="BB23" s="35">
        <v>3368</v>
      </c>
      <c r="BC23" s="35"/>
      <c r="BD23" s="35"/>
      <c r="BE23" s="35">
        <f t="shared" si="31"/>
        <v>3764.1</v>
      </c>
      <c r="BF23" s="10"/>
      <c r="BG23" s="35">
        <f t="shared" si="21"/>
        <v>3764.1</v>
      </c>
      <c r="BH23" s="35">
        <v>17</v>
      </c>
      <c r="BI23" s="35">
        <f t="shared" si="32"/>
        <v>3781.1</v>
      </c>
      <c r="BJ23" s="35"/>
      <c r="BK23" s="35">
        <f t="shared" si="33"/>
        <v>3781.1</v>
      </c>
      <c r="BL23" s="35">
        <v>3750.6</v>
      </c>
      <c r="BM23" s="35">
        <f t="shared" si="34"/>
        <v>30.5</v>
      </c>
      <c r="BN23" s="77"/>
    </row>
    <row r="24" spans="1:66" s="2" customFormat="1" ht="17" customHeight="1">
      <c r="A24" s="12" t="s">
        <v>26</v>
      </c>
      <c r="B24" s="35">
        <v>10208901</v>
      </c>
      <c r="C24" s="35">
        <v>10198225.699999999</v>
      </c>
      <c r="D24" s="71">
        <f t="shared" si="1"/>
        <v>0.9989543144751819</v>
      </c>
      <c r="E24" s="10">
        <v>10</v>
      </c>
      <c r="F24" s="68">
        <v>105.4</v>
      </c>
      <c r="G24" s="68">
        <v>104.2</v>
      </c>
      <c r="H24" s="71">
        <f t="shared" si="22"/>
        <v>0.9886148007590132</v>
      </c>
      <c r="I24" s="10">
        <v>5</v>
      </c>
      <c r="J24" s="47">
        <v>170</v>
      </c>
      <c r="K24" s="47">
        <v>137</v>
      </c>
      <c r="L24" s="71">
        <f t="shared" si="3"/>
        <v>1.2040875912408759</v>
      </c>
      <c r="M24" s="10">
        <v>5</v>
      </c>
      <c r="N24" s="35">
        <v>526105.9</v>
      </c>
      <c r="O24" s="35">
        <v>655061.6</v>
      </c>
      <c r="P24" s="71">
        <f t="shared" si="4"/>
        <v>1.2045113578844107</v>
      </c>
      <c r="Q24" s="10">
        <v>20</v>
      </c>
      <c r="R24" s="35">
        <v>3617</v>
      </c>
      <c r="S24" s="35">
        <v>4078.4</v>
      </c>
      <c r="T24" s="71">
        <f t="shared" si="23"/>
        <v>1.1275642797898811</v>
      </c>
      <c r="U24" s="10">
        <v>5</v>
      </c>
      <c r="V24" s="35">
        <v>1554.5</v>
      </c>
      <c r="W24" s="35">
        <v>2041.4</v>
      </c>
      <c r="X24" s="71">
        <f t="shared" si="24"/>
        <v>1.2113219684786105</v>
      </c>
      <c r="Y24" s="10">
        <v>5</v>
      </c>
      <c r="Z24" s="35">
        <v>4988073</v>
      </c>
      <c r="AA24" s="35">
        <v>5008660</v>
      </c>
      <c r="AB24" s="71">
        <f t="shared" si="25"/>
        <v>1.0041272451305343</v>
      </c>
      <c r="AC24" s="10">
        <v>10</v>
      </c>
      <c r="AD24" s="47">
        <v>4700</v>
      </c>
      <c r="AE24" s="47">
        <v>5040</v>
      </c>
      <c r="AF24" s="71">
        <f t="shared" si="26"/>
        <v>1.0723404255319149</v>
      </c>
      <c r="AG24" s="10">
        <v>20</v>
      </c>
      <c r="AH24" s="35">
        <v>11450</v>
      </c>
      <c r="AI24" s="35">
        <v>13615.1</v>
      </c>
      <c r="AJ24" s="71">
        <f t="shared" si="27"/>
        <v>1.1890917030567687</v>
      </c>
      <c r="AK24" s="10">
        <v>15</v>
      </c>
      <c r="AL24" s="35">
        <v>2630</v>
      </c>
      <c r="AM24" s="35">
        <v>3024.9</v>
      </c>
      <c r="AN24" s="71">
        <f t="shared" si="28"/>
        <v>1.1501520912547529</v>
      </c>
      <c r="AO24" s="10">
        <v>10</v>
      </c>
      <c r="AP24" s="46">
        <f t="shared" si="29"/>
        <v>1.1196541992773776</v>
      </c>
      <c r="AQ24" s="47">
        <v>38012</v>
      </c>
      <c r="AR24" s="35">
        <f t="shared" si="30"/>
        <v>31100.727272727272</v>
      </c>
      <c r="AS24" s="35">
        <f t="shared" si="19"/>
        <v>34822.1</v>
      </c>
      <c r="AT24" s="35">
        <f t="shared" si="20"/>
        <v>3721.3727272727265</v>
      </c>
      <c r="AU24" s="35">
        <v>3359.3</v>
      </c>
      <c r="AV24" s="35">
        <v>4172.3</v>
      </c>
      <c r="AW24" s="35">
        <v>3819.6</v>
      </c>
      <c r="AX24" s="35">
        <v>3161.7</v>
      </c>
      <c r="AY24" s="35">
        <v>3285.3</v>
      </c>
      <c r="AZ24" s="35">
        <v>5353.4</v>
      </c>
      <c r="BA24" s="35">
        <v>3361</v>
      </c>
      <c r="BB24" s="35">
        <v>3923.6</v>
      </c>
      <c r="BC24" s="35"/>
      <c r="BD24" s="35"/>
      <c r="BE24" s="35">
        <f t="shared" si="31"/>
        <v>4385.8999999999996</v>
      </c>
      <c r="BF24" s="10"/>
      <c r="BG24" s="35">
        <f t="shared" si="21"/>
        <v>4385.8999999999996</v>
      </c>
      <c r="BH24" s="35">
        <v>-77.900000000000006</v>
      </c>
      <c r="BI24" s="35">
        <f t="shared" si="32"/>
        <v>4308</v>
      </c>
      <c r="BJ24" s="35"/>
      <c r="BK24" s="35">
        <f t="shared" si="33"/>
        <v>4308</v>
      </c>
      <c r="BL24" s="35">
        <v>4933.6000000000004</v>
      </c>
      <c r="BM24" s="35">
        <f t="shared" si="34"/>
        <v>-625.60000000000036</v>
      </c>
      <c r="BN24" s="77"/>
    </row>
    <row r="25" spans="1:66" s="2" customFormat="1" ht="17" customHeight="1">
      <c r="A25" s="12" t="s">
        <v>27</v>
      </c>
      <c r="B25" s="35">
        <v>84286</v>
      </c>
      <c r="C25" s="35">
        <v>113178.2</v>
      </c>
      <c r="D25" s="71">
        <f t="shared" si="1"/>
        <v>1.2142787651567282</v>
      </c>
      <c r="E25" s="10">
        <v>10</v>
      </c>
      <c r="F25" s="68">
        <v>104.9</v>
      </c>
      <c r="G25" s="68">
        <v>103</v>
      </c>
      <c r="H25" s="71">
        <f t="shared" si="22"/>
        <v>0.98188751191611057</v>
      </c>
      <c r="I25" s="10">
        <v>5</v>
      </c>
      <c r="J25" s="47">
        <v>60</v>
      </c>
      <c r="K25" s="47">
        <v>53</v>
      </c>
      <c r="L25" s="71">
        <f t="shared" si="3"/>
        <v>1.1320754716981132</v>
      </c>
      <c r="M25" s="10">
        <v>10</v>
      </c>
      <c r="N25" s="35">
        <v>31393.3</v>
      </c>
      <c r="O25" s="35">
        <v>27330.9</v>
      </c>
      <c r="P25" s="71">
        <f t="shared" si="4"/>
        <v>0.87059659226650277</v>
      </c>
      <c r="Q25" s="10">
        <v>20</v>
      </c>
      <c r="R25" s="35">
        <v>1259</v>
      </c>
      <c r="S25" s="35">
        <v>1556.6</v>
      </c>
      <c r="T25" s="71">
        <f t="shared" si="23"/>
        <v>1.2036378077839556</v>
      </c>
      <c r="U25" s="10">
        <v>5</v>
      </c>
      <c r="V25" s="35">
        <v>108</v>
      </c>
      <c r="W25" s="35">
        <v>155.4</v>
      </c>
      <c r="X25" s="71">
        <f t="shared" si="24"/>
        <v>1.2238888888888888</v>
      </c>
      <c r="Y25" s="10">
        <v>5</v>
      </c>
      <c r="Z25" s="35">
        <v>251790</v>
      </c>
      <c r="AA25" s="35">
        <v>290199</v>
      </c>
      <c r="AB25" s="71">
        <f t="shared" si="25"/>
        <v>1.1525437864887407</v>
      </c>
      <c r="AC25" s="10">
        <v>5</v>
      </c>
      <c r="AD25" s="47">
        <v>1450</v>
      </c>
      <c r="AE25" s="47">
        <v>1623</v>
      </c>
      <c r="AF25" s="71">
        <f t="shared" si="26"/>
        <v>1.1193103448275863</v>
      </c>
      <c r="AG25" s="10">
        <v>20</v>
      </c>
      <c r="AH25" s="35">
        <v>4646</v>
      </c>
      <c r="AI25" s="35">
        <v>4814</v>
      </c>
      <c r="AJ25" s="71">
        <f t="shared" si="27"/>
        <v>1.0361601377529057</v>
      </c>
      <c r="AK25" s="10">
        <v>10</v>
      </c>
      <c r="AL25" s="35">
        <v>796</v>
      </c>
      <c r="AM25" s="35">
        <v>900.7</v>
      </c>
      <c r="AN25" s="71">
        <f t="shared" si="28"/>
        <v>1.131532663316583</v>
      </c>
      <c r="AO25" s="10">
        <v>5</v>
      </c>
      <c r="AP25" s="46">
        <f t="shared" si="29"/>
        <v>1.07463932399927</v>
      </c>
      <c r="AQ25" s="47">
        <v>11241</v>
      </c>
      <c r="AR25" s="35">
        <f t="shared" si="30"/>
        <v>9197.181818181818</v>
      </c>
      <c r="AS25" s="35">
        <f t="shared" si="19"/>
        <v>9883.7000000000007</v>
      </c>
      <c r="AT25" s="35">
        <f t="shared" si="20"/>
        <v>686.51818181818271</v>
      </c>
      <c r="AU25" s="35">
        <v>1067.9000000000001</v>
      </c>
      <c r="AV25" s="35">
        <v>1248.5</v>
      </c>
      <c r="AW25" s="35">
        <v>1203.8</v>
      </c>
      <c r="AX25" s="35">
        <v>856.9</v>
      </c>
      <c r="AY25" s="35">
        <v>991.2</v>
      </c>
      <c r="AZ25" s="35">
        <v>1196</v>
      </c>
      <c r="BA25" s="35">
        <v>872.3</v>
      </c>
      <c r="BB25" s="35">
        <v>989.3</v>
      </c>
      <c r="BC25" s="35">
        <v>84.8</v>
      </c>
      <c r="BD25" s="35"/>
      <c r="BE25" s="35">
        <f t="shared" si="31"/>
        <v>1373</v>
      </c>
      <c r="BF25" s="10"/>
      <c r="BG25" s="35">
        <f t="shared" si="21"/>
        <v>1373</v>
      </c>
      <c r="BH25" s="35">
        <v>-0.2</v>
      </c>
      <c r="BI25" s="35">
        <f t="shared" si="32"/>
        <v>1372.8</v>
      </c>
      <c r="BJ25" s="35"/>
      <c r="BK25" s="35">
        <f t="shared" si="33"/>
        <v>1372.8</v>
      </c>
      <c r="BL25" s="35">
        <v>1380.8</v>
      </c>
      <c r="BM25" s="35">
        <f t="shared" si="34"/>
        <v>-8</v>
      </c>
      <c r="BN25" s="77"/>
    </row>
    <row r="26" spans="1:66" s="2" customFormat="1" ht="17" customHeight="1">
      <c r="A26" s="12" t="s">
        <v>28</v>
      </c>
      <c r="B26" s="35">
        <v>55290</v>
      </c>
      <c r="C26" s="35">
        <v>63080</v>
      </c>
      <c r="D26" s="71">
        <f t="shared" si="1"/>
        <v>1.140893470790378</v>
      </c>
      <c r="E26" s="10">
        <v>10</v>
      </c>
      <c r="F26" s="68">
        <v>105.8</v>
      </c>
      <c r="G26" s="68">
        <v>105.8</v>
      </c>
      <c r="H26" s="71">
        <f t="shared" si="22"/>
        <v>1</v>
      </c>
      <c r="I26" s="10">
        <v>5</v>
      </c>
      <c r="J26" s="47">
        <v>165</v>
      </c>
      <c r="K26" s="47">
        <v>181</v>
      </c>
      <c r="L26" s="71">
        <f t="shared" si="3"/>
        <v>0.91160220994475138</v>
      </c>
      <c r="M26" s="10">
        <v>15</v>
      </c>
      <c r="N26" s="35">
        <v>49555.3</v>
      </c>
      <c r="O26" s="35">
        <v>48294.400000000001</v>
      </c>
      <c r="P26" s="71">
        <f t="shared" si="4"/>
        <v>0.97455569838140421</v>
      </c>
      <c r="Q26" s="10">
        <v>20</v>
      </c>
      <c r="R26" s="35">
        <v>11854</v>
      </c>
      <c r="S26" s="35">
        <v>11588.9</v>
      </c>
      <c r="T26" s="71">
        <f t="shared" si="23"/>
        <v>0.97763624093133117</v>
      </c>
      <c r="U26" s="10">
        <v>5</v>
      </c>
      <c r="V26" s="35">
        <v>525</v>
      </c>
      <c r="W26" s="35">
        <v>546.6</v>
      </c>
      <c r="X26" s="71">
        <f t="shared" si="24"/>
        <v>1.0411428571428571</v>
      </c>
      <c r="Y26" s="10">
        <v>5</v>
      </c>
      <c r="Z26" s="35">
        <v>420000</v>
      </c>
      <c r="AA26" s="35">
        <v>465494</v>
      </c>
      <c r="AB26" s="71">
        <f t="shared" si="25"/>
        <v>1.1083190476190476</v>
      </c>
      <c r="AC26" s="10">
        <v>5</v>
      </c>
      <c r="AD26" s="47">
        <v>4947</v>
      </c>
      <c r="AE26" s="47">
        <v>4968</v>
      </c>
      <c r="AF26" s="71">
        <f t="shared" si="26"/>
        <v>1.0042449969678593</v>
      </c>
      <c r="AG26" s="10">
        <v>15</v>
      </c>
      <c r="AH26" s="35">
        <v>17312</v>
      </c>
      <c r="AI26" s="35">
        <v>17888.400000000001</v>
      </c>
      <c r="AJ26" s="71">
        <f t="shared" si="27"/>
        <v>1.0332948243992608</v>
      </c>
      <c r="AK26" s="10">
        <v>20</v>
      </c>
      <c r="AL26" s="35">
        <v>2151</v>
      </c>
      <c r="AM26" s="35">
        <v>1856.9</v>
      </c>
      <c r="AN26" s="71">
        <f t="shared" si="28"/>
        <v>0.86327289632728965</v>
      </c>
      <c r="AO26" s="10">
        <v>5</v>
      </c>
      <c r="AP26" s="46">
        <f t="shared" si="29"/>
        <v>1.0024334140696083</v>
      </c>
      <c r="AQ26" s="47">
        <v>42883</v>
      </c>
      <c r="AR26" s="35">
        <f t="shared" si="30"/>
        <v>35086.090909090912</v>
      </c>
      <c r="AS26" s="35">
        <f t="shared" si="19"/>
        <v>35171.5</v>
      </c>
      <c r="AT26" s="35">
        <f t="shared" si="20"/>
        <v>85.409090909088263</v>
      </c>
      <c r="AU26" s="35">
        <v>3706.8</v>
      </c>
      <c r="AV26" s="35">
        <v>3718.7</v>
      </c>
      <c r="AW26" s="35">
        <v>4441.8</v>
      </c>
      <c r="AX26" s="35">
        <v>3557.6</v>
      </c>
      <c r="AY26" s="35">
        <v>3553</v>
      </c>
      <c r="AZ26" s="35">
        <v>4265.8</v>
      </c>
      <c r="BA26" s="35">
        <v>3422.7</v>
      </c>
      <c r="BB26" s="35">
        <v>4088.1</v>
      </c>
      <c r="BC26" s="35"/>
      <c r="BD26" s="35"/>
      <c r="BE26" s="35">
        <f t="shared" si="31"/>
        <v>4417</v>
      </c>
      <c r="BF26" s="10"/>
      <c r="BG26" s="35">
        <f t="shared" si="21"/>
        <v>4417</v>
      </c>
      <c r="BH26" s="35">
        <v>-17.5</v>
      </c>
      <c r="BI26" s="35">
        <f t="shared" si="32"/>
        <v>4399.5</v>
      </c>
      <c r="BJ26" s="35"/>
      <c r="BK26" s="35">
        <f t="shared" si="33"/>
        <v>4399.5</v>
      </c>
      <c r="BL26" s="35">
        <v>4208.3999999999996</v>
      </c>
      <c r="BM26" s="35">
        <f t="shared" si="34"/>
        <v>191.10000000000036</v>
      </c>
      <c r="BN26" s="77"/>
    </row>
    <row r="27" spans="1:66" s="2" customFormat="1" ht="17" customHeight="1">
      <c r="A27" s="12" t="s">
        <v>29</v>
      </c>
      <c r="B27" s="35">
        <v>22461</v>
      </c>
      <c r="C27" s="35">
        <v>23166.799999999999</v>
      </c>
      <c r="D27" s="71">
        <f t="shared" si="1"/>
        <v>1.0314233560393571</v>
      </c>
      <c r="E27" s="10">
        <v>10</v>
      </c>
      <c r="F27" s="68">
        <v>104.4</v>
      </c>
      <c r="G27" s="68">
        <v>105.7</v>
      </c>
      <c r="H27" s="71">
        <f t="shared" si="22"/>
        <v>1.0124521072796935</v>
      </c>
      <c r="I27" s="10">
        <v>5</v>
      </c>
      <c r="J27" s="47">
        <v>115</v>
      </c>
      <c r="K27" s="47">
        <v>115</v>
      </c>
      <c r="L27" s="71">
        <f t="shared" si="3"/>
        <v>1</v>
      </c>
      <c r="M27" s="10">
        <v>15</v>
      </c>
      <c r="N27" s="35">
        <v>28987.3</v>
      </c>
      <c r="O27" s="35">
        <v>33059.699999999997</v>
      </c>
      <c r="P27" s="71">
        <f t="shared" si="4"/>
        <v>1.1404891107485002</v>
      </c>
      <c r="Q27" s="10">
        <v>20</v>
      </c>
      <c r="R27" s="35">
        <v>753</v>
      </c>
      <c r="S27" s="35">
        <v>835.1</v>
      </c>
      <c r="T27" s="71">
        <f t="shared" si="23"/>
        <v>1.1090305444887119</v>
      </c>
      <c r="U27" s="10">
        <v>5</v>
      </c>
      <c r="V27" s="35">
        <v>58.8</v>
      </c>
      <c r="W27" s="35">
        <v>72.8</v>
      </c>
      <c r="X27" s="71">
        <f t="shared" si="24"/>
        <v>1.2038095238095239</v>
      </c>
      <c r="Y27" s="10">
        <v>10</v>
      </c>
      <c r="Z27" s="35">
        <v>350000</v>
      </c>
      <c r="AA27" s="35">
        <v>410164</v>
      </c>
      <c r="AB27" s="71">
        <f t="shared" si="25"/>
        <v>1.1718971428571427</v>
      </c>
      <c r="AC27" s="10">
        <v>5</v>
      </c>
      <c r="AD27" s="47">
        <v>1000</v>
      </c>
      <c r="AE27" s="47">
        <v>880</v>
      </c>
      <c r="AF27" s="71">
        <f t="shared" si="26"/>
        <v>0.88</v>
      </c>
      <c r="AG27" s="10">
        <v>20</v>
      </c>
      <c r="AH27" s="35">
        <v>3739</v>
      </c>
      <c r="AI27" s="35">
        <v>3364.5</v>
      </c>
      <c r="AJ27" s="71">
        <f t="shared" si="27"/>
        <v>0.89983952928590527</v>
      </c>
      <c r="AK27" s="10">
        <v>10</v>
      </c>
      <c r="AL27" s="35">
        <v>600</v>
      </c>
      <c r="AM27" s="35">
        <v>468.3</v>
      </c>
      <c r="AN27" s="71">
        <f t="shared" si="28"/>
        <v>0.78049999999999997</v>
      </c>
      <c r="AO27" s="10">
        <v>15</v>
      </c>
      <c r="AP27" s="46">
        <f t="shared" si="29"/>
        <v>0.99943395895170095</v>
      </c>
      <c r="AQ27" s="47">
        <v>9919</v>
      </c>
      <c r="AR27" s="35">
        <f t="shared" si="30"/>
        <v>8115.545454545455</v>
      </c>
      <c r="AS27" s="35">
        <f t="shared" si="19"/>
        <v>8111</v>
      </c>
      <c r="AT27" s="35">
        <f t="shared" si="20"/>
        <v>-4.5454545454549589</v>
      </c>
      <c r="AU27" s="35">
        <v>981.3</v>
      </c>
      <c r="AV27" s="35">
        <v>1007.5</v>
      </c>
      <c r="AW27" s="35">
        <v>1000.5</v>
      </c>
      <c r="AX27" s="35">
        <v>771.5</v>
      </c>
      <c r="AY27" s="35">
        <v>1041.4000000000001</v>
      </c>
      <c r="AZ27" s="35">
        <v>589</v>
      </c>
      <c r="BA27" s="35">
        <v>997.8</v>
      </c>
      <c r="BB27" s="35">
        <v>950.6</v>
      </c>
      <c r="BC27" s="35"/>
      <c r="BD27" s="35"/>
      <c r="BE27" s="35">
        <f t="shared" si="31"/>
        <v>771.4</v>
      </c>
      <c r="BF27" s="10"/>
      <c r="BG27" s="35">
        <f t="shared" si="21"/>
        <v>771.4</v>
      </c>
      <c r="BH27" s="35">
        <v>4.4000000000000004</v>
      </c>
      <c r="BI27" s="35">
        <f t="shared" si="32"/>
        <v>775.8</v>
      </c>
      <c r="BJ27" s="35"/>
      <c r="BK27" s="35">
        <f t="shared" si="33"/>
        <v>775.8</v>
      </c>
      <c r="BL27" s="35">
        <v>704.1</v>
      </c>
      <c r="BM27" s="35">
        <f t="shared" si="34"/>
        <v>71.699999999999932</v>
      </c>
      <c r="BN27" s="77"/>
    </row>
    <row r="28" spans="1:66" s="2" customFormat="1" ht="17" customHeight="1">
      <c r="A28" s="12" t="s">
        <v>30</v>
      </c>
      <c r="B28" s="35">
        <v>15503364</v>
      </c>
      <c r="C28" s="35">
        <v>16135321.5</v>
      </c>
      <c r="D28" s="71">
        <f t="shared" si="1"/>
        <v>1.0407626048127361</v>
      </c>
      <c r="E28" s="10">
        <v>10</v>
      </c>
      <c r="F28" s="68">
        <v>101.7</v>
      </c>
      <c r="G28" s="68">
        <v>102.3</v>
      </c>
      <c r="H28" s="71">
        <f t="shared" si="22"/>
        <v>1.0058997050147491</v>
      </c>
      <c r="I28" s="10">
        <v>5</v>
      </c>
      <c r="J28" s="47">
        <v>210</v>
      </c>
      <c r="K28" s="47">
        <v>208</v>
      </c>
      <c r="L28" s="71">
        <f t="shared" si="3"/>
        <v>1.0096153846153846</v>
      </c>
      <c r="M28" s="10">
        <v>10</v>
      </c>
      <c r="N28" s="35">
        <v>214186.9</v>
      </c>
      <c r="O28" s="35">
        <v>195135.9</v>
      </c>
      <c r="P28" s="71">
        <f t="shared" si="4"/>
        <v>0.91105431751428312</v>
      </c>
      <c r="Q28" s="10">
        <v>20</v>
      </c>
      <c r="R28" s="35">
        <v>5933.8</v>
      </c>
      <c r="S28" s="35">
        <v>8968.6</v>
      </c>
      <c r="T28" s="71">
        <f t="shared" si="23"/>
        <v>1.2311442920219757</v>
      </c>
      <c r="U28" s="10">
        <v>10</v>
      </c>
      <c r="V28" s="35">
        <v>2739.8</v>
      </c>
      <c r="W28" s="35">
        <v>3276.6</v>
      </c>
      <c r="X28" s="71">
        <f t="shared" si="24"/>
        <v>1.1959267099788304</v>
      </c>
      <c r="Y28" s="10">
        <v>10</v>
      </c>
      <c r="Z28" s="35">
        <v>618380</v>
      </c>
      <c r="AA28" s="35">
        <v>653174</v>
      </c>
      <c r="AB28" s="71">
        <f t="shared" si="25"/>
        <v>1.0562663734273423</v>
      </c>
      <c r="AC28" s="10">
        <v>5</v>
      </c>
      <c r="AD28" s="47">
        <v>4233</v>
      </c>
      <c r="AE28" s="47">
        <v>5207</v>
      </c>
      <c r="AF28" s="71">
        <f t="shared" si="26"/>
        <v>1.2030096858020316</v>
      </c>
      <c r="AG28" s="10">
        <v>15</v>
      </c>
      <c r="AH28" s="35">
        <v>10900</v>
      </c>
      <c r="AI28" s="35">
        <v>15337.15</v>
      </c>
      <c r="AJ28" s="71">
        <f t="shared" si="27"/>
        <v>1.2207077981651375</v>
      </c>
      <c r="AK28" s="10">
        <v>10</v>
      </c>
      <c r="AL28" s="35">
        <v>7500</v>
      </c>
      <c r="AM28" s="35">
        <v>8471.875</v>
      </c>
      <c r="AN28" s="71">
        <f t="shared" si="28"/>
        <v>1.1295833333333334</v>
      </c>
      <c r="AO28" s="10">
        <v>10</v>
      </c>
      <c r="AP28" s="46">
        <f t="shared" si="29"/>
        <v>1.0938520310361961</v>
      </c>
      <c r="AQ28" s="47">
        <v>58499</v>
      </c>
      <c r="AR28" s="35">
        <f t="shared" si="30"/>
        <v>47862.818181818184</v>
      </c>
      <c r="AS28" s="35">
        <f t="shared" si="19"/>
        <v>52354.8</v>
      </c>
      <c r="AT28" s="35">
        <f t="shared" si="20"/>
        <v>4491.9818181818191</v>
      </c>
      <c r="AU28" s="35">
        <v>6423</v>
      </c>
      <c r="AV28" s="35">
        <v>6622.2</v>
      </c>
      <c r="AW28" s="35">
        <v>6255</v>
      </c>
      <c r="AX28" s="35">
        <v>4847.3</v>
      </c>
      <c r="AY28" s="35">
        <v>5349.5</v>
      </c>
      <c r="AZ28" s="35">
        <v>5577.4</v>
      </c>
      <c r="BA28" s="35">
        <v>4382.6000000000004</v>
      </c>
      <c r="BB28" s="35">
        <v>5125</v>
      </c>
      <c r="BC28" s="35"/>
      <c r="BD28" s="35"/>
      <c r="BE28" s="35">
        <f t="shared" si="31"/>
        <v>7772.8</v>
      </c>
      <c r="BF28" s="10"/>
      <c r="BG28" s="35">
        <f t="shared" si="21"/>
        <v>7772.8</v>
      </c>
      <c r="BH28" s="35">
        <v>41.7</v>
      </c>
      <c r="BI28" s="35">
        <f t="shared" si="32"/>
        <v>7814.5</v>
      </c>
      <c r="BJ28" s="35"/>
      <c r="BK28" s="35">
        <f t="shared" si="33"/>
        <v>7814.5</v>
      </c>
      <c r="BL28" s="35">
        <v>8130.8</v>
      </c>
      <c r="BM28" s="35">
        <f t="shared" si="34"/>
        <v>-316.30000000000018</v>
      </c>
      <c r="BN28" s="77"/>
    </row>
    <row r="29" spans="1:66" s="2" customFormat="1" ht="17" customHeight="1">
      <c r="A29" s="12" t="s">
        <v>31</v>
      </c>
      <c r="B29" s="35">
        <v>3144062</v>
      </c>
      <c r="C29" s="35">
        <v>3256009.4</v>
      </c>
      <c r="D29" s="71">
        <f t="shared" si="1"/>
        <v>1.0356059772358179</v>
      </c>
      <c r="E29" s="10">
        <v>10</v>
      </c>
      <c r="F29" s="68">
        <v>106.4</v>
      </c>
      <c r="G29" s="68">
        <v>111.2</v>
      </c>
      <c r="H29" s="71">
        <f t="shared" si="22"/>
        <v>1.0451127819548871</v>
      </c>
      <c r="I29" s="10">
        <v>5</v>
      </c>
      <c r="J29" s="47">
        <v>220</v>
      </c>
      <c r="K29" s="47">
        <v>219</v>
      </c>
      <c r="L29" s="71">
        <f t="shared" si="3"/>
        <v>1.004566210045662</v>
      </c>
      <c r="M29" s="10">
        <v>5</v>
      </c>
      <c r="N29" s="35">
        <v>227601.7</v>
      </c>
      <c r="O29" s="35">
        <v>226538.8</v>
      </c>
      <c r="P29" s="71">
        <f t="shared" si="4"/>
        <v>0.99532999973198788</v>
      </c>
      <c r="Q29" s="10">
        <v>20</v>
      </c>
      <c r="R29" s="35">
        <v>3681</v>
      </c>
      <c r="S29" s="35">
        <v>3920.9</v>
      </c>
      <c r="T29" s="71">
        <f t="shared" si="23"/>
        <v>1.0651725074707961</v>
      </c>
      <c r="U29" s="10">
        <v>5</v>
      </c>
      <c r="V29" s="35">
        <v>19650</v>
      </c>
      <c r="W29" s="35">
        <v>25746.3</v>
      </c>
      <c r="X29" s="71">
        <f t="shared" si="24"/>
        <v>1.2110244274809161</v>
      </c>
      <c r="Y29" s="10">
        <v>15</v>
      </c>
      <c r="Z29" s="35">
        <v>1216152</v>
      </c>
      <c r="AA29" s="35">
        <v>1418414</v>
      </c>
      <c r="AB29" s="71">
        <f t="shared" si="25"/>
        <v>1.1663130924423921</v>
      </c>
      <c r="AC29" s="10">
        <v>5</v>
      </c>
      <c r="AD29" s="47">
        <v>3800</v>
      </c>
      <c r="AE29" s="47">
        <v>3800</v>
      </c>
      <c r="AF29" s="71">
        <f t="shared" si="26"/>
        <v>1</v>
      </c>
      <c r="AG29" s="10">
        <v>10</v>
      </c>
      <c r="AH29" s="35">
        <v>13626</v>
      </c>
      <c r="AI29" s="35">
        <v>14597.4</v>
      </c>
      <c r="AJ29" s="71">
        <f t="shared" si="27"/>
        <v>1.0712901805372081</v>
      </c>
      <c r="AK29" s="10">
        <v>10</v>
      </c>
      <c r="AL29" s="35">
        <v>26500</v>
      </c>
      <c r="AM29" s="35">
        <v>28101.200000000001</v>
      </c>
      <c r="AN29" s="71">
        <f t="shared" si="28"/>
        <v>1.060422641509434</v>
      </c>
      <c r="AO29" s="10">
        <v>20</v>
      </c>
      <c r="AP29" s="46">
        <f t="shared" si="29"/>
        <v>1.0643352740413441</v>
      </c>
      <c r="AQ29" s="47">
        <v>102884</v>
      </c>
      <c r="AR29" s="35">
        <f t="shared" si="30"/>
        <v>84177.818181818191</v>
      </c>
      <c r="AS29" s="35">
        <f t="shared" si="19"/>
        <v>89593.4</v>
      </c>
      <c r="AT29" s="35">
        <f t="shared" si="20"/>
        <v>5415.5818181818031</v>
      </c>
      <c r="AU29" s="35">
        <v>10207.700000000001</v>
      </c>
      <c r="AV29" s="35">
        <v>11223.1</v>
      </c>
      <c r="AW29" s="35">
        <v>10655.5</v>
      </c>
      <c r="AX29" s="35">
        <v>10203.200000000001</v>
      </c>
      <c r="AY29" s="35">
        <v>10868.5</v>
      </c>
      <c r="AZ29" s="35">
        <v>9524.7000000000007</v>
      </c>
      <c r="BA29" s="35">
        <v>8950.7999999999993</v>
      </c>
      <c r="BB29" s="35">
        <v>9624.7999999999993</v>
      </c>
      <c r="BC29" s="35"/>
      <c r="BD29" s="35"/>
      <c r="BE29" s="35">
        <f t="shared" si="31"/>
        <v>8335.1</v>
      </c>
      <c r="BF29" s="10"/>
      <c r="BG29" s="35">
        <f t="shared" si="21"/>
        <v>8335.1</v>
      </c>
      <c r="BH29" s="35">
        <v>40.6</v>
      </c>
      <c r="BI29" s="35">
        <f t="shared" si="32"/>
        <v>8375.7000000000007</v>
      </c>
      <c r="BJ29" s="35"/>
      <c r="BK29" s="35">
        <f>IF((BI29-BJ29)&gt;0,ROUND(BI29-BJ29,1),0)</f>
        <v>8375.7000000000007</v>
      </c>
      <c r="BL29" s="35">
        <v>8009.1</v>
      </c>
      <c r="BM29" s="35">
        <f t="shared" si="34"/>
        <v>366.60000000000036</v>
      </c>
      <c r="BN29" s="77"/>
    </row>
    <row r="30" spans="1:66" s="2" customFormat="1" ht="17" customHeight="1">
      <c r="A30" s="12" t="s">
        <v>32</v>
      </c>
      <c r="B30" s="35">
        <v>195210</v>
      </c>
      <c r="C30" s="35">
        <v>187544.9</v>
      </c>
      <c r="D30" s="71">
        <f t="shared" si="1"/>
        <v>0.96073408124583781</v>
      </c>
      <c r="E30" s="10">
        <v>10</v>
      </c>
      <c r="F30" s="68">
        <v>108</v>
      </c>
      <c r="G30" s="68">
        <v>111.8</v>
      </c>
      <c r="H30" s="71">
        <f t="shared" si="22"/>
        <v>1.0351851851851852</v>
      </c>
      <c r="I30" s="10">
        <v>5</v>
      </c>
      <c r="J30" s="47">
        <v>130</v>
      </c>
      <c r="K30" s="47">
        <v>112</v>
      </c>
      <c r="L30" s="71">
        <f t="shared" si="3"/>
        <v>1.1607142857142858</v>
      </c>
      <c r="M30" s="10">
        <v>10</v>
      </c>
      <c r="N30" s="35">
        <v>65019.7</v>
      </c>
      <c r="O30" s="35">
        <v>50201.3</v>
      </c>
      <c r="P30" s="71">
        <f t="shared" si="4"/>
        <v>0.77209368852824611</v>
      </c>
      <c r="Q30" s="10">
        <v>20</v>
      </c>
      <c r="R30" s="35">
        <v>2292</v>
      </c>
      <c r="S30" s="35">
        <v>2282.6999999999998</v>
      </c>
      <c r="T30" s="71">
        <f t="shared" si="23"/>
        <v>0.99594240837696324</v>
      </c>
      <c r="U30" s="10">
        <v>10</v>
      </c>
      <c r="V30" s="35">
        <v>75.3</v>
      </c>
      <c r="W30" s="35">
        <v>92.5</v>
      </c>
      <c r="X30" s="71">
        <f t="shared" si="24"/>
        <v>1.2028419654714475</v>
      </c>
      <c r="Y30" s="10">
        <v>10</v>
      </c>
      <c r="Z30" s="35">
        <v>554815</v>
      </c>
      <c r="AA30" s="35">
        <v>583522</v>
      </c>
      <c r="AB30" s="71">
        <f t="shared" si="25"/>
        <v>1.0517415715148293</v>
      </c>
      <c r="AC30" s="10">
        <v>5</v>
      </c>
      <c r="AD30" s="47">
        <v>1631</v>
      </c>
      <c r="AE30" s="47">
        <v>1631</v>
      </c>
      <c r="AF30" s="71">
        <f t="shared" si="26"/>
        <v>1</v>
      </c>
      <c r="AG30" s="10">
        <v>20</v>
      </c>
      <c r="AH30" s="35">
        <v>5331</v>
      </c>
      <c r="AI30" s="35">
        <v>5194.3</v>
      </c>
      <c r="AJ30" s="71">
        <f>IF(AK30=0,0,IF(AH30=0,1,IF(AI30&lt;0,0,IF(AI30/AH30&gt;1.2,IF((AI30/AH30-1.2)*0.1+1.2&gt;1.3,1.3,(AI30/AH30-1.2)*0.1+1.2),AI30/AH30))))</f>
        <v>0.97435753141999626</v>
      </c>
      <c r="AK30" s="10">
        <v>10</v>
      </c>
      <c r="AL30" s="35">
        <v>742</v>
      </c>
      <c r="AM30" s="35">
        <v>728.875</v>
      </c>
      <c r="AN30" s="71">
        <f t="shared" si="28"/>
        <v>0.98231132075471694</v>
      </c>
      <c r="AO30" s="10">
        <v>10</v>
      </c>
      <c r="AP30" s="46">
        <f t="shared" si="29"/>
        <v>0.98768657712634056</v>
      </c>
      <c r="AQ30" s="47">
        <v>18862</v>
      </c>
      <c r="AR30" s="35">
        <f t="shared" si="30"/>
        <v>15432.545454545454</v>
      </c>
      <c r="AS30" s="35">
        <f t="shared" si="19"/>
        <v>15242.5</v>
      </c>
      <c r="AT30" s="35">
        <f t="shared" si="20"/>
        <v>-190.04545454545405</v>
      </c>
      <c r="AU30" s="35">
        <v>1486.5</v>
      </c>
      <c r="AV30" s="35">
        <v>1927.4</v>
      </c>
      <c r="AW30" s="35">
        <v>2146.9</v>
      </c>
      <c r="AX30" s="35">
        <v>1525.9</v>
      </c>
      <c r="AY30" s="35">
        <v>1570.1</v>
      </c>
      <c r="AZ30" s="35">
        <v>1655.5</v>
      </c>
      <c r="BA30" s="35">
        <v>1305.8</v>
      </c>
      <c r="BB30" s="35">
        <v>1462.4</v>
      </c>
      <c r="BC30" s="35"/>
      <c r="BD30" s="35"/>
      <c r="BE30" s="35">
        <f t="shared" si="31"/>
        <v>2162</v>
      </c>
      <c r="BF30" s="10"/>
      <c r="BG30" s="35">
        <f t="shared" si="21"/>
        <v>2162</v>
      </c>
      <c r="BH30" s="35">
        <v>21.6</v>
      </c>
      <c r="BI30" s="35">
        <f t="shared" si="32"/>
        <v>2183.6</v>
      </c>
      <c r="BJ30" s="35"/>
      <c r="BK30" s="35">
        <f t="shared" si="33"/>
        <v>2183.6</v>
      </c>
      <c r="BL30" s="35">
        <v>2097.5</v>
      </c>
      <c r="BM30" s="35">
        <f t="shared" si="34"/>
        <v>86.099999999999909</v>
      </c>
      <c r="BN30" s="77"/>
    </row>
    <row r="31" spans="1:66" s="2" customFormat="1" ht="17" customHeight="1">
      <c r="A31" s="12" t="s">
        <v>33</v>
      </c>
      <c r="B31" s="35">
        <v>1694975</v>
      </c>
      <c r="C31" s="35">
        <v>1565130</v>
      </c>
      <c r="D31" s="71">
        <f t="shared" si="1"/>
        <v>0.92339415035619998</v>
      </c>
      <c r="E31" s="10">
        <v>10</v>
      </c>
      <c r="F31" s="68">
        <v>108.4</v>
      </c>
      <c r="G31" s="68">
        <v>108.3</v>
      </c>
      <c r="H31" s="71">
        <f t="shared" si="22"/>
        <v>0.99907749077490771</v>
      </c>
      <c r="I31" s="10">
        <v>5</v>
      </c>
      <c r="J31" s="47">
        <v>160</v>
      </c>
      <c r="K31" s="47">
        <v>160</v>
      </c>
      <c r="L31" s="71">
        <f t="shared" si="3"/>
        <v>1</v>
      </c>
      <c r="M31" s="10">
        <v>10</v>
      </c>
      <c r="N31" s="35">
        <v>96801.9</v>
      </c>
      <c r="O31" s="35">
        <v>95676.6</v>
      </c>
      <c r="P31" s="71">
        <f t="shared" si="4"/>
        <v>0.98837522817217438</v>
      </c>
      <c r="Q31" s="10">
        <v>20</v>
      </c>
      <c r="R31" s="35">
        <v>13396</v>
      </c>
      <c r="S31" s="35">
        <v>15818.6</v>
      </c>
      <c r="T31" s="71">
        <f t="shared" si="23"/>
        <v>1.1808450283666767</v>
      </c>
      <c r="U31" s="10">
        <v>10</v>
      </c>
      <c r="V31" s="35">
        <v>611.79999999999995</v>
      </c>
      <c r="W31" s="35">
        <v>810.8</v>
      </c>
      <c r="X31" s="71">
        <f t="shared" si="24"/>
        <v>1.2125269695979077</v>
      </c>
      <c r="Y31" s="10">
        <v>5</v>
      </c>
      <c r="Z31" s="35">
        <v>1241884</v>
      </c>
      <c r="AA31" s="35">
        <v>1243341</v>
      </c>
      <c r="AB31" s="71">
        <f t="shared" si="25"/>
        <v>1.0011732174663657</v>
      </c>
      <c r="AC31" s="10">
        <v>5</v>
      </c>
      <c r="AD31" s="47">
        <v>6335</v>
      </c>
      <c r="AE31" s="47">
        <v>6421</v>
      </c>
      <c r="AF31" s="71">
        <f t="shared" si="26"/>
        <v>1.0135753749013416</v>
      </c>
      <c r="AG31" s="10">
        <v>10</v>
      </c>
      <c r="AH31" s="35">
        <v>23930</v>
      </c>
      <c r="AI31" s="35">
        <v>24048.5</v>
      </c>
      <c r="AJ31" s="71">
        <f t="shared" si="27"/>
        <v>1.0049519431675722</v>
      </c>
      <c r="AK31" s="10">
        <v>20</v>
      </c>
      <c r="AL31" s="35">
        <v>3336</v>
      </c>
      <c r="AM31" s="35">
        <v>2765.2</v>
      </c>
      <c r="AN31" s="71">
        <f t="shared" si="28"/>
        <v>0.82889688249400473</v>
      </c>
      <c r="AO31" s="10">
        <v>5</v>
      </c>
      <c r="AP31" s="46">
        <f t="shared" si="29"/>
        <v>1.0125306176470306</v>
      </c>
      <c r="AQ31" s="47">
        <v>32606</v>
      </c>
      <c r="AR31" s="35">
        <f t="shared" si="30"/>
        <v>26677.63636363636</v>
      </c>
      <c r="AS31" s="35">
        <f t="shared" si="19"/>
        <v>27011.9</v>
      </c>
      <c r="AT31" s="35">
        <f t="shared" si="20"/>
        <v>334.26363636364113</v>
      </c>
      <c r="AU31" s="35">
        <v>3193.1</v>
      </c>
      <c r="AV31" s="35">
        <v>3505.1</v>
      </c>
      <c r="AW31" s="35">
        <v>3717.6</v>
      </c>
      <c r="AX31" s="35">
        <v>2709</v>
      </c>
      <c r="AY31" s="35">
        <v>3186.4</v>
      </c>
      <c r="AZ31" s="35">
        <v>1904.9</v>
      </c>
      <c r="BA31" s="35">
        <v>2910.3</v>
      </c>
      <c r="BB31" s="35">
        <v>2940.8</v>
      </c>
      <c r="BC31" s="35"/>
      <c r="BD31" s="35"/>
      <c r="BE31" s="35">
        <f t="shared" si="31"/>
        <v>2944.7</v>
      </c>
      <c r="BF31" s="10"/>
      <c r="BG31" s="35">
        <f t="shared" si="21"/>
        <v>2944.7</v>
      </c>
      <c r="BH31" s="35">
        <v>3</v>
      </c>
      <c r="BI31" s="35">
        <f t="shared" si="32"/>
        <v>2947.7</v>
      </c>
      <c r="BJ31" s="35"/>
      <c r="BK31" s="35">
        <f t="shared" si="33"/>
        <v>2947.7</v>
      </c>
      <c r="BL31" s="35">
        <v>2984.5</v>
      </c>
      <c r="BM31" s="35">
        <f t="shared" si="34"/>
        <v>-36.800000000000182</v>
      </c>
      <c r="BN31" s="77"/>
    </row>
    <row r="32" spans="1:66" s="2" customFormat="1" ht="17" customHeight="1">
      <c r="A32" s="12" t="s">
        <v>34</v>
      </c>
      <c r="B32" s="35">
        <v>89820</v>
      </c>
      <c r="C32" s="35">
        <v>90640.2</v>
      </c>
      <c r="D32" s="71">
        <f t="shared" si="1"/>
        <v>1.0091315965263861</v>
      </c>
      <c r="E32" s="10">
        <v>10</v>
      </c>
      <c r="F32" s="68">
        <v>105.3</v>
      </c>
      <c r="G32" s="68">
        <v>106</v>
      </c>
      <c r="H32" s="71">
        <f t="shared" si="22"/>
        <v>1.0066476733143399</v>
      </c>
      <c r="I32" s="10">
        <v>5</v>
      </c>
      <c r="J32" s="47">
        <v>170</v>
      </c>
      <c r="K32" s="47">
        <v>177</v>
      </c>
      <c r="L32" s="71">
        <f t="shared" si="3"/>
        <v>0.96045197740112997</v>
      </c>
      <c r="M32" s="10">
        <v>15</v>
      </c>
      <c r="N32" s="35">
        <v>65552.800000000003</v>
      </c>
      <c r="O32" s="35">
        <v>85790</v>
      </c>
      <c r="P32" s="71">
        <f t="shared" si="4"/>
        <v>1.2108716027385558</v>
      </c>
      <c r="Q32" s="10">
        <v>20</v>
      </c>
      <c r="R32" s="35">
        <v>2533</v>
      </c>
      <c r="S32" s="35">
        <v>2519.1999999999998</v>
      </c>
      <c r="T32" s="71">
        <f t="shared" si="23"/>
        <v>0.99455191472562177</v>
      </c>
      <c r="U32" s="10">
        <v>10</v>
      </c>
      <c r="V32" s="35">
        <v>227.8</v>
      </c>
      <c r="W32" s="35">
        <v>229.6</v>
      </c>
      <c r="X32" s="71">
        <f t="shared" si="24"/>
        <v>1.0079016681299384</v>
      </c>
      <c r="Y32" s="10">
        <v>10</v>
      </c>
      <c r="Z32" s="35">
        <v>447528</v>
      </c>
      <c r="AA32" s="35">
        <v>517279</v>
      </c>
      <c r="AB32" s="71">
        <f t="shared" si="25"/>
        <v>1.1558584043903399</v>
      </c>
      <c r="AC32" s="10">
        <v>5</v>
      </c>
      <c r="AD32" s="47">
        <v>3400</v>
      </c>
      <c r="AE32" s="47">
        <v>3536</v>
      </c>
      <c r="AF32" s="71">
        <f t="shared" si="26"/>
        <v>1.04</v>
      </c>
      <c r="AG32" s="10">
        <v>10</v>
      </c>
      <c r="AH32" s="35">
        <v>12282.2</v>
      </c>
      <c r="AI32" s="35">
        <v>11982.9</v>
      </c>
      <c r="AJ32" s="71">
        <f t="shared" si="27"/>
        <v>0.97563140154044059</v>
      </c>
      <c r="AK32" s="10">
        <v>10</v>
      </c>
      <c r="AL32" s="35">
        <v>1850</v>
      </c>
      <c r="AM32" s="35">
        <v>1739.28</v>
      </c>
      <c r="AN32" s="71">
        <f t="shared" si="28"/>
        <v>0.94015135135135131</v>
      </c>
      <c r="AO32" s="10">
        <v>10</v>
      </c>
      <c r="AP32" s="46">
        <f t="shared" si="29"/>
        <v>1.0391468707337987</v>
      </c>
      <c r="AQ32" s="47">
        <v>32166</v>
      </c>
      <c r="AR32" s="35">
        <f t="shared" si="30"/>
        <v>26317.63636363636</v>
      </c>
      <c r="AS32" s="35">
        <f t="shared" si="19"/>
        <v>27347.9</v>
      </c>
      <c r="AT32" s="35">
        <f t="shared" si="20"/>
        <v>1030.2636363636411</v>
      </c>
      <c r="AU32" s="35">
        <v>2862.3</v>
      </c>
      <c r="AV32" s="35">
        <v>2892.6</v>
      </c>
      <c r="AW32" s="35">
        <v>2852.9</v>
      </c>
      <c r="AX32" s="35">
        <v>2749.4</v>
      </c>
      <c r="AY32" s="35">
        <v>3018.8</v>
      </c>
      <c r="AZ32" s="35">
        <v>3179.5</v>
      </c>
      <c r="BA32" s="35">
        <v>2789.5</v>
      </c>
      <c r="BB32" s="35">
        <v>2783.9</v>
      </c>
      <c r="BC32" s="35"/>
      <c r="BD32" s="35"/>
      <c r="BE32" s="35">
        <f t="shared" si="31"/>
        <v>4219</v>
      </c>
      <c r="BF32" s="10"/>
      <c r="BG32" s="35">
        <f t="shared" si="21"/>
        <v>4219</v>
      </c>
      <c r="BH32" s="35">
        <v>12</v>
      </c>
      <c r="BI32" s="35">
        <f t="shared" si="32"/>
        <v>4231</v>
      </c>
      <c r="BJ32" s="35"/>
      <c r="BK32" s="35">
        <f t="shared" si="33"/>
        <v>4231</v>
      </c>
      <c r="BL32" s="35">
        <v>4114.3</v>
      </c>
      <c r="BM32" s="35">
        <f t="shared" si="34"/>
        <v>116.69999999999982</v>
      </c>
      <c r="BN32" s="77"/>
    </row>
    <row r="33" spans="1:215" s="2" customFormat="1" ht="17" customHeight="1">
      <c r="A33" s="12" t="s">
        <v>1</v>
      </c>
      <c r="B33" s="35">
        <v>5217236</v>
      </c>
      <c r="C33" s="35">
        <v>4026414.7</v>
      </c>
      <c r="D33" s="71">
        <f t="shared" si="1"/>
        <v>0.77175245666479342</v>
      </c>
      <c r="E33" s="10">
        <v>10</v>
      </c>
      <c r="F33" s="68">
        <v>104.3</v>
      </c>
      <c r="G33" s="68">
        <v>104</v>
      </c>
      <c r="H33" s="71">
        <f t="shared" si="22"/>
        <v>0.99712368168744014</v>
      </c>
      <c r="I33" s="10">
        <v>5</v>
      </c>
      <c r="J33" s="47">
        <v>280</v>
      </c>
      <c r="K33" s="47">
        <v>278</v>
      </c>
      <c r="L33" s="71">
        <f t="shared" si="3"/>
        <v>1.0071942446043165</v>
      </c>
      <c r="M33" s="10">
        <v>10</v>
      </c>
      <c r="N33" s="35">
        <v>340503.8</v>
      </c>
      <c r="O33" s="35">
        <v>313651.09999999998</v>
      </c>
      <c r="P33" s="71">
        <f t="shared" si="4"/>
        <v>0.92113832503484538</v>
      </c>
      <c r="Q33" s="10">
        <v>20</v>
      </c>
      <c r="R33" s="35">
        <v>5584.3</v>
      </c>
      <c r="S33" s="35">
        <v>5596.5</v>
      </c>
      <c r="T33" s="71">
        <f t="shared" si="23"/>
        <v>1.0021846963809251</v>
      </c>
      <c r="U33" s="10">
        <v>5</v>
      </c>
      <c r="V33" s="35">
        <v>3357</v>
      </c>
      <c r="W33" s="35">
        <v>3383.3</v>
      </c>
      <c r="X33" s="71">
        <f t="shared" si="24"/>
        <v>1.0078343759308908</v>
      </c>
      <c r="Y33" s="10">
        <v>10</v>
      </c>
      <c r="Z33" s="35">
        <v>3003747</v>
      </c>
      <c r="AA33" s="35">
        <v>3690347</v>
      </c>
      <c r="AB33" s="71">
        <f t="shared" si="25"/>
        <v>1.2028581168786852</v>
      </c>
      <c r="AC33" s="10">
        <v>5</v>
      </c>
      <c r="AD33" s="47">
        <v>4982</v>
      </c>
      <c r="AE33" s="47">
        <v>5008</v>
      </c>
      <c r="AF33" s="71">
        <f t="shared" si="26"/>
        <v>1.0052187876354877</v>
      </c>
      <c r="AG33" s="10">
        <v>10</v>
      </c>
      <c r="AH33" s="35">
        <v>15080</v>
      </c>
      <c r="AI33" s="35">
        <v>15080.9</v>
      </c>
      <c r="AJ33" s="71">
        <f t="shared" si="27"/>
        <v>1.0000596816976126</v>
      </c>
      <c r="AK33" s="10">
        <v>15</v>
      </c>
      <c r="AL33" s="35">
        <v>5200</v>
      </c>
      <c r="AM33" s="35">
        <v>4281.5</v>
      </c>
      <c r="AN33" s="71">
        <f t="shared" si="28"/>
        <v>0.82336538461538467</v>
      </c>
      <c r="AO33" s="10">
        <v>10</v>
      </c>
      <c r="AP33" s="46">
        <f t="shared" si="29"/>
        <v>0.95588146695405085</v>
      </c>
      <c r="AQ33" s="47">
        <v>57733</v>
      </c>
      <c r="AR33" s="35">
        <f t="shared" si="30"/>
        <v>47236.090909090904</v>
      </c>
      <c r="AS33" s="35">
        <f t="shared" si="19"/>
        <v>45152.1</v>
      </c>
      <c r="AT33" s="35">
        <f t="shared" si="20"/>
        <v>-2083.9909090909059</v>
      </c>
      <c r="AU33" s="35">
        <v>4162.1000000000004</v>
      </c>
      <c r="AV33" s="35">
        <v>5877.5</v>
      </c>
      <c r="AW33" s="35">
        <v>4685.1000000000004</v>
      </c>
      <c r="AX33" s="35">
        <v>4923.8</v>
      </c>
      <c r="AY33" s="35">
        <v>3873.2</v>
      </c>
      <c r="AZ33" s="35">
        <v>6879.1</v>
      </c>
      <c r="BA33" s="35">
        <v>4851</v>
      </c>
      <c r="BB33" s="35">
        <v>4707.7</v>
      </c>
      <c r="BC33" s="35"/>
      <c r="BD33" s="35"/>
      <c r="BE33" s="35">
        <f t="shared" si="31"/>
        <v>5192.6000000000004</v>
      </c>
      <c r="BF33" s="10"/>
      <c r="BG33" s="35">
        <f t="shared" si="21"/>
        <v>5192.6000000000004</v>
      </c>
      <c r="BH33" s="35">
        <v>45.3</v>
      </c>
      <c r="BI33" s="35">
        <f t="shared" si="32"/>
        <v>5237.9000000000005</v>
      </c>
      <c r="BJ33" s="35"/>
      <c r="BK33" s="35">
        <f>IF((BI33-BJ33)&gt;0,ROUND(BI33-BJ33,1),0)</f>
        <v>5237.8999999999996</v>
      </c>
      <c r="BL33" s="35">
        <v>4481.6000000000004</v>
      </c>
      <c r="BM33" s="35">
        <f t="shared" si="34"/>
        <v>756.29999999999927</v>
      </c>
      <c r="BN33" s="77"/>
    </row>
    <row r="34" spans="1:215" s="2" customFormat="1" ht="17" customHeight="1">
      <c r="A34" s="12" t="s">
        <v>35</v>
      </c>
      <c r="B34" s="35">
        <v>8313429</v>
      </c>
      <c r="C34" s="35">
        <v>8460852.5</v>
      </c>
      <c r="D34" s="71">
        <f t="shared" si="1"/>
        <v>1.0177331760456485</v>
      </c>
      <c r="E34" s="10">
        <v>10</v>
      </c>
      <c r="F34" s="68">
        <v>111</v>
      </c>
      <c r="G34" s="68">
        <v>112.9</v>
      </c>
      <c r="H34" s="71">
        <f t="shared" si="22"/>
        <v>1.0171171171171172</v>
      </c>
      <c r="I34" s="10">
        <v>5</v>
      </c>
      <c r="J34" s="47">
        <v>230</v>
      </c>
      <c r="K34" s="47">
        <v>221</v>
      </c>
      <c r="L34" s="71">
        <f t="shared" si="3"/>
        <v>1.0407239819004526</v>
      </c>
      <c r="M34" s="10">
        <v>10</v>
      </c>
      <c r="N34" s="35">
        <v>209364.2</v>
      </c>
      <c r="O34" s="35">
        <v>182762.7</v>
      </c>
      <c r="P34" s="71">
        <f t="shared" si="4"/>
        <v>0.8729415057588642</v>
      </c>
      <c r="Q34" s="10">
        <v>20</v>
      </c>
      <c r="R34" s="35">
        <v>1627</v>
      </c>
      <c r="S34" s="35">
        <v>1755.5</v>
      </c>
      <c r="T34" s="71">
        <f t="shared" si="23"/>
        <v>1.0789797172710509</v>
      </c>
      <c r="U34" s="10">
        <v>5</v>
      </c>
      <c r="V34" s="35">
        <v>171.5</v>
      </c>
      <c r="W34" s="35">
        <v>178</v>
      </c>
      <c r="X34" s="71">
        <f t="shared" si="24"/>
        <v>1.0379008746355685</v>
      </c>
      <c r="Y34" s="10">
        <v>5</v>
      </c>
      <c r="Z34" s="35">
        <v>1236216</v>
      </c>
      <c r="AA34" s="35">
        <v>1415568</v>
      </c>
      <c r="AB34" s="71">
        <f t="shared" si="25"/>
        <v>1.1450814420780835</v>
      </c>
      <c r="AC34" s="10">
        <v>5</v>
      </c>
      <c r="AD34" s="47">
        <v>2291</v>
      </c>
      <c r="AE34" s="47">
        <v>1787</v>
      </c>
      <c r="AF34" s="71">
        <f t="shared" si="26"/>
        <v>0.78000872981230907</v>
      </c>
      <c r="AG34" s="10">
        <v>15</v>
      </c>
      <c r="AH34" s="35">
        <v>5789</v>
      </c>
      <c r="AI34" s="35">
        <v>5882.6</v>
      </c>
      <c r="AJ34" s="71">
        <f t="shared" si="27"/>
        <v>1.0161685956123683</v>
      </c>
      <c r="AK34" s="10">
        <v>10</v>
      </c>
      <c r="AL34" s="35">
        <v>1515</v>
      </c>
      <c r="AM34" s="35">
        <v>1646</v>
      </c>
      <c r="AN34" s="71">
        <f t="shared" si="28"/>
        <v>1.0864686468646865</v>
      </c>
      <c r="AO34" s="10">
        <v>10</v>
      </c>
      <c r="AP34" s="46">
        <f t="shared" si="29"/>
        <v>0.97016106128529012</v>
      </c>
      <c r="AQ34" s="47">
        <v>28386</v>
      </c>
      <c r="AR34" s="35">
        <f t="shared" si="30"/>
        <v>23224.909090909092</v>
      </c>
      <c r="AS34" s="35">
        <f t="shared" si="19"/>
        <v>22531.9</v>
      </c>
      <c r="AT34" s="35">
        <f t="shared" si="20"/>
        <v>-693.00909090909045</v>
      </c>
      <c r="AU34" s="35">
        <v>2214.6</v>
      </c>
      <c r="AV34" s="35">
        <v>2767.4</v>
      </c>
      <c r="AW34" s="35">
        <v>2763.2</v>
      </c>
      <c r="AX34" s="35">
        <v>2133.3000000000002</v>
      </c>
      <c r="AY34" s="35">
        <v>2987.4</v>
      </c>
      <c r="AZ34" s="35">
        <v>2535.5</v>
      </c>
      <c r="BA34" s="35">
        <v>2011</v>
      </c>
      <c r="BB34" s="35">
        <v>2690.4</v>
      </c>
      <c r="BC34" s="35"/>
      <c r="BD34" s="35"/>
      <c r="BE34" s="35">
        <f t="shared" si="31"/>
        <v>2429.1</v>
      </c>
      <c r="BF34" s="10"/>
      <c r="BG34" s="35">
        <f t="shared" si="21"/>
        <v>2429.1</v>
      </c>
      <c r="BH34" s="35">
        <v>16.899999999999999</v>
      </c>
      <c r="BI34" s="35">
        <f t="shared" si="32"/>
        <v>2446</v>
      </c>
      <c r="BJ34" s="35"/>
      <c r="BK34" s="35">
        <f t="shared" si="33"/>
        <v>2446</v>
      </c>
      <c r="BL34" s="35">
        <v>2142.9</v>
      </c>
      <c r="BM34" s="35">
        <f t="shared" si="34"/>
        <v>303.09999999999991</v>
      </c>
      <c r="BN34" s="77"/>
    </row>
    <row r="35" spans="1:215" s="2" customFormat="1" ht="17" customHeight="1">
      <c r="A35" s="12" t="s">
        <v>36</v>
      </c>
      <c r="B35" s="35">
        <v>1080012</v>
      </c>
      <c r="C35" s="35">
        <v>1023080.8</v>
      </c>
      <c r="D35" s="71">
        <f t="shared" si="1"/>
        <v>0.94728651163135225</v>
      </c>
      <c r="E35" s="10">
        <v>10</v>
      </c>
      <c r="F35" s="68">
        <v>103.9</v>
      </c>
      <c r="G35" s="68">
        <v>100.1</v>
      </c>
      <c r="H35" s="71">
        <f t="shared" si="22"/>
        <v>0.96342637151106825</v>
      </c>
      <c r="I35" s="10">
        <v>5</v>
      </c>
      <c r="J35" s="47">
        <v>220</v>
      </c>
      <c r="K35" s="47">
        <v>219</v>
      </c>
      <c r="L35" s="71">
        <f t="shared" si="3"/>
        <v>1.004566210045662</v>
      </c>
      <c r="M35" s="10">
        <v>15</v>
      </c>
      <c r="N35" s="35">
        <v>76968.2</v>
      </c>
      <c r="O35" s="35">
        <v>64431</v>
      </c>
      <c r="P35" s="71">
        <f t="shared" si="4"/>
        <v>0.83711195013005379</v>
      </c>
      <c r="Q35" s="10">
        <v>20</v>
      </c>
      <c r="R35" s="35">
        <v>1429</v>
      </c>
      <c r="S35" s="35">
        <v>2077.9</v>
      </c>
      <c r="T35" s="71">
        <f t="shared" si="23"/>
        <v>1.225409377186844</v>
      </c>
      <c r="U35" s="10">
        <v>10</v>
      </c>
      <c r="V35" s="35">
        <v>236</v>
      </c>
      <c r="W35" s="35">
        <v>311.10000000000002</v>
      </c>
      <c r="X35" s="71">
        <f t="shared" si="24"/>
        <v>1.211822033898305</v>
      </c>
      <c r="Y35" s="10">
        <v>5</v>
      </c>
      <c r="Z35" s="35">
        <v>524775</v>
      </c>
      <c r="AA35" s="35">
        <v>560259</v>
      </c>
      <c r="AB35" s="71">
        <f t="shared" si="25"/>
        <v>1.0676175503787337</v>
      </c>
      <c r="AC35" s="10">
        <v>5</v>
      </c>
      <c r="AD35" s="47">
        <v>2072</v>
      </c>
      <c r="AE35" s="47">
        <v>2174</v>
      </c>
      <c r="AF35" s="71">
        <f t="shared" si="26"/>
        <v>1.0492277992277992</v>
      </c>
      <c r="AG35" s="10">
        <v>20</v>
      </c>
      <c r="AH35" s="35">
        <v>5773</v>
      </c>
      <c r="AI35" s="35">
        <v>6401.8</v>
      </c>
      <c r="AJ35" s="71">
        <f t="shared" si="27"/>
        <v>1.1089208383855882</v>
      </c>
      <c r="AK35" s="10">
        <v>10</v>
      </c>
      <c r="AL35" s="35">
        <v>1539</v>
      </c>
      <c r="AM35" s="35">
        <v>1473.1</v>
      </c>
      <c r="AN35" s="71">
        <f t="shared" si="28"/>
        <v>0.95717998700454832</v>
      </c>
      <c r="AO35" s="10">
        <v>5</v>
      </c>
      <c r="AP35" s="46">
        <f t="shared" si="29"/>
        <v>1.0153493821318391</v>
      </c>
      <c r="AQ35" s="47">
        <v>21062</v>
      </c>
      <c r="AR35" s="35">
        <f t="shared" si="30"/>
        <v>17232.545454545456</v>
      </c>
      <c r="AS35" s="35">
        <f t="shared" si="19"/>
        <v>17497.099999999999</v>
      </c>
      <c r="AT35" s="35">
        <f t="shared" si="20"/>
        <v>264.55454545454268</v>
      </c>
      <c r="AU35" s="35">
        <v>2195</v>
      </c>
      <c r="AV35" s="35">
        <v>2230.1999999999998</v>
      </c>
      <c r="AW35" s="35">
        <v>2198.8000000000002</v>
      </c>
      <c r="AX35" s="35">
        <v>1630.3</v>
      </c>
      <c r="AY35" s="35">
        <v>1794.2</v>
      </c>
      <c r="AZ35" s="35">
        <v>1819.8</v>
      </c>
      <c r="BA35" s="35">
        <v>1803</v>
      </c>
      <c r="BB35" s="35">
        <v>1709.1</v>
      </c>
      <c r="BC35" s="35"/>
      <c r="BD35" s="35"/>
      <c r="BE35" s="35">
        <f t="shared" si="31"/>
        <v>2116.6999999999998</v>
      </c>
      <c r="BF35" s="10"/>
      <c r="BG35" s="35">
        <f t="shared" si="21"/>
        <v>2116.6999999999998</v>
      </c>
      <c r="BH35" s="35">
        <v>1.3</v>
      </c>
      <c r="BI35" s="35">
        <f t="shared" si="32"/>
        <v>2118</v>
      </c>
      <c r="BJ35" s="35"/>
      <c r="BK35" s="35">
        <f t="shared" si="33"/>
        <v>2118</v>
      </c>
      <c r="BL35" s="35">
        <v>2117.6</v>
      </c>
      <c r="BM35" s="35">
        <f t="shared" si="34"/>
        <v>0.40000000000009095</v>
      </c>
      <c r="BN35" s="77"/>
    </row>
    <row r="36" spans="1:215" s="2" customFormat="1" ht="17" customHeight="1">
      <c r="A36" s="12" t="s">
        <v>37</v>
      </c>
      <c r="B36" s="35">
        <v>112637</v>
      </c>
      <c r="C36" s="35">
        <v>112515.1</v>
      </c>
      <c r="D36" s="71">
        <f t="shared" si="1"/>
        <v>0.99891776236938135</v>
      </c>
      <c r="E36" s="10">
        <v>10</v>
      </c>
      <c r="F36" s="68">
        <v>103.7</v>
      </c>
      <c r="G36" s="68">
        <v>104.6</v>
      </c>
      <c r="H36" s="71">
        <f t="shared" si="22"/>
        <v>1.0086788813886209</v>
      </c>
      <c r="I36" s="10">
        <v>5</v>
      </c>
      <c r="J36" s="47">
        <v>220</v>
      </c>
      <c r="K36" s="47">
        <v>191</v>
      </c>
      <c r="L36" s="71">
        <f t="shared" si="3"/>
        <v>1.1518324607329844</v>
      </c>
      <c r="M36" s="10">
        <v>15</v>
      </c>
      <c r="N36" s="35">
        <v>69447</v>
      </c>
      <c r="O36" s="35">
        <v>67424.2</v>
      </c>
      <c r="P36" s="71">
        <f t="shared" si="4"/>
        <v>0.9708727518827307</v>
      </c>
      <c r="Q36" s="10">
        <v>20</v>
      </c>
      <c r="R36" s="35">
        <v>9584.7000000000007</v>
      </c>
      <c r="S36" s="35">
        <v>9405.1</v>
      </c>
      <c r="T36" s="71">
        <f t="shared" si="23"/>
        <v>0.98126180266466345</v>
      </c>
      <c r="U36" s="10">
        <v>10</v>
      </c>
      <c r="V36" s="35">
        <v>4224.7</v>
      </c>
      <c r="W36" s="35">
        <v>4520.1000000000004</v>
      </c>
      <c r="X36" s="71">
        <f t="shared" si="24"/>
        <v>1.069922124647904</v>
      </c>
      <c r="Y36" s="10">
        <v>10</v>
      </c>
      <c r="Z36" s="35">
        <v>384007</v>
      </c>
      <c r="AA36" s="35">
        <v>392104</v>
      </c>
      <c r="AB36" s="71">
        <f t="shared" si="25"/>
        <v>1.0210855531279377</v>
      </c>
      <c r="AC36" s="10">
        <v>5</v>
      </c>
      <c r="AD36" s="47">
        <v>5040</v>
      </c>
      <c r="AE36" s="47">
        <v>4574</v>
      </c>
      <c r="AF36" s="71">
        <f t="shared" si="26"/>
        <v>0.90753968253968254</v>
      </c>
      <c r="AG36" s="10">
        <v>15</v>
      </c>
      <c r="AH36" s="35">
        <v>17828</v>
      </c>
      <c r="AI36" s="35">
        <v>15078.6</v>
      </c>
      <c r="AJ36" s="71">
        <f t="shared" si="27"/>
        <v>0.84578191608705411</v>
      </c>
      <c r="AK36" s="10">
        <v>15</v>
      </c>
      <c r="AL36" s="35">
        <v>6929</v>
      </c>
      <c r="AM36" s="35">
        <v>5858.5</v>
      </c>
      <c r="AN36" s="71">
        <f t="shared" si="28"/>
        <v>0.84550440178957997</v>
      </c>
      <c r="AO36" s="10">
        <v>10</v>
      </c>
      <c r="AP36" s="46">
        <f t="shared" si="29"/>
        <v>0.97477955665520455</v>
      </c>
      <c r="AQ36" s="47">
        <v>69675</v>
      </c>
      <c r="AR36" s="35">
        <f t="shared" si="30"/>
        <v>57006.818181818184</v>
      </c>
      <c r="AS36" s="35">
        <f t="shared" si="19"/>
        <v>55569.1</v>
      </c>
      <c r="AT36" s="35">
        <f t="shared" si="20"/>
        <v>-1437.7181818181853</v>
      </c>
      <c r="AU36" s="35">
        <v>6354.8</v>
      </c>
      <c r="AV36" s="35">
        <v>6843.6</v>
      </c>
      <c r="AW36" s="35">
        <v>4656.3999999999996</v>
      </c>
      <c r="AX36" s="35">
        <v>6124.3</v>
      </c>
      <c r="AY36" s="35">
        <v>6551.6</v>
      </c>
      <c r="AZ36" s="35">
        <v>6111.5</v>
      </c>
      <c r="BA36" s="35">
        <v>6066.9</v>
      </c>
      <c r="BB36" s="35">
        <v>6500.1</v>
      </c>
      <c r="BC36" s="35">
        <v>1073.5999999999999</v>
      </c>
      <c r="BD36" s="35"/>
      <c r="BE36" s="35">
        <f t="shared" si="31"/>
        <v>5286.3</v>
      </c>
      <c r="BF36" s="10"/>
      <c r="BG36" s="35">
        <f t="shared" si="21"/>
        <v>5286.3</v>
      </c>
      <c r="BH36" s="35">
        <v>3.5</v>
      </c>
      <c r="BI36" s="35">
        <f t="shared" si="32"/>
        <v>5289.8</v>
      </c>
      <c r="BJ36" s="35"/>
      <c r="BK36" s="35">
        <f t="shared" si="33"/>
        <v>5289.8</v>
      </c>
      <c r="BL36" s="35">
        <v>5072.1000000000004</v>
      </c>
      <c r="BM36" s="35">
        <f t="shared" si="34"/>
        <v>217.69999999999982</v>
      </c>
      <c r="BN36" s="77"/>
    </row>
    <row r="37" spans="1:215" s="2" customFormat="1" ht="17" customHeight="1">
      <c r="A37" s="12" t="s">
        <v>38</v>
      </c>
      <c r="B37" s="35">
        <v>150298</v>
      </c>
      <c r="C37" s="35">
        <v>153339.9</v>
      </c>
      <c r="D37" s="71">
        <f t="shared" si="1"/>
        <v>1.0202391249384555</v>
      </c>
      <c r="E37" s="10">
        <v>10</v>
      </c>
      <c r="F37" s="68">
        <v>105.2</v>
      </c>
      <c r="G37" s="68">
        <v>109.4</v>
      </c>
      <c r="H37" s="71">
        <f t="shared" si="22"/>
        <v>1.0399239543726235</v>
      </c>
      <c r="I37" s="10">
        <v>5</v>
      </c>
      <c r="J37" s="47">
        <v>660</v>
      </c>
      <c r="K37" s="47">
        <v>476</v>
      </c>
      <c r="L37" s="71">
        <f t="shared" si="3"/>
        <v>1.218655462184874</v>
      </c>
      <c r="M37" s="10">
        <v>15</v>
      </c>
      <c r="N37" s="35">
        <v>63461</v>
      </c>
      <c r="O37" s="35">
        <v>73911</v>
      </c>
      <c r="P37" s="71">
        <f t="shared" si="4"/>
        <v>1.1646680638502387</v>
      </c>
      <c r="Q37" s="10">
        <v>20</v>
      </c>
      <c r="R37" s="35">
        <v>2145</v>
      </c>
      <c r="S37" s="35">
        <v>2181</v>
      </c>
      <c r="T37" s="71">
        <f t="shared" si="23"/>
        <v>1.0167832167832167</v>
      </c>
      <c r="U37" s="10">
        <v>10</v>
      </c>
      <c r="V37" s="35">
        <v>380.5</v>
      </c>
      <c r="W37" s="35">
        <v>399.8</v>
      </c>
      <c r="X37" s="71">
        <f t="shared" si="24"/>
        <v>1.0507227332457294</v>
      </c>
      <c r="Y37" s="10">
        <v>10</v>
      </c>
      <c r="Z37" s="35">
        <v>843102</v>
      </c>
      <c r="AA37" s="35">
        <v>894416</v>
      </c>
      <c r="AB37" s="71">
        <f t="shared" si="25"/>
        <v>1.0608633356343597</v>
      </c>
      <c r="AC37" s="10">
        <v>5</v>
      </c>
      <c r="AD37" s="47">
        <v>3400</v>
      </c>
      <c r="AE37" s="47">
        <v>3384</v>
      </c>
      <c r="AF37" s="71">
        <f t="shared" si="26"/>
        <v>0.99529411764705877</v>
      </c>
      <c r="AG37" s="10">
        <v>20</v>
      </c>
      <c r="AH37" s="35">
        <v>9300</v>
      </c>
      <c r="AI37" s="35">
        <v>8456.1</v>
      </c>
      <c r="AJ37" s="71">
        <f t="shared" si="27"/>
        <v>0.90925806451612912</v>
      </c>
      <c r="AK37" s="10">
        <v>15</v>
      </c>
      <c r="AL37" s="35">
        <v>2100</v>
      </c>
      <c r="AM37" s="35">
        <v>2809.3</v>
      </c>
      <c r="AN37" s="71">
        <f t="shared" si="28"/>
        <v>1.2137761904761906</v>
      </c>
      <c r="AO37" s="10">
        <v>10</v>
      </c>
      <c r="AP37" s="46">
        <f t="shared" si="29"/>
        <v>1.0719757969577655</v>
      </c>
      <c r="AQ37" s="47">
        <v>31093</v>
      </c>
      <c r="AR37" s="35">
        <f t="shared" si="30"/>
        <v>25439.727272727272</v>
      </c>
      <c r="AS37" s="35">
        <f t="shared" si="19"/>
        <v>27270.799999999999</v>
      </c>
      <c r="AT37" s="35">
        <f t="shared" si="20"/>
        <v>1831.0727272727272</v>
      </c>
      <c r="AU37" s="35">
        <v>2835.3</v>
      </c>
      <c r="AV37" s="35">
        <v>2933.1</v>
      </c>
      <c r="AW37" s="35">
        <v>3586.9</v>
      </c>
      <c r="AX37" s="35">
        <v>3019.7</v>
      </c>
      <c r="AY37" s="35">
        <v>2949.9</v>
      </c>
      <c r="AZ37" s="35">
        <v>3064.4</v>
      </c>
      <c r="BA37" s="35">
        <v>3006.2</v>
      </c>
      <c r="BB37" s="35">
        <v>2885.4</v>
      </c>
      <c r="BC37" s="35"/>
      <c r="BD37" s="35"/>
      <c r="BE37" s="35">
        <f t="shared" si="31"/>
        <v>2989.9</v>
      </c>
      <c r="BF37" s="10"/>
      <c r="BG37" s="35">
        <f t="shared" si="21"/>
        <v>2989.9</v>
      </c>
      <c r="BH37" s="35">
        <v>5.4</v>
      </c>
      <c r="BI37" s="35">
        <f t="shared" si="32"/>
        <v>2995.3</v>
      </c>
      <c r="BJ37" s="35"/>
      <c r="BK37" s="35">
        <f t="shared" si="33"/>
        <v>2995.3</v>
      </c>
      <c r="BL37" s="35">
        <v>3045.2</v>
      </c>
      <c r="BM37" s="35">
        <f t="shared" si="34"/>
        <v>-49.899999999999636</v>
      </c>
      <c r="BN37" s="77"/>
    </row>
    <row r="38" spans="1:215" s="2" customFormat="1" ht="17" customHeight="1">
      <c r="A38" s="12" t="s">
        <v>39</v>
      </c>
      <c r="B38" s="35">
        <v>854019</v>
      </c>
      <c r="C38" s="35">
        <v>925741.4</v>
      </c>
      <c r="D38" s="71">
        <f t="shared" si="1"/>
        <v>1.0839822064848674</v>
      </c>
      <c r="E38" s="10">
        <v>10</v>
      </c>
      <c r="F38" s="68">
        <v>106.2</v>
      </c>
      <c r="G38" s="68">
        <v>110.6</v>
      </c>
      <c r="H38" s="71">
        <f t="shared" si="22"/>
        <v>1.0414312617702448</v>
      </c>
      <c r="I38" s="10">
        <v>5</v>
      </c>
      <c r="J38" s="47">
        <v>310</v>
      </c>
      <c r="K38" s="47">
        <v>326</v>
      </c>
      <c r="L38" s="71">
        <f t="shared" si="3"/>
        <v>0.95092024539877296</v>
      </c>
      <c r="M38" s="10">
        <v>10</v>
      </c>
      <c r="N38" s="35">
        <v>256076.7</v>
      </c>
      <c r="O38" s="35">
        <v>258780.79999999999</v>
      </c>
      <c r="P38" s="71">
        <f t="shared" si="4"/>
        <v>1.0105597268318436</v>
      </c>
      <c r="Q38" s="10">
        <v>20</v>
      </c>
      <c r="R38" s="35">
        <v>1346</v>
      </c>
      <c r="S38" s="35">
        <v>1399.4</v>
      </c>
      <c r="T38" s="71">
        <f t="shared" si="23"/>
        <v>1.0396731054977713</v>
      </c>
      <c r="U38" s="10">
        <v>5</v>
      </c>
      <c r="V38" s="35">
        <v>139.6</v>
      </c>
      <c r="W38" s="35">
        <v>144.30000000000001</v>
      </c>
      <c r="X38" s="71">
        <f t="shared" si="24"/>
        <v>1.0336676217765044</v>
      </c>
      <c r="Y38" s="10">
        <v>5</v>
      </c>
      <c r="Z38" s="35">
        <v>2135266</v>
      </c>
      <c r="AA38" s="35">
        <v>2150811</v>
      </c>
      <c r="AB38" s="71">
        <f t="shared" si="25"/>
        <v>1.0072801234131954</v>
      </c>
      <c r="AC38" s="10">
        <v>5</v>
      </c>
      <c r="AD38" s="47">
        <v>2447</v>
      </c>
      <c r="AE38" s="47">
        <v>2686</v>
      </c>
      <c r="AF38" s="71">
        <f t="shared" si="26"/>
        <v>1.0976706170821413</v>
      </c>
      <c r="AG38" s="10">
        <v>15</v>
      </c>
      <c r="AH38" s="35">
        <v>8495.2000000000007</v>
      </c>
      <c r="AI38" s="35">
        <v>8508.9</v>
      </c>
      <c r="AJ38" s="71">
        <f t="shared" si="27"/>
        <v>1.0016126753931631</v>
      </c>
      <c r="AK38" s="10">
        <v>10</v>
      </c>
      <c r="AL38" s="35">
        <v>1766</v>
      </c>
      <c r="AM38" s="35">
        <v>1455.4</v>
      </c>
      <c r="AN38" s="71">
        <f t="shared" si="28"/>
        <v>0.82412231030577576</v>
      </c>
      <c r="AO38" s="10">
        <v>5</v>
      </c>
      <c r="AP38" s="46">
        <f t="shared" si="29"/>
        <v>1.0196919686606054</v>
      </c>
      <c r="AQ38" s="47">
        <v>22612</v>
      </c>
      <c r="AR38" s="35">
        <f t="shared" si="30"/>
        <v>18500.727272727272</v>
      </c>
      <c r="AS38" s="35">
        <f t="shared" si="19"/>
        <v>18865</v>
      </c>
      <c r="AT38" s="35">
        <f t="shared" si="20"/>
        <v>364.27272727272793</v>
      </c>
      <c r="AU38" s="35">
        <v>1857.1</v>
      </c>
      <c r="AV38" s="35">
        <v>2190.3000000000002</v>
      </c>
      <c r="AW38" s="35">
        <v>2596.3000000000002</v>
      </c>
      <c r="AX38" s="35">
        <v>1971.9</v>
      </c>
      <c r="AY38" s="35">
        <v>2164.6999999999998</v>
      </c>
      <c r="AZ38" s="35">
        <v>2082.3000000000002</v>
      </c>
      <c r="BA38" s="35">
        <v>1682.4</v>
      </c>
      <c r="BB38" s="35">
        <v>1850.5</v>
      </c>
      <c r="BC38" s="35"/>
      <c r="BD38" s="35"/>
      <c r="BE38" s="35">
        <f t="shared" si="31"/>
        <v>2469.5</v>
      </c>
      <c r="BF38" s="10"/>
      <c r="BG38" s="35">
        <f t="shared" si="21"/>
        <v>2469.5</v>
      </c>
      <c r="BH38" s="35">
        <v>39.200000000000003</v>
      </c>
      <c r="BI38" s="35">
        <f t="shared" si="32"/>
        <v>2508.6999999999998</v>
      </c>
      <c r="BJ38" s="35"/>
      <c r="BK38" s="35">
        <f t="shared" si="33"/>
        <v>2508.6999999999998</v>
      </c>
      <c r="BL38" s="35">
        <v>2498</v>
      </c>
      <c r="BM38" s="35">
        <f t="shared" si="34"/>
        <v>10.699999999999818</v>
      </c>
      <c r="BN38" s="77"/>
    </row>
    <row r="39" spans="1:215" s="2" customFormat="1" ht="17" customHeight="1">
      <c r="A39" s="12" t="s">
        <v>40</v>
      </c>
      <c r="B39" s="35">
        <v>11799432</v>
      </c>
      <c r="C39" s="35">
        <v>12682254</v>
      </c>
      <c r="D39" s="71">
        <f t="shared" si="1"/>
        <v>1.0748190251869751</v>
      </c>
      <c r="E39" s="10">
        <v>10</v>
      </c>
      <c r="F39" s="68">
        <v>107.9</v>
      </c>
      <c r="G39" s="68">
        <v>108.2</v>
      </c>
      <c r="H39" s="71">
        <f t="shared" si="22"/>
        <v>1.0027803521779426</v>
      </c>
      <c r="I39" s="10">
        <v>5</v>
      </c>
      <c r="J39" s="47">
        <v>320</v>
      </c>
      <c r="K39" s="47">
        <v>315</v>
      </c>
      <c r="L39" s="71">
        <f t="shared" si="3"/>
        <v>1.0158730158730158</v>
      </c>
      <c r="M39" s="10">
        <v>5</v>
      </c>
      <c r="N39" s="35">
        <v>334952.7</v>
      </c>
      <c r="O39" s="35">
        <v>356657.3</v>
      </c>
      <c r="P39" s="71">
        <f t="shared" si="4"/>
        <v>1.0647989999782057</v>
      </c>
      <c r="Q39" s="10">
        <v>20</v>
      </c>
      <c r="R39" s="35">
        <v>12317</v>
      </c>
      <c r="S39" s="35">
        <v>14600.2</v>
      </c>
      <c r="T39" s="71">
        <f t="shared" si="23"/>
        <v>1.1853698140781035</v>
      </c>
      <c r="U39" s="10">
        <v>10</v>
      </c>
      <c r="V39" s="35">
        <v>9040</v>
      </c>
      <c r="W39" s="35">
        <v>9351</v>
      </c>
      <c r="X39" s="71">
        <f t="shared" si="24"/>
        <v>1.0344026548672567</v>
      </c>
      <c r="Y39" s="10">
        <v>10</v>
      </c>
      <c r="Z39" s="35">
        <v>4579878</v>
      </c>
      <c r="AA39" s="35">
        <v>4697971</v>
      </c>
      <c r="AB39" s="71">
        <f t="shared" si="25"/>
        <v>1.0257851846708581</v>
      </c>
      <c r="AC39" s="10">
        <v>10</v>
      </c>
      <c r="AD39" s="47">
        <v>6288</v>
      </c>
      <c r="AE39" s="47">
        <v>6640</v>
      </c>
      <c r="AF39" s="71">
        <f t="shared" si="26"/>
        <v>1.0559796437659033</v>
      </c>
      <c r="AG39" s="10">
        <v>10</v>
      </c>
      <c r="AH39" s="35">
        <v>25000</v>
      </c>
      <c r="AI39" s="35">
        <v>27723.8</v>
      </c>
      <c r="AJ39" s="71">
        <f t="shared" si="27"/>
        <v>1.1089519999999999</v>
      </c>
      <c r="AK39" s="10">
        <v>20</v>
      </c>
      <c r="AL39" s="35">
        <v>13500</v>
      </c>
      <c r="AM39" s="35">
        <v>13274.2</v>
      </c>
      <c r="AN39" s="71">
        <f t="shared" si="28"/>
        <v>0.98327407407407408</v>
      </c>
      <c r="AO39" s="10">
        <v>10</v>
      </c>
      <c r="AP39" s="46">
        <f t="shared" si="29"/>
        <v>1.0651326436931874</v>
      </c>
      <c r="AQ39" s="47">
        <v>81789</v>
      </c>
      <c r="AR39" s="35">
        <f t="shared" si="30"/>
        <v>66918.272727272721</v>
      </c>
      <c r="AS39" s="35">
        <f t="shared" si="19"/>
        <v>71276.800000000003</v>
      </c>
      <c r="AT39" s="35">
        <f t="shared" si="20"/>
        <v>4358.5272727272823</v>
      </c>
      <c r="AU39" s="35">
        <v>7442.2</v>
      </c>
      <c r="AV39" s="35">
        <v>7125</v>
      </c>
      <c r="AW39" s="35">
        <v>8387.1</v>
      </c>
      <c r="AX39" s="35">
        <v>5875.3</v>
      </c>
      <c r="AY39" s="35">
        <v>7145.4</v>
      </c>
      <c r="AZ39" s="35">
        <v>9345.9</v>
      </c>
      <c r="BA39" s="35">
        <v>8082.4</v>
      </c>
      <c r="BB39" s="35">
        <v>8409.9</v>
      </c>
      <c r="BC39" s="35"/>
      <c r="BD39" s="35"/>
      <c r="BE39" s="35">
        <f t="shared" si="31"/>
        <v>9463.6</v>
      </c>
      <c r="BF39" s="10"/>
      <c r="BG39" s="35">
        <f t="shared" si="21"/>
        <v>9463.6</v>
      </c>
      <c r="BH39" s="35">
        <v>-101.6</v>
      </c>
      <c r="BI39" s="35">
        <f t="shared" si="32"/>
        <v>9362</v>
      </c>
      <c r="BJ39" s="35"/>
      <c r="BK39" s="35">
        <f t="shared" si="33"/>
        <v>9362</v>
      </c>
      <c r="BL39" s="35">
        <v>9858.7999999999993</v>
      </c>
      <c r="BM39" s="35">
        <f t="shared" si="34"/>
        <v>-496.79999999999927</v>
      </c>
      <c r="BN39" s="77"/>
    </row>
    <row r="40" spans="1:215" s="2" customFormat="1" ht="17" customHeight="1">
      <c r="A40" s="12" t="s">
        <v>41</v>
      </c>
      <c r="B40" s="35">
        <v>331701</v>
      </c>
      <c r="C40" s="35">
        <v>373207.1</v>
      </c>
      <c r="D40" s="71">
        <f t="shared" si="1"/>
        <v>1.1251310668342875</v>
      </c>
      <c r="E40" s="10">
        <v>10</v>
      </c>
      <c r="F40" s="68">
        <v>99</v>
      </c>
      <c r="G40" s="68">
        <v>101.9</v>
      </c>
      <c r="H40" s="71">
        <f t="shared" si="22"/>
        <v>1.0292929292929294</v>
      </c>
      <c r="I40" s="10">
        <v>5</v>
      </c>
      <c r="J40" s="47">
        <v>110</v>
      </c>
      <c r="K40" s="47">
        <v>106</v>
      </c>
      <c r="L40" s="71">
        <f t="shared" si="3"/>
        <v>1.0377358490566038</v>
      </c>
      <c r="M40" s="10">
        <v>5</v>
      </c>
      <c r="N40" s="35">
        <v>102811.8</v>
      </c>
      <c r="O40" s="35">
        <v>109620.1</v>
      </c>
      <c r="P40" s="71">
        <f t="shared" si="4"/>
        <v>1.0662209979788313</v>
      </c>
      <c r="Q40" s="10">
        <v>20</v>
      </c>
      <c r="R40" s="35">
        <v>5382</v>
      </c>
      <c r="S40" s="35">
        <v>5779.6</v>
      </c>
      <c r="T40" s="71">
        <f t="shared" si="23"/>
        <v>1.0738758825715349</v>
      </c>
      <c r="U40" s="10">
        <v>5</v>
      </c>
      <c r="V40" s="35">
        <v>150.19999999999999</v>
      </c>
      <c r="W40" s="35">
        <v>215.4</v>
      </c>
      <c r="X40" s="71">
        <f t="shared" si="24"/>
        <v>1.2234087882822902</v>
      </c>
      <c r="Y40" s="10">
        <v>5</v>
      </c>
      <c r="Z40" s="35">
        <v>794797</v>
      </c>
      <c r="AA40" s="35">
        <v>796829</v>
      </c>
      <c r="AB40" s="71">
        <f t="shared" si="25"/>
        <v>1.0025566276671904</v>
      </c>
      <c r="AC40" s="10">
        <v>5</v>
      </c>
      <c r="AD40" s="47">
        <v>2310</v>
      </c>
      <c r="AE40" s="47">
        <v>2352</v>
      </c>
      <c r="AF40" s="71">
        <f t="shared" si="26"/>
        <v>1.0181818181818181</v>
      </c>
      <c r="AG40" s="10">
        <v>20</v>
      </c>
      <c r="AH40" s="35">
        <v>9183</v>
      </c>
      <c r="AI40" s="35">
        <v>9323.6</v>
      </c>
      <c r="AJ40" s="71">
        <f t="shared" si="27"/>
        <v>1.0153109005771535</v>
      </c>
      <c r="AK40" s="10">
        <v>15</v>
      </c>
      <c r="AL40" s="35">
        <v>1519</v>
      </c>
      <c r="AM40" s="35">
        <v>1226.3</v>
      </c>
      <c r="AN40" s="71">
        <f t="shared" si="28"/>
        <v>0.80730743910467406</v>
      </c>
      <c r="AO40" s="10">
        <v>10</v>
      </c>
      <c r="AP40" s="46">
        <f t="shared" si="29"/>
        <v>1.0307645527561264</v>
      </c>
      <c r="AQ40" s="47">
        <v>32620</v>
      </c>
      <c r="AR40" s="35">
        <f t="shared" si="30"/>
        <v>26689.090909090908</v>
      </c>
      <c r="AS40" s="35">
        <f t="shared" si="19"/>
        <v>27510.2</v>
      </c>
      <c r="AT40" s="35">
        <f t="shared" si="20"/>
        <v>821.10909090909263</v>
      </c>
      <c r="AU40" s="35">
        <v>2748.6</v>
      </c>
      <c r="AV40" s="35">
        <v>3527.3</v>
      </c>
      <c r="AW40" s="35">
        <v>2666.8</v>
      </c>
      <c r="AX40" s="35">
        <v>2697.6</v>
      </c>
      <c r="AY40" s="35">
        <v>2888.8</v>
      </c>
      <c r="AZ40" s="35">
        <v>2987.5</v>
      </c>
      <c r="BA40" s="35">
        <v>2676.9</v>
      </c>
      <c r="BB40" s="35">
        <v>2872.7</v>
      </c>
      <c r="BC40" s="35">
        <v>702.1</v>
      </c>
      <c r="BD40" s="35"/>
      <c r="BE40" s="35">
        <f t="shared" si="31"/>
        <v>3741.9</v>
      </c>
      <c r="BF40" s="10"/>
      <c r="BG40" s="35">
        <f t="shared" si="21"/>
        <v>3741.9</v>
      </c>
      <c r="BH40" s="35">
        <v>28</v>
      </c>
      <c r="BI40" s="35">
        <f t="shared" si="32"/>
        <v>3769.9</v>
      </c>
      <c r="BJ40" s="35"/>
      <c r="BK40" s="35">
        <f t="shared" si="33"/>
        <v>3769.9</v>
      </c>
      <c r="BL40" s="35">
        <v>3813.9</v>
      </c>
      <c r="BM40" s="35">
        <f t="shared" si="34"/>
        <v>-44</v>
      </c>
      <c r="BN40" s="77"/>
    </row>
    <row r="41" spans="1:215" s="2" customFormat="1" ht="17" customHeight="1">
      <c r="A41" s="12" t="s">
        <v>2</v>
      </c>
      <c r="B41" s="35">
        <v>84315</v>
      </c>
      <c r="C41" s="35">
        <v>82918.7</v>
      </c>
      <c r="D41" s="71">
        <f t="shared" si="1"/>
        <v>0.9834394828915376</v>
      </c>
      <c r="E41" s="10">
        <v>10</v>
      </c>
      <c r="F41" s="68">
        <v>106.6</v>
      </c>
      <c r="G41" s="68">
        <v>105.8</v>
      </c>
      <c r="H41" s="71">
        <f t="shared" si="22"/>
        <v>0.99249530956848031</v>
      </c>
      <c r="I41" s="10">
        <v>5</v>
      </c>
      <c r="J41" s="47">
        <v>210</v>
      </c>
      <c r="K41" s="47">
        <v>209</v>
      </c>
      <c r="L41" s="71">
        <f t="shared" si="3"/>
        <v>1.0047846889952152</v>
      </c>
      <c r="M41" s="10">
        <v>15</v>
      </c>
      <c r="N41" s="35">
        <v>42952.6</v>
      </c>
      <c r="O41" s="35">
        <v>42914.5</v>
      </c>
      <c r="P41" s="71">
        <f t="shared" si="4"/>
        <v>0.99911297569879354</v>
      </c>
      <c r="Q41" s="10">
        <v>20</v>
      </c>
      <c r="R41" s="35">
        <v>3090</v>
      </c>
      <c r="S41" s="35">
        <v>3838.9</v>
      </c>
      <c r="T41" s="71">
        <f t="shared" si="23"/>
        <v>1.2042362459546925</v>
      </c>
      <c r="U41" s="10">
        <v>5</v>
      </c>
      <c r="V41" s="35">
        <v>388</v>
      </c>
      <c r="W41" s="35">
        <v>427.6</v>
      </c>
      <c r="X41" s="71">
        <f t="shared" si="24"/>
        <v>1.1020618556701032</v>
      </c>
      <c r="Y41" s="10">
        <v>5</v>
      </c>
      <c r="Z41" s="35">
        <v>245017</v>
      </c>
      <c r="AA41" s="35">
        <v>266707</v>
      </c>
      <c r="AB41" s="71">
        <f t="shared" si="25"/>
        <v>1.0885244697306717</v>
      </c>
      <c r="AC41" s="10">
        <v>5</v>
      </c>
      <c r="AD41" s="47">
        <v>6900</v>
      </c>
      <c r="AE41" s="47">
        <v>7510</v>
      </c>
      <c r="AF41" s="71">
        <f t="shared" si="26"/>
        <v>1.0884057971014494</v>
      </c>
      <c r="AG41" s="10">
        <v>15</v>
      </c>
      <c r="AH41" s="35">
        <v>18700</v>
      </c>
      <c r="AI41" s="35">
        <v>19335.7</v>
      </c>
      <c r="AJ41" s="71">
        <f>IF(AK41=0,0,IF(AH41=0,1,IF(AI41&lt;0,0,IF(AI41/AH41&gt;1.2,IF((AI41/AH41-1.2)*0.1+1.2&gt;1.3,1.3,(AI41/AH41-1.2)*0.1+1.2),AI41/AH41))))</f>
        <v>1.0339946524064172</v>
      </c>
      <c r="AK41" s="10">
        <v>10</v>
      </c>
      <c r="AL41" s="35">
        <v>9650</v>
      </c>
      <c r="AM41" s="35">
        <v>9315.1</v>
      </c>
      <c r="AN41" s="71">
        <f t="shared" si="28"/>
        <v>0.96529533678756485</v>
      </c>
      <c r="AO41" s="10">
        <v>15</v>
      </c>
      <c r="AP41" s="46">
        <f t="shared" si="29"/>
        <v>1.0282902629984627</v>
      </c>
      <c r="AQ41" s="47">
        <v>41942</v>
      </c>
      <c r="AR41" s="35">
        <f t="shared" si="30"/>
        <v>34316.181818181816</v>
      </c>
      <c r="AS41" s="35">
        <f t="shared" si="19"/>
        <v>35287</v>
      </c>
      <c r="AT41" s="35">
        <f t="shared" si="20"/>
        <v>970.8181818181838</v>
      </c>
      <c r="AU41" s="35">
        <v>4293.2</v>
      </c>
      <c r="AV41" s="35">
        <v>3930.8</v>
      </c>
      <c r="AW41" s="35">
        <v>3885.2</v>
      </c>
      <c r="AX41" s="35">
        <v>3566.1</v>
      </c>
      <c r="AY41" s="35">
        <v>4026.6</v>
      </c>
      <c r="AZ41" s="35">
        <v>5102.8</v>
      </c>
      <c r="BA41" s="35">
        <v>2214.3000000000002</v>
      </c>
      <c r="BB41" s="35">
        <v>4233.5</v>
      </c>
      <c r="BC41" s="35"/>
      <c r="BD41" s="35"/>
      <c r="BE41" s="35">
        <f t="shared" si="31"/>
        <v>4034.5</v>
      </c>
      <c r="BF41" s="10"/>
      <c r="BG41" s="35">
        <f t="shared" si="21"/>
        <v>4034.5</v>
      </c>
      <c r="BH41" s="35">
        <v>-22.1</v>
      </c>
      <c r="BI41" s="35">
        <f t="shared" si="32"/>
        <v>4012.4</v>
      </c>
      <c r="BJ41" s="35"/>
      <c r="BK41" s="35">
        <f t="shared" si="33"/>
        <v>4012.4</v>
      </c>
      <c r="BL41" s="35">
        <v>3968.3</v>
      </c>
      <c r="BM41" s="35">
        <f t="shared" si="34"/>
        <v>44.099999999999909</v>
      </c>
      <c r="BN41" s="77"/>
    </row>
    <row r="42" spans="1:215" s="2" customFormat="1" ht="17" customHeight="1">
      <c r="A42" s="12" t="s">
        <v>42</v>
      </c>
      <c r="B42" s="35">
        <v>212195</v>
      </c>
      <c r="C42" s="35">
        <v>210884</v>
      </c>
      <c r="D42" s="71">
        <f t="shared" si="1"/>
        <v>0.99382172058719576</v>
      </c>
      <c r="E42" s="10">
        <v>10</v>
      </c>
      <c r="F42" s="68">
        <v>107.9</v>
      </c>
      <c r="G42" s="68">
        <v>109.2</v>
      </c>
      <c r="H42" s="71">
        <f t="shared" si="22"/>
        <v>1.0120481927710843</v>
      </c>
      <c r="I42" s="10">
        <v>5</v>
      </c>
      <c r="J42" s="47">
        <v>140</v>
      </c>
      <c r="K42" s="47">
        <v>119</v>
      </c>
      <c r="L42" s="71">
        <f t="shared" si="3"/>
        <v>1.1764705882352942</v>
      </c>
      <c r="M42" s="10">
        <v>10</v>
      </c>
      <c r="N42" s="35">
        <v>57275.8</v>
      </c>
      <c r="O42" s="35">
        <v>46527.4</v>
      </c>
      <c r="P42" s="71">
        <f t="shared" si="4"/>
        <v>0.81233959193935312</v>
      </c>
      <c r="Q42" s="10">
        <v>20</v>
      </c>
      <c r="R42" s="35">
        <v>2219</v>
      </c>
      <c r="S42" s="35">
        <v>2233.1</v>
      </c>
      <c r="T42" s="71">
        <f t="shared" si="23"/>
        <v>1.0063542136097341</v>
      </c>
      <c r="U42" s="10">
        <v>5</v>
      </c>
      <c r="V42" s="35">
        <v>207.9</v>
      </c>
      <c r="W42" s="35">
        <v>221.7</v>
      </c>
      <c r="X42" s="71">
        <f t="shared" si="24"/>
        <v>1.0663780663780662</v>
      </c>
      <c r="Y42" s="10">
        <v>5</v>
      </c>
      <c r="Z42" s="35">
        <v>357608</v>
      </c>
      <c r="AA42" s="35">
        <v>414011</v>
      </c>
      <c r="AB42" s="71">
        <f t="shared" si="25"/>
        <v>1.1577229815887788</v>
      </c>
      <c r="AC42" s="10">
        <v>5</v>
      </c>
      <c r="AD42" s="47">
        <v>3460</v>
      </c>
      <c r="AE42" s="47">
        <v>3463</v>
      </c>
      <c r="AF42" s="71">
        <f t="shared" si="26"/>
        <v>1.0008670520231213</v>
      </c>
      <c r="AG42" s="10">
        <v>20</v>
      </c>
      <c r="AH42" s="35">
        <v>12245</v>
      </c>
      <c r="AI42" s="35">
        <v>11148.4</v>
      </c>
      <c r="AJ42" s="71">
        <f t="shared" si="27"/>
        <v>0.91044507962433641</v>
      </c>
      <c r="AK42" s="10">
        <v>15</v>
      </c>
      <c r="AL42" s="35">
        <v>1927</v>
      </c>
      <c r="AM42" s="35">
        <v>1882.9</v>
      </c>
      <c r="AN42" s="71">
        <f t="shared" si="28"/>
        <v>0.97711468604047746</v>
      </c>
      <c r="AO42" s="10">
        <v>10</v>
      </c>
      <c r="AP42" s="46">
        <f t="shared" si="29"/>
        <v>0.97721329803792878</v>
      </c>
      <c r="AQ42" s="47">
        <v>22266</v>
      </c>
      <c r="AR42" s="35">
        <f t="shared" si="30"/>
        <v>18217.636363636364</v>
      </c>
      <c r="AS42" s="35">
        <f t="shared" si="19"/>
        <v>17802.5</v>
      </c>
      <c r="AT42" s="35">
        <f t="shared" si="20"/>
        <v>-415.13636363636397</v>
      </c>
      <c r="AU42" s="35">
        <v>1882</v>
      </c>
      <c r="AV42" s="35">
        <v>1932.2</v>
      </c>
      <c r="AW42" s="35">
        <v>2405.6999999999998</v>
      </c>
      <c r="AX42" s="35">
        <v>1967.6</v>
      </c>
      <c r="AY42" s="35">
        <v>1830.1</v>
      </c>
      <c r="AZ42" s="35">
        <v>2279.8000000000002</v>
      </c>
      <c r="BA42" s="35">
        <v>1636.3</v>
      </c>
      <c r="BB42" s="35">
        <v>1817.8</v>
      </c>
      <c r="BC42" s="35"/>
      <c r="BD42" s="35"/>
      <c r="BE42" s="35">
        <f t="shared" si="31"/>
        <v>2051</v>
      </c>
      <c r="BF42" s="10"/>
      <c r="BG42" s="35">
        <f t="shared" si="21"/>
        <v>2051</v>
      </c>
      <c r="BH42" s="35">
        <v>24.1</v>
      </c>
      <c r="BI42" s="35">
        <f t="shared" si="32"/>
        <v>2075.1</v>
      </c>
      <c r="BJ42" s="35"/>
      <c r="BK42" s="35">
        <f t="shared" si="33"/>
        <v>2075.1</v>
      </c>
      <c r="BL42" s="35">
        <v>1868.6</v>
      </c>
      <c r="BM42" s="35">
        <f t="shared" si="34"/>
        <v>206.5</v>
      </c>
      <c r="BN42" s="77"/>
    </row>
    <row r="43" spans="1:215" s="2" customFormat="1" ht="17" customHeight="1">
      <c r="A43" s="12" t="s">
        <v>3</v>
      </c>
      <c r="B43" s="35">
        <v>516057</v>
      </c>
      <c r="C43" s="35">
        <v>459021.3</v>
      </c>
      <c r="D43" s="71">
        <f t="shared" si="1"/>
        <v>0.88947790651032732</v>
      </c>
      <c r="E43" s="10">
        <v>10</v>
      </c>
      <c r="F43" s="68">
        <v>105.3</v>
      </c>
      <c r="G43" s="68">
        <v>104.7</v>
      </c>
      <c r="H43" s="71">
        <f t="shared" si="22"/>
        <v>0.9943019943019944</v>
      </c>
      <c r="I43" s="10">
        <v>5</v>
      </c>
      <c r="J43" s="47">
        <v>150</v>
      </c>
      <c r="K43" s="47">
        <v>168</v>
      </c>
      <c r="L43" s="71">
        <f t="shared" si="3"/>
        <v>0.8928571428571429</v>
      </c>
      <c r="M43" s="10">
        <v>10</v>
      </c>
      <c r="N43" s="35">
        <v>50882.3</v>
      </c>
      <c r="O43" s="35">
        <v>49335.199999999997</v>
      </c>
      <c r="P43" s="71">
        <f t="shared" si="4"/>
        <v>0.9695945348382442</v>
      </c>
      <c r="Q43" s="10">
        <v>20</v>
      </c>
      <c r="R43" s="35">
        <v>4339</v>
      </c>
      <c r="S43" s="35">
        <v>4339</v>
      </c>
      <c r="T43" s="71">
        <f t="shared" si="23"/>
        <v>1</v>
      </c>
      <c r="U43" s="10">
        <v>5</v>
      </c>
      <c r="V43" s="35">
        <v>207.7</v>
      </c>
      <c r="W43" s="35">
        <v>218.3</v>
      </c>
      <c r="X43" s="71">
        <f t="shared" si="24"/>
        <v>1.0510351468464132</v>
      </c>
      <c r="Y43" s="10">
        <v>5</v>
      </c>
      <c r="Z43" s="35">
        <v>513858</v>
      </c>
      <c r="AA43" s="35">
        <v>543829</v>
      </c>
      <c r="AB43" s="71">
        <f t="shared" si="25"/>
        <v>1.058325451778507</v>
      </c>
      <c r="AC43" s="10">
        <v>5</v>
      </c>
      <c r="AD43" s="47">
        <v>3000</v>
      </c>
      <c r="AE43" s="47">
        <v>2767</v>
      </c>
      <c r="AF43" s="71">
        <f t="shared" si="26"/>
        <v>0.92233333333333334</v>
      </c>
      <c r="AG43" s="10">
        <v>20</v>
      </c>
      <c r="AH43" s="35">
        <v>9750</v>
      </c>
      <c r="AI43" s="35">
        <v>7885.36</v>
      </c>
      <c r="AJ43" s="71">
        <f t="shared" si="27"/>
        <v>0.80875487179487171</v>
      </c>
      <c r="AK43" s="10">
        <v>15</v>
      </c>
      <c r="AL43" s="35">
        <v>2222</v>
      </c>
      <c r="AM43" s="35">
        <v>2585.3000000000002</v>
      </c>
      <c r="AN43" s="71">
        <f t="shared" si="28"/>
        <v>1.1635013501350135</v>
      </c>
      <c r="AO43" s="10">
        <v>10</v>
      </c>
      <c r="AP43" s="46">
        <f t="shared" si="29"/>
        <v>0.95187197523822886</v>
      </c>
      <c r="AQ43" s="47">
        <v>23959</v>
      </c>
      <c r="AR43" s="35">
        <f t="shared" si="30"/>
        <v>19602.81818181818</v>
      </c>
      <c r="AS43" s="35">
        <f t="shared" si="19"/>
        <v>18659.400000000001</v>
      </c>
      <c r="AT43" s="35">
        <f t="shared" si="20"/>
        <v>-943.41818181817871</v>
      </c>
      <c r="AU43" s="35">
        <v>2053</v>
      </c>
      <c r="AV43" s="35">
        <v>2041.1</v>
      </c>
      <c r="AW43" s="35">
        <v>2040.1</v>
      </c>
      <c r="AX43" s="35">
        <v>2534.1999999999998</v>
      </c>
      <c r="AY43" s="35">
        <v>2027.6</v>
      </c>
      <c r="AZ43" s="35">
        <v>2267.8000000000002</v>
      </c>
      <c r="BA43" s="35">
        <v>2180.6999999999998</v>
      </c>
      <c r="BB43" s="35">
        <v>1846.6</v>
      </c>
      <c r="BC43" s="35"/>
      <c r="BD43" s="35"/>
      <c r="BE43" s="35">
        <f t="shared" si="31"/>
        <v>1668.3</v>
      </c>
      <c r="BF43" s="10"/>
      <c r="BG43" s="35">
        <f t="shared" si="21"/>
        <v>1668.3</v>
      </c>
      <c r="BH43" s="35">
        <v>18</v>
      </c>
      <c r="BI43" s="35">
        <f t="shared" si="32"/>
        <v>1686.3</v>
      </c>
      <c r="BJ43" s="35"/>
      <c r="BK43" s="35">
        <f t="shared" si="33"/>
        <v>1686.3</v>
      </c>
      <c r="BL43" s="35">
        <v>1532.7</v>
      </c>
      <c r="BM43" s="35">
        <f t="shared" si="34"/>
        <v>153.59999999999991</v>
      </c>
      <c r="BN43" s="77"/>
    </row>
    <row r="44" spans="1:215" s="2" customFormat="1" ht="17" customHeight="1">
      <c r="A44" s="12" t="s">
        <v>43</v>
      </c>
      <c r="B44" s="35">
        <v>109887</v>
      </c>
      <c r="C44" s="35">
        <v>122298.2</v>
      </c>
      <c r="D44" s="71">
        <f>IF(E44=0,0,IF(B44=0,1,IF(C44&lt;0,0,IF(C44/B44&gt;1.2,IF((C44/B44-1.2)*0.1+1.2&gt;1.3,1.3,(C44/B44-1.2)*0.1+1.2),C44/B44))))</f>
        <v>1.1129451163467925</v>
      </c>
      <c r="E44" s="10">
        <v>10</v>
      </c>
      <c r="F44" s="68">
        <v>103.5</v>
      </c>
      <c r="G44" s="68">
        <v>103.7</v>
      </c>
      <c r="H44" s="71">
        <f>IF(I44=0,0,IF(F44=0,1,IF(G44&lt;0,0,IF(G44/F44&gt;1.2,IF((G44/F44-1.2)*0.1+1.2&gt;1.3,1.3,(G44/F44-1.2)*0.1+1.2),G44/F44))))</f>
        <v>1.0019323671497584</v>
      </c>
      <c r="I44" s="10">
        <v>5</v>
      </c>
      <c r="J44" s="47">
        <v>160</v>
      </c>
      <c r="K44" s="47">
        <v>138</v>
      </c>
      <c r="L44" s="71">
        <f t="shared" si="3"/>
        <v>1.1594202898550725</v>
      </c>
      <c r="M44" s="10">
        <v>10</v>
      </c>
      <c r="N44" s="35">
        <v>80097.2</v>
      </c>
      <c r="O44" s="35">
        <v>73948.899999999994</v>
      </c>
      <c r="P44" s="71">
        <f t="shared" si="4"/>
        <v>0.92323951399050153</v>
      </c>
      <c r="Q44" s="10">
        <v>20</v>
      </c>
      <c r="R44" s="35">
        <v>335</v>
      </c>
      <c r="S44" s="35">
        <v>362.5</v>
      </c>
      <c r="T44" s="71">
        <f t="shared" si="23"/>
        <v>1.0820895522388059</v>
      </c>
      <c r="U44" s="10">
        <v>5</v>
      </c>
      <c r="V44" s="35">
        <v>58</v>
      </c>
      <c r="W44" s="35">
        <v>96.6</v>
      </c>
      <c r="X44" s="71">
        <f t="shared" si="24"/>
        <v>1.2465517241379309</v>
      </c>
      <c r="Y44" s="10">
        <v>5</v>
      </c>
      <c r="Z44" s="35">
        <v>495275</v>
      </c>
      <c r="AA44" s="35">
        <v>601349</v>
      </c>
      <c r="AB44" s="71">
        <f t="shared" si="25"/>
        <v>1.2014171924688304</v>
      </c>
      <c r="AC44" s="10">
        <v>5</v>
      </c>
      <c r="AD44" s="47">
        <v>1824</v>
      </c>
      <c r="AE44" s="47">
        <v>2000</v>
      </c>
      <c r="AF44" s="71">
        <f t="shared" si="26"/>
        <v>1.0964912280701755</v>
      </c>
      <c r="AG44" s="10">
        <v>15</v>
      </c>
      <c r="AH44" s="35">
        <v>4400</v>
      </c>
      <c r="AI44" s="35">
        <v>4894.1000000000004</v>
      </c>
      <c r="AJ44" s="71">
        <f t="shared" si="27"/>
        <v>1.1122954545454546</v>
      </c>
      <c r="AK44" s="10">
        <v>10</v>
      </c>
      <c r="AL44" s="35">
        <v>1200</v>
      </c>
      <c r="AM44" s="35">
        <v>1159</v>
      </c>
      <c r="AN44" s="71">
        <f t="shared" si="28"/>
        <v>0.96583333333333332</v>
      </c>
      <c r="AO44" s="10">
        <v>10</v>
      </c>
      <c r="AP44" s="46">
        <f>(D44*E44+H44*I44+L44*M44+P44*Q44+T44*U44+X44*Y44+AB44*AC44+AF44*AG44+AJ44*AK44+AN44*AO44)/(E44+I44+M44+Q44+U44+Y44+AC44+AG44+AK44+AO44)</f>
        <v>1.0639689981225875</v>
      </c>
      <c r="AQ44" s="47">
        <v>33161</v>
      </c>
      <c r="AR44" s="35">
        <f>AQ44/11*9</f>
        <v>27131.727272727272</v>
      </c>
      <c r="AS44" s="35">
        <f t="shared" si="19"/>
        <v>28867.3</v>
      </c>
      <c r="AT44" s="35">
        <f t="shared" si="20"/>
        <v>1735.5727272727272</v>
      </c>
      <c r="AU44" s="35">
        <v>3716</v>
      </c>
      <c r="AV44" s="35">
        <v>3641.4</v>
      </c>
      <c r="AW44" s="35">
        <v>2923.3</v>
      </c>
      <c r="AX44" s="35">
        <v>2870.4</v>
      </c>
      <c r="AY44" s="35">
        <v>2727.5</v>
      </c>
      <c r="AZ44" s="35">
        <v>1634.8</v>
      </c>
      <c r="BA44" s="35">
        <v>3496</v>
      </c>
      <c r="BB44" s="35">
        <v>3162.2</v>
      </c>
      <c r="BC44" s="35">
        <v>176.2</v>
      </c>
      <c r="BD44" s="35"/>
      <c r="BE44" s="35">
        <f t="shared" si="31"/>
        <v>4519.5</v>
      </c>
      <c r="BF44" s="10"/>
      <c r="BG44" s="35">
        <f t="shared" si="21"/>
        <v>4519.5</v>
      </c>
      <c r="BH44" s="35">
        <v>-15.4</v>
      </c>
      <c r="BI44" s="35">
        <f t="shared" si="32"/>
        <v>4504.1000000000004</v>
      </c>
      <c r="BJ44" s="35"/>
      <c r="BK44" s="35">
        <f t="shared" si="33"/>
        <v>4504.1000000000004</v>
      </c>
      <c r="BL44" s="35">
        <v>4383.8</v>
      </c>
      <c r="BM44" s="35">
        <f>BK44-BL44</f>
        <v>120.30000000000018</v>
      </c>
      <c r="BN44" s="77"/>
    </row>
    <row r="45" spans="1:215" s="2" customFormat="1" ht="17" customHeight="1">
      <c r="A45" s="16" t="s">
        <v>44</v>
      </c>
      <c r="B45" s="34">
        <f>SUM(B46:B376)</f>
        <v>69587408</v>
      </c>
      <c r="C45" s="34">
        <f>SUM(C46:C376)</f>
        <v>70073055.099999964</v>
      </c>
      <c r="D45" s="5">
        <f>IF(C45/B45&gt;1.2,IF((C45/B45-1.2)*0.1+1.2&gt;1.3,1.3,(C45/B45-1.2)*0.1+1.2),C45/B45)</f>
        <v>1.0069789508469689</v>
      </c>
      <c r="E45" s="15"/>
      <c r="F45" s="6"/>
      <c r="G45" s="5"/>
      <c r="H45" s="5"/>
      <c r="I45" s="15"/>
      <c r="J45" s="6"/>
      <c r="K45" s="6"/>
      <c r="L45" s="6"/>
      <c r="M45" s="15"/>
      <c r="N45" s="34">
        <f t="shared" ref="N45:O45" si="35">SUM(N46:N376)</f>
        <v>1223324.9999999998</v>
      </c>
      <c r="O45" s="34">
        <f t="shared" si="35"/>
        <v>1242660.0000000012</v>
      </c>
      <c r="P45" s="5">
        <f>IF(O45/N45&gt;1.2,IF((O45/N45-1.2)*0.1+1.2&gt;1.3,1.3,(O45/N45-1.2)*0.1+1.2),O45/N45)</f>
        <v>1.0158052847771455</v>
      </c>
      <c r="Q45" s="15"/>
      <c r="R45" s="34">
        <f>SUM(R46:R376)</f>
        <v>121487.9</v>
      </c>
      <c r="S45" s="34">
        <f>SUM(S46:S376)</f>
        <v>134536.79999999996</v>
      </c>
      <c r="T45" s="5">
        <f>IF(S45/R45&gt;1.2,IF((S45/R45-1.2)*0.1+1.2&gt;1.3,1.3,(S45/R45-1.2)*0.1+1.2),S45/R45)</f>
        <v>1.1074090506132708</v>
      </c>
      <c r="U45" s="15"/>
      <c r="V45" s="34">
        <f t="shared" ref="V45" si="36">SUM(V46:V376)</f>
        <v>47191.700000000004</v>
      </c>
      <c r="W45" s="34">
        <f t="shared" ref="W45" si="37">SUM(W46:W376)</f>
        <v>56354.600000000006</v>
      </c>
      <c r="X45" s="5">
        <f>IF(W45/V45&gt;1.2,IF((W45/V45-1.2)*0.1+1.2&gt;1.3,1.3,(W45/V45-1.2)*0.1+1.2),W45/V45)</f>
        <v>1.1941633804249476</v>
      </c>
      <c r="Y45" s="15"/>
      <c r="Z45" s="34">
        <f>SUM(Z46:Z376)</f>
        <v>30255880</v>
      </c>
      <c r="AA45" s="34">
        <f>SUM(AA46:AA376)</f>
        <v>32539937.05161006</v>
      </c>
      <c r="AB45" s="5">
        <f>IF(AA45/Z45&gt;1.2,IF((AA45/Z45-1.2)*0.1+1.2&gt;1.3,1.3,(AA45/Z45-1.2)*0.1+1.2),AA45/Z45)</f>
        <v>1.0754913442150769</v>
      </c>
      <c r="AC45" s="15"/>
      <c r="AD45" s="19">
        <f>SUM(AD46:AD376)</f>
        <v>105849</v>
      </c>
      <c r="AE45" s="19">
        <f>SUM(AE46:AE376)</f>
        <v>108492</v>
      </c>
      <c r="AF45" s="5">
        <f>IF(AE45/AD45&gt;1.2,IF((AE45/AD45-1.2)*0.1+1.2&gt;1.3,1.3,(AE45/AD45-1.2)*0.1+1.2),AE45/AD45)</f>
        <v>1.0249695320692684</v>
      </c>
      <c r="AG45" s="15"/>
      <c r="AH45" s="19"/>
      <c r="AI45" s="19"/>
      <c r="AJ45" s="5"/>
      <c r="AK45" s="15"/>
      <c r="AL45" s="19"/>
      <c r="AM45" s="19"/>
      <c r="AN45" s="5"/>
      <c r="AO45" s="15"/>
      <c r="AP45" s="7"/>
      <c r="AQ45" s="19">
        <f t="shared" ref="AQ45:BI45" si="38">SUM(AQ46:AQ376)</f>
        <v>616086</v>
      </c>
      <c r="AR45" s="34">
        <f t="shared" si="38"/>
        <v>504070.36363636388</v>
      </c>
      <c r="AS45" s="34">
        <f t="shared" si="38"/>
        <v>525900.10000000021</v>
      </c>
      <c r="AT45" s="34">
        <f t="shared" si="38"/>
        <v>21829.736363636388</v>
      </c>
      <c r="AU45" s="34">
        <f t="shared" si="38"/>
        <v>55731.600000000013</v>
      </c>
      <c r="AV45" s="34">
        <f t="shared" si="38"/>
        <v>60620.100000000049</v>
      </c>
      <c r="AW45" s="34">
        <f t="shared" si="38"/>
        <v>58788.899999999972</v>
      </c>
      <c r="AX45" s="34">
        <f t="shared" si="38"/>
        <v>52804.299999999974</v>
      </c>
      <c r="AY45" s="34">
        <f t="shared" si="38"/>
        <v>53419.400000000023</v>
      </c>
      <c r="AZ45" s="34">
        <f>SUM(AZ46:AZ376)</f>
        <v>58569.299999999967</v>
      </c>
      <c r="BA45" s="34">
        <f>SUM(BA46:BA376)</f>
        <v>57807.300000000032</v>
      </c>
      <c r="BB45" s="34">
        <f>SUM(BB46:BB376)</f>
        <v>56883.200000000041</v>
      </c>
      <c r="BC45" s="34">
        <f t="shared" si="38"/>
        <v>7801.2999999999965</v>
      </c>
      <c r="BD45" s="34">
        <f t="shared" si="38"/>
        <v>0</v>
      </c>
      <c r="BE45" s="34">
        <f t="shared" si="38"/>
        <v>63474.699999999917</v>
      </c>
      <c r="BF45" s="41"/>
      <c r="BG45" s="34">
        <f t="shared" si="38"/>
        <v>63765.399999999921</v>
      </c>
      <c r="BH45" s="34">
        <f t="shared" si="38"/>
        <v>0</v>
      </c>
      <c r="BI45" s="34">
        <f t="shared" si="38"/>
        <v>63765.399999999921</v>
      </c>
      <c r="BJ45" s="34">
        <f>SUM(BJ46:BJ376)</f>
        <v>11.2</v>
      </c>
      <c r="BK45" s="34">
        <f>SUM(BK46:BK376)</f>
        <v>63754.199999999924</v>
      </c>
      <c r="BL45" s="34">
        <f>SUM(BL46:BL376)</f>
        <v>64779.400000000009</v>
      </c>
      <c r="BM45" s="34">
        <f>SUM(BM46:BM376)</f>
        <v>-1025.1999999999996</v>
      </c>
      <c r="BN45" s="78"/>
    </row>
    <row r="46" spans="1:215" s="2" customFormat="1" ht="17" customHeight="1">
      <c r="A46" s="17" t="s">
        <v>45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5"/>
      <c r="AA46" s="35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35"/>
      <c r="BM46" s="35"/>
      <c r="BN46" s="79"/>
    </row>
    <row r="47" spans="1:215" s="2" customFormat="1" ht="17" customHeight="1">
      <c r="A47" s="13" t="s">
        <v>46</v>
      </c>
      <c r="B47" s="35">
        <v>442</v>
      </c>
      <c r="C47" s="35">
        <v>488.5</v>
      </c>
      <c r="D47" s="71">
        <f>IF(E47=0,0,IF(B47=0,1,IF(C47&lt;0,0,IF(C47/B47&gt;1.2,IF((C47/B47-1.2)*0.1+1.2&gt;1.3,1.3,(C47/B47-1.2)*0.1+1.2),C47/B47))))</f>
        <v>1.1052036199095023</v>
      </c>
      <c r="E47" s="10">
        <v>10</v>
      </c>
      <c r="F47" s="4" t="s">
        <v>370</v>
      </c>
      <c r="G47" s="4" t="s">
        <v>370</v>
      </c>
      <c r="H47" s="4" t="s">
        <v>370</v>
      </c>
      <c r="I47" s="4" t="s">
        <v>370</v>
      </c>
      <c r="J47" s="4" t="s">
        <v>370</v>
      </c>
      <c r="K47" s="4" t="s">
        <v>370</v>
      </c>
      <c r="L47" s="4" t="s">
        <v>370</v>
      </c>
      <c r="M47" s="4" t="s">
        <v>370</v>
      </c>
      <c r="N47" s="35">
        <v>2020.9</v>
      </c>
      <c r="O47" s="35">
        <v>1687.5</v>
      </c>
      <c r="P47" s="71">
        <f t="shared" ref="P47:P110" si="39">IF(Q47=0,0,IF(N47=0,1,IF(O47&lt;0,0,IF(O47/N47&gt;1.2,IF((O47/N47-1.2)*0.1+1.2&gt;1.3,1.3,(O47/N47-1.2)*0.1+1.2),O47/N47))))</f>
        <v>0.83502399920827353</v>
      </c>
      <c r="Q47" s="10">
        <v>20</v>
      </c>
      <c r="R47" s="35">
        <v>245</v>
      </c>
      <c r="S47" s="35">
        <v>267.60000000000002</v>
      </c>
      <c r="T47" s="71">
        <f t="shared" ref="T47:T110" si="40">IF(U47=0,0,IF(R47=0,1,IF(S47&lt;0,0,IF(S47/R47&gt;1.2,IF((S47/R47-1.2)*0.1+1.2&gt;1.3,1.3,(S47/R47-1.2)*0.1+1.2),S47/R47))))</f>
        <v>1.0922448979591837</v>
      </c>
      <c r="U47" s="10">
        <v>30</v>
      </c>
      <c r="V47" s="35">
        <v>30</v>
      </c>
      <c r="W47" s="35">
        <v>35.4</v>
      </c>
      <c r="X47" s="71">
        <f t="shared" ref="X47:X110" si="41">IF(Y47=0,0,IF(V47=0,1,IF(W47&lt;0,0,IF(W47/V47&gt;1.2,IF((W47/V47-1.2)*0.1+1.2&gt;1.3,1.3,(W47/V47-1.2)*0.1+1.2),W47/V47))))</f>
        <v>1.18</v>
      </c>
      <c r="Y47" s="10">
        <v>20</v>
      </c>
      <c r="Z47" s="35">
        <v>6300</v>
      </c>
      <c r="AA47" s="35">
        <v>7968.4</v>
      </c>
      <c r="AB47" s="71">
        <f>IF(AC47=0,0,IF(Z47=0,1,IF(AA47&lt;0,0,IF(AA47/Z47&gt;1.2,IF((AA47/Z47-1.2)*0.1+1.2&gt;1.3,1.3,(AA47/Z47-1.2)*0.1+1.2),AA47/Z47))))</f>
        <v>1.2064825396825396</v>
      </c>
      <c r="AC47" s="10">
        <v>5</v>
      </c>
      <c r="AD47" s="47">
        <v>653</v>
      </c>
      <c r="AE47" s="47">
        <v>668</v>
      </c>
      <c r="AF47" s="71">
        <f t="shared" ref="AF47:AF110" si="42">IF(AG47=0,0,IF(AD47=0,1,IF(AE47&lt;0,0,IF(AE47/AD47&gt;1.2,IF((AE47/AD47-1.2)*0.1+1.2&gt;1.3,1.3,(AE47/AD47-1.2)*0.1+1.2),AE47/AD47))))</f>
        <v>1.0229709035222052</v>
      </c>
      <c r="AG47" s="10">
        <v>20</v>
      </c>
      <c r="AH47" s="4" t="s">
        <v>370</v>
      </c>
      <c r="AI47" s="4" t="s">
        <v>370</v>
      </c>
      <c r="AJ47" s="4" t="s">
        <v>370</v>
      </c>
      <c r="AK47" s="4" t="s">
        <v>370</v>
      </c>
      <c r="AL47" s="4" t="s">
        <v>370</v>
      </c>
      <c r="AM47" s="4" t="s">
        <v>370</v>
      </c>
      <c r="AN47" s="4" t="s">
        <v>370</v>
      </c>
      <c r="AO47" s="4" t="s">
        <v>370</v>
      </c>
      <c r="AP47" s="46">
        <f>(D47*E47+P47*Q47+T47*U47+X47*Y47+AB47*AC47+AF47*AG47)/(E47+Q47+U47+Y47+AC47+AG47)</f>
        <v>1.0534447037227885</v>
      </c>
      <c r="AQ47" s="47">
        <v>2669</v>
      </c>
      <c r="AR47" s="35">
        <f>AQ47/11*9</f>
        <v>2183.7272727272725</v>
      </c>
      <c r="AS47" s="35">
        <f t="shared" ref="AS47:AS110" si="43">ROUND(AP47*AR47,1)</f>
        <v>2300.4</v>
      </c>
      <c r="AT47" s="35">
        <f t="shared" ref="AT47:AT110" si="44">AS47-AR47</f>
        <v>116.67272727272757</v>
      </c>
      <c r="AU47" s="35">
        <v>293.3</v>
      </c>
      <c r="AV47" s="35">
        <v>288.3</v>
      </c>
      <c r="AW47" s="35">
        <v>294</v>
      </c>
      <c r="AX47" s="35">
        <v>218.1</v>
      </c>
      <c r="AY47" s="35">
        <v>275.8</v>
      </c>
      <c r="AZ47" s="35">
        <v>258.8</v>
      </c>
      <c r="BA47" s="35">
        <v>259.10000000000002</v>
      </c>
      <c r="BB47" s="35">
        <v>254.3</v>
      </c>
      <c r="BC47" s="35"/>
      <c r="BD47" s="35"/>
      <c r="BE47" s="35">
        <f>ROUND(AS47-SUM(AU47:BD47),1)</f>
        <v>158.69999999999999</v>
      </c>
      <c r="BF47" s="10"/>
      <c r="BG47" s="35">
        <f t="shared" ref="BG47:BG110" si="45">IF(OR(BE47&lt;0,BF47="+"),0,BE47)</f>
        <v>158.69999999999999</v>
      </c>
      <c r="BH47" s="35"/>
      <c r="BI47" s="35">
        <f t="shared" ref="BI47:BI110" si="46">BG47+BH47</f>
        <v>158.69999999999999</v>
      </c>
      <c r="BJ47" s="35"/>
      <c r="BK47" s="35">
        <f>IF((BI47-BJ47)&gt;0,ROUND(BI47-BJ47,1),0)</f>
        <v>158.69999999999999</v>
      </c>
      <c r="BL47" s="35">
        <v>142</v>
      </c>
      <c r="BM47" s="35">
        <f>BK47-BL47</f>
        <v>16.699999999999989</v>
      </c>
      <c r="BN47" s="80"/>
      <c r="BO47" s="8"/>
      <c r="BP47" s="8"/>
      <c r="BQ47" s="8"/>
      <c r="BR47" s="8"/>
      <c r="BS47" s="8"/>
      <c r="BT47" s="8"/>
      <c r="BU47" s="9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9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9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9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9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9"/>
      <c r="HF47" s="8"/>
      <c r="HG47" s="8"/>
    </row>
    <row r="48" spans="1:215" s="2" customFormat="1" ht="17" customHeight="1">
      <c r="A48" s="13" t="s">
        <v>47</v>
      </c>
      <c r="B48" s="35">
        <v>47138</v>
      </c>
      <c r="C48" s="35">
        <v>47906</v>
      </c>
      <c r="D48" s="71">
        <f t="shared" ref="D48:D111" si="47">IF(E48=0,0,IF(B48=0,1,IF(C48&lt;0,0,IF(C48/B48&gt;1.2,IF((C48/B48-1.2)*0.1+1.2&gt;1.3,1.3,(C48/B48-1.2)*0.1+1.2),C48/B48))))</f>
        <v>1.016292587721159</v>
      </c>
      <c r="E48" s="10">
        <v>10</v>
      </c>
      <c r="F48" s="4" t="s">
        <v>370</v>
      </c>
      <c r="G48" s="4" t="s">
        <v>370</v>
      </c>
      <c r="H48" s="4" t="s">
        <v>370</v>
      </c>
      <c r="I48" s="4" t="s">
        <v>370</v>
      </c>
      <c r="J48" s="4" t="s">
        <v>370</v>
      </c>
      <c r="K48" s="4" t="s">
        <v>370</v>
      </c>
      <c r="L48" s="4" t="s">
        <v>370</v>
      </c>
      <c r="M48" s="4" t="s">
        <v>370</v>
      </c>
      <c r="N48" s="35">
        <v>5811.9</v>
      </c>
      <c r="O48" s="35">
        <v>5259.3</v>
      </c>
      <c r="P48" s="71">
        <f t="shared" si="39"/>
        <v>0.90491921746760962</v>
      </c>
      <c r="Q48" s="10">
        <v>20</v>
      </c>
      <c r="R48" s="35">
        <v>418</v>
      </c>
      <c r="S48" s="35">
        <v>481.5</v>
      </c>
      <c r="T48" s="71">
        <f t="shared" si="40"/>
        <v>1.1519138755980862</v>
      </c>
      <c r="U48" s="10">
        <v>25</v>
      </c>
      <c r="V48" s="35">
        <v>69</v>
      </c>
      <c r="W48" s="35">
        <v>61.5</v>
      </c>
      <c r="X48" s="71">
        <f t="shared" si="41"/>
        <v>0.89130434782608692</v>
      </c>
      <c r="Y48" s="10">
        <v>25</v>
      </c>
      <c r="Z48" s="35">
        <v>253500</v>
      </c>
      <c r="AA48" s="35">
        <v>279522.7</v>
      </c>
      <c r="AB48" s="71">
        <f t="shared" ref="AB48:AB111" si="48">IF(AC48=0,0,IF(Z48=0,1,IF(AA48&lt;0,0,IF(AA48/Z48&gt;1.2,IF((AA48/Z48-1.2)*0.1+1.2&gt;1.3,1.3,(AA48/Z48-1.2)*0.1+1.2),AA48/Z48))))</f>
        <v>1.1026536489151875</v>
      </c>
      <c r="AC48" s="10">
        <v>5</v>
      </c>
      <c r="AD48" s="47">
        <v>1123</v>
      </c>
      <c r="AE48" s="47">
        <v>1223</v>
      </c>
      <c r="AF48" s="71">
        <f t="shared" si="42"/>
        <v>1.0890471950133571</v>
      </c>
      <c r="AG48" s="10">
        <v>20</v>
      </c>
      <c r="AH48" s="4" t="s">
        <v>370</v>
      </c>
      <c r="AI48" s="4" t="s">
        <v>370</v>
      </c>
      <c r="AJ48" s="4" t="s">
        <v>370</v>
      </c>
      <c r="AK48" s="4" t="s">
        <v>370</v>
      </c>
      <c r="AL48" s="4" t="s">
        <v>370</v>
      </c>
      <c r="AM48" s="4" t="s">
        <v>370</v>
      </c>
      <c r="AN48" s="4" t="s">
        <v>370</v>
      </c>
      <c r="AO48" s="4" t="s">
        <v>370</v>
      </c>
      <c r="AP48" s="46">
        <f t="shared" ref="AP48:AP111" si="49">(D48*E48+P48*Q48+T48*U48+X48*Y48+AB48*AC48+AF48*AG48)/(E48+Q48+U48+Y48+AC48+AG48)</f>
        <v>1.0155807424477257</v>
      </c>
      <c r="AQ48" s="47">
        <v>4599</v>
      </c>
      <c r="AR48" s="35">
        <f t="shared" ref="AR48:AR111" si="50">AQ48/11*9</f>
        <v>3762.8181818181815</v>
      </c>
      <c r="AS48" s="35">
        <f t="shared" si="43"/>
        <v>3821.4</v>
      </c>
      <c r="AT48" s="35">
        <f t="shared" si="44"/>
        <v>58.581818181818562</v>
      </c>
      <c r="AU48" s="35">
        <v>436.2</v>
      </c>
      <c r="AV48" s="35">
        <v>416.6</v>
      </c>
      <c r="AW48" s="35">
        <v>440.9</v>
      </c>
      <c r="AX48" s="35">
        <v>343.7</v>
      </c>
      <c r="AY48" s="35">
        <v>368.5</v>
      </c>
      <c r="AZ48" s="35">
        <v>518.9</v>
      </c>
      <c r="BA48" s="35">
        <v>389.6</v>
      </c>
      <c r="BB48" s="35">
        <v>411.4</v>
      </c>
      <c r="BC48" s="35">
        <v>21.4</v>
      </c>
      <c r="BD48" s="35"/>
      <c r="BE48" s="35">
        <f t="shared" ref="BE48:BE111" si="51">ROUND(AS48-SUM(AU48:BD48),1)</f>
        <v>474.2</v>
      </c>
      <c r="BF48" s="10"/>
      <c r="BG48" s="35">
        <f t="shared" si="45"/>
        <v>474.2</v>
      </c>
      <c r="BH48" s="35"/>
      <c r="BI48" s="35">
        <f t="shared" si="46"/>
        <v>474.2</v>
      </c>
      <c r="BJ48" s="35"/>
      <c r="BK48" s="35">
        <f t="shared" ref="BK48:BK111" si="52">IF((BI48-BJ48)&gt;0,ROUND(BI48-BJ48,1),0)</f>
        <v>474.2</v>
      </c>
      <c r="BL48" s="35">
        <v>457.9</v>
      </c>
      <c r="BM48" s="35">
        <f t="shared" ref="BM48:BM111" si="53">BK48-BL48</f>
        <v>16.300000000000011</v>
      </c>
      <c r="BN48" s="80"/>
      <c r="BO48" s="8"/>
      <c r="BP48" s="8"/>
      <c r="BQ48" s="8"/>
      <c r="BR48" s="8"/>
      <c r="BS48" s="8"/>
      <c r="BT48" s="8"/>
      <c r="BU48" s="9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9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9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9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9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9"/>
      <c r="HF48" s="8"/>
      <c r="HG48" s="8"/>
    </row>
    <row r="49" spans="1:215" s="2" customFormat="1" ht="17" customHeight="1">
      <c r="A49" s="13" t="s">
        <v>48</v>
      </c>
      <c r="B49" s="35">
        <v>5782</v>
      </c>
      <c r="C49" s="35">
        <v>5394.6</v>
      </c>
      <c r="D49" s="71">
        <f t="shared" si="47"/>
        <v>0.93299896229678314</v>
      </c>
      <c r="E49" s="10">
        <v>10</v>
      </c>
      <c r="F49" s="4" t="s">
        <v>370</v>
      </c>
      <c r="G49" s="4" t="s">
        <v>370</v>
      </c>
      <c r="H49" s="4" t="s">
        <v>370</v>
      </c>
      <c r="I49" s="4" t="s">
        <v>370</v>
      </c>
      <c r="J49" s="4" t="s">
        <v>370</v>
      </c>
      <c r="K49" s="4" t="s">
        <v>370</v>
      </c>
      <c r="L49" s="4" t="s">
        <v>370</v>
      </c>
      <c r="M49" s="4" t="s">
        <v>370</v>
      </c>
      <c r="N49" s="35">
        <v>1131.2</v>
      </c>
      <c r="O49" s="35">
        <v>795.1</v>
      </c>
      <c r="P49" s="71">
        <f t="shared" si="39"/>
        <v>0.70288189533239043</v>
      </c>
      <c r="Q49" s="10">
        <v>20</v>
      </c>
      <c r="R49" s="35">
        <v>214</v>
      </c>
      <c r="S49" s="35">
        <v>244.8</v>
      </c>
      <c r="T49" s="71">
        <f t="shared" si="40"/>
        <v>1.1439252336448598</v>
      </c>
      <c r="U49" s="10">
        <v>30</v>
      </c>
      <c r="V49" s="35">
        <v>36</v>
      </c>
      <c r="W49" s="35">
        <v>39.5</v>
      </c>
      <c r="X49" s="71">
        <f t="shared" si="41"/>
        <v>1.0972222222222223</v>
      </c>
      <c r="Y49" s="10">
        <v>20</v>
      </c>
      <c r="Z49" s="35">
        <v>15500</v>
      </c>
      <c r="AA49" s="35">
        <v>16094.6</v>
      </c>
      <c r="AB49" s="71">
        <f t="shared" si="48"/>
        <v>1.0383612903225807</v>
      </c>
      <c r="AC49" s="10">
        <v>5</v>
      </c>
      <c r="AD49" s="47">
        <v>574</v>
      </c>
      <c r="AE49" s="47">
        <v>576</v>
      </c>
      <c r="AF49" s="71">
        <f t="shared" si="42"/>
        <v>1.0034843205574913</v>
      </c>
      <c r="AG49" s="10">
        <v>20</v>
      </c>
      <c r="AH49" s="4" t="s">
        <v>370</v>
      </c>
      <c r="AI49" s="4" t="s">
        <v>370</v>
      </c>
      <c r="AJ49" s="4" t="s">
        <v>370</v>
      </c>
      <c r="AK49" s="4" t="s">
        <v>370</v>
      </c>
      <c r="AL49" s="4" t="s">
        <v>370</v>
      </c>
      <c r="AM49" s="4" t="s">
        <v>370</v>
      </c>
      <c r="AN49" s="4" t="s">
        <v>370</v>
      </c>
      <c r="AO49" s="4" t="s">
        <v>370</v>
      </c>
      <c r="AP49" s="46">
        <f t="shared" si="49"/>
        <v>0.99915544615398688</v>
      </c>
      <c r="AQ49" s="47">
        <v>2452</v>
      </c>
      <c r="AR49" s="35">
        <f t="shared" si="50"/>
        <v>2006.1818181818182</v>
      </c>
      <c r="AS49" s="35">
        <f t="shared" si="43"/>
        <v>2004.5</v>
      </c>
      <c r="AT49" s="35">
        <f t="shared" si="44"/>
        <v>-1.6818181818182438</v>
      </c>
      <c r="AU49" s="35">
        <v>215</v>
      </c>
      <c r="AV49" s="35">
        <v>198.3</v>
      </c>
      <c r="AW49" s="35">
        <v>219.1</v>
      </c>
      <c r="AX49" s="35">
        <v>169.8</v>
      </c>
      <c r="AY49" s="35">
        <v>201</v>
      </c>
      <c r="AZ49" s="35">
        <v>349.2</v>
      </c>
      <c r="BA49" s="35">
        <v>223.1</v>
      </c>
      <c r="BB49" s="35">
        <v>237.9</v>
      </c>
      <c r="BC49" s="35"/>
      <c r="BD49" s="35"/>
      <c r="BE49" s="35">
        <f t="shared" si="51"/>
        <v>191.1</v>
      </c>
      <c r="BF49" s="10"/>
      <c r="BG49" s="35">
        <f t="shared" si="45"/>
        <v>191.1</v>
      </c>
      <c r="BH49" s="35"/>
      <c r="BI49" s="35">
        <f t="shared" si="46"/>
        <v>191.1</v>
      </c>
      <c r="BJ49" s="35"/>
      <c r="BK49" s="35">
        <f t="shared" si="52"/>
        <v>191.1</v>
      </c>
      <c r="BL49" s="35">
        <v>187.2</v>
      </c>
      <c r="BM49" s="35">
        <f t="shared" si="53"/>
        <v>3.9000000000000057</v>
      </c>
      <c r="BN49" s="80"/>
      <c r="BO49" s="8"/>
      <c r="BP49" s="8"/>
      <c r="BQ49" s="8"/>
      <c r="BR49" s="8"/>
      <c r="BS49" s="8"/>
      <c r="BT49" s="8"/>
      <c r="BU49" s="9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9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9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9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9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9"/>
      <c r="HF49" s="8"/>
      <c r="HG49" s="8"/>
    </row>
    <row r="50" spans="1:215" s="2" customFormat="1" ht="17" customHeight="1">
      <c r="A50" s="13" t="s">
        <v>49</v>
      </c>
      <c r="B50" s="35">
        <v>0</v>
      </c>
      <c r="C50" s="35">
        <v>0</v>
      </c>
      <c r="D50" s="71">
        <f t="shared" si="47"/>
        <v>0</v>
      </c>
      <c r="E50" s="10">
        <v>0</v>
      </c>
      <c r="F50" s="4" t="s">
        <v>370</v>
      </c>
      <c r="G50" s="4" t="s">
        <v>370</v>
      </c>
      <c r="H50" s="4" t="s">
        <v>370</v>
      </c>
      <c r="I50" s="4" t="s">
        <v>370</v>
      </c>
      <c r="J50" s="4" t="s">
        <v>370</v>
      </c>
      <c r="K50" s="4" t="s">
        <v>370</v>
      </c>
      <c r="L50" s="4" t="s">
        <v>370</v>
      </c>
      <c r="M50" s="4" t="s">
        <v>370</v>
      </c>
      <c r="N50" s="35">
        <v>815.8</v>
      </c>
      <c r="O50" s="35">
        <v>718.1</v>
      </c>
      <c r="P50" s="71">
        <f t="shared" si="39"/>
        <v>0.88024025496445213</v>
      </c>
      <c r="Q50" s="10">
        <v>20</v>
      </c>
      <c r="R50" s="35">
        <v>202</v>
      </c>
      <c r="S50" s="35">
        <v>206.4</v>
      </c>
      <c r="T50" s="71">
        <f t="shared" si="40"/>
        <v>1.0217821782178218</v>
      </c>
      <c r="U50" s="10">
        <v>25</v>
      </c>
      <c r="V50" s="35">
        <v>36</v>
      </c>
      <c r="W50" s="35">
        <v>37.5</v>
      </c>
      <c r="X50" s="71">
        <f t="shared" si="41"/>
        <v>1.0416666666666667</v>
      </c>
      <c r="Y50" s="10">
        <v>25</v>
      </c>
      <c r="Z50" s="35">
        <v>3500</v>
      </c>
      <c r="AA50" s="35">
        <v>3635.2</v>
      </c>
      <c r="AB50" s="71">
        <f t="shared" si="48"/>
        <v>1.0386285714285715</v>
      </c>
      <c r="AC50" s="10">
        <v>5</v>
      </c>
      <c r="AD50" s="47">
        <v>542</v>
      </c>
      <c r="AE50" s="47">
        <v>628</v>
      </c>
      <c r="AF50" s="71">
        <f t="shared" si="42"/>
        <v>1.1586715867158672</v>
      </c>
      <c r="AG50" s="10">
        <v>20</v>
      </c>
      <c r="AH50" s="4" t="s">
        <v>370</v>
      </c>
      <c r="AI50" s="4" t="s">
        <v>370</v>
      </c>
      <c r="AJ50" s="4" t="s">
        <v>370</v>
      </c>
      <c r="AK50" s="4" t="s">
        <v>370</v>
      </c>
      <c r="AL50" s="4" t="s">
        <v>370</v>
      </c>
      <c r="AM50" s="4" t="s">
        <v>370</v>
      </c>
      <c r="AN50" s="4" t="s">
        <v>370</v>
      </c>
      <c r="AO50" s="4" t="s">
        <v>370</v>
      </c>
      <c r="AP50" s="46">
        <f t="shared" si="49"/>
        <v>1.0269221138195943</v>
      </c>
      <c r="AQ50" s="47">
        <v>1488</v>
      </c>
      <c r="AR50" s="35">
        <f t="shared" si="50"/>
        <v>1217.4545454545455</v>
      </c>
      <c r="AS50" s="35">
        <f t="shared" si="43"/>
        <v>1250.2</v>
      </c>
      <c r="AT50" s="35">
        <f t="shared" si="44"/>
        <v>32.74545454545455</v>
      </c>
      <c r="AU50" s="35">
        <v>113.8</v>
      </c>
      <c r="AV50" s="35">
        <v>129.1</v>
      </c>
      <c r="AW50" s="35">
        <v>91.7</v>
      </c>
      <c r="AX50" s="35">
        <v>127.6</v>
      </c>
      <c r="AY50" s="35">
        <v>115.9</v>
      </c>
      <c r="AZ50" s="35">
        <v>178.5</v>
      </c>
      <c r="BA50" s="35">
        <v>156.9</v>
      </c>
      <c r="BB50" s="35">
        <v>149.1</v>
      </c>
      <c r="BC50" s="35"/>
      <c r="BD50" s="35"/>
      <c r="BE50" s="35">
        <f t="shared" si="51"/>
        <v>187.6</v>
      </c>
      <c r="BF50" s="10"/>
      <c r="BG50" s="35">
        <f t="shared" si="45"/>
        <v>187.6</v>
      </c>
      <c r="BH50" s="35"/>
      <c r="BI50" s="35">
        <f t="shared" si="46"/>
        <v>187.6</v>
      </c>
      <c r="BJ50" s="35"/>
      <c r="BK50" s="35">
        <f t="shared" si="52"/>
        <v>187.6</v>
      </c>
      <c r="BL50" s="35">
        <v>186.8</v>
      </c>
      <c r="BM50" s="35">
        <f t="shared" si="53"/>
        <v>0.79999999999998295</v>
      </c>
      <c r="BN50" s="80"/>
      <c r="BO50" s="8"/>
      <c r="BP50" s="8"/>
      <c r="BQ50" s="8"/>
      <c r="BR50" s="8"/>
      <c r="BS50" s="8"/>
      <c r="BT50" s="8"/>
      <c r="BU50" s="9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9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9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9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9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9"/>
      <c r="HF50" s="8"/>
      <c r="HG50" s="8"/>
    </row>
    <row r="51" spans="1:215" s="2" customFormat="1" ht="17" customHeight="1">
      <c r="A51" s="13" t="s">
        <v>50</v>
      </c>
      <c r="B51" s="35">
        <v>1280</v>
      </c>
      <c r="C51" s="35">
        <v>1357.7</v>
      </c>
      <c r="D51" s="71">
        <f t="shared" si="47"/>
        <v>1.0607031250000001</v>
      </c>
      <c r="E51" s="10">
        <v>10</v>
      </c>
      <c r="F51" s="4" t="s">
        <v>370</v>
      </c>
      <c r="G51" s="4" t="s">
        <v>370</v>
      </c>
      <c r="H51" s="4" t="s">
        <v>370</v>
      </c>
      <c r="I51" s="4" t="s">
        <v>370</v>
      </c>
      <c r="J51" s="4" t="s">
        <v>370</v>
      </c>
      <c r="K51" s="4" t="s">
        <v>370</v>
      </c>
      <c r="L51" s="4" t="s">
        <v>370</v>
      </c>
      <c r="M51" s="4" t="s">
        <v>370</v>
      </c>
      <c r="N51" s="35">
        <v>1592.3</v>
      </c>
      <c r="O51" s="35">
        <v>1335</v>
      </c>
      <c r="P51" s="71">
        <f t="shared" si="39"/>
        <v>0.83840984739056712</v>
      </c>
      <c r="Q51" s="10">
        <v>20</v>
      </c>
      <c r="R51" s="35">
        <v>313</v>
      </c>
      <c r="S51" s="35">
        <v>317.3</v>
      </c>
      <c r="T51" s="71">
        <f t="shared" si="40"/>
        <v>1.013738019169329</v>
      </c>
      <c r="U51" s="10">
        <v>30</v>
      </c>
      <c r="V51" s="35">
        <v>36</v>
      </c>
      <c r="W51" s="35">
        <v>39.700000000000003</v>
      </c>
      <c r="X51" s="71">
        <f t="shared" si="41"/>
        <v>1.1027777777777779</v>
      </c>
      <c r="Y51" s="10">
        <v>20</v>
      </c>
      <c r="Z51" s="35">
        <v>11850</v>
      </c>
      <c r="AA51" s="35">
        <v>10406</v>
      </c>
      <c r="AB51" s="71">
        <f t="shared" si="48"/>
        <v>0.87814345991561182</v>
      </c>
      <c r="AC51" s="10">
        <v>5</v>
      </c>
      <c r="AD51" s="47">
        <v>888</v>
      </c>
      <c r="AE51" s="47">
        <v>897</v>
      </c>
      <c r="AF51" s="71">
        <f t="shared" si="42"/>
        <v>1.0101351351351351</v>
      </c>
      <c r="AG51" s="10">
        <v>20</v>
      </c>
      <c r="AH51" s="4" t="s">
        <v>370</v>
      </c>
      <c r="AI51" s="4" t="s">
        <v>370</v>
      </c>
      <c r="AJ51" s="4" t="s">
        <v>370</v>
      </c>
      <c r="AK51" s="4" t="s">
        <v>370</v>
      </c>
      <c r="AL51" s="4" t="s">
        <v>370</v>
      </c>
      <c r="AM51" s="4" t="s">
        <v>370</v>
      </c>
      <c r="AN51" s="4" t="s">
        <v>370</v>
      </c>
      <c r="AO51" s="4" t="s">
        <v>370</v>
      </c>
      <c r="AP51" s="46">
        <f t="shared" si="49"/>
        <v>0.99463185076883365</v>
      </c>
      <c r="AQ51" s="47">
        <v>3235</v>
      </c>
      <c r="AR51" s="35">
        <f t="shared" si="50"/>
        <v>2646.8181818181815</v>
      </c>
      <c r="AS51" s="35">
        <f t="shared" si="43"/>
        <v>2632.6</v>
      </c>
      <c r="AT51" s="35">
        <f t="shared" si="44"/>
        <v>-14.21818181818162</v>
      </c>
      <c r="AU51" s="35">
        <v>275.8</v>
      </c>
      <c r="AV51" s="35">
        <v>269.10000000000002</v>
      </c>
      <c r="AW51" s="35">
        <v>284</v>
      </c>
      <c r="AX51" s="35">
        <v>228.6</v>
      </c>
      <c r="AY51" s="35">
        <v>259</v>
      </c>
      <c r="AZ51" s="35">
        <v>389.1</v>
      </c>
      <c r="BA51" s="35">
        <v>328.8</v>
      </c>
      <c r="BB51" s="35">
        <v>303.60000000000002</v>
      </c>
      <c r="BC51" s="35"/>
      <c r="BD51" s="35"/>
      <c r="BE51" s="35">
        <f t="shared" si="51"/>
        <v>294.60000000000002</v>
      </c>
      <c r="BF51" s="10"/>
      <c r="BG51" s="35">
        <f t="shared" si="45"/>
        <v>294.60000000000002</v>
      </c>
      <c r="BH51" s="35"/>
      <c r="BI51" s="35">
        <f t="shared" si="46"/>
        <v>294.60000000000002</v>
      </c>
      <c r="BJ51" s="35"/>
      <c r="BK51" s="35">
        <f t="shared" si="52"/>
        <v>294.60000000000002</v>
      </c>
      <c r="BL51" s="35">
        <v>310</v>
      </c>
      <c r="BM51" s="35">
        <f t="shared" si="53"/>
        <v>-15.399999999999977</v>
      </c>
      <c r="BN51" s="80"/>
      <c r="BO51" s="8"/>
      <c r="BP51" s="8"/>
      <c r="BQ51" s="8"/>
      <c r="BR51" s="8"/>
      <c r="BS51" s="8"/>
      <c r="BT51" s="8"/>
      <c r="BU51" s="9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9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9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9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9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9"/>
      <c r="HF51" s="8"/>
      <c r="HG51" s="8"/>
    </row>
    <row r="52" spans="1:215" s="2" customFormat="1" ht="17" customHeight="1">
      <c r="A52" s="17" t="s">
        <v>51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35"/>
      <c r="AA52" s="35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35"/>
      <c r="BM52" s="35"/>
      <c r="BN52" s="79"/>
      <c r="BO52" s="8"/>
      <c r="BP52" s="8"/>
      <c r="BQ52" s="8"/>
      <c r="BR52" s="8"/>
      <c r="BS52" s="8"/>
      <c r="BT52" s="8"/>
      <c r="BU52" s="9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9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9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9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9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9"/>
      <c r="HF52" s="8"/>
      <c r="HG52" s="8"/>
    </row>
    <row r="53" spans="1:215" s="2" customFormat="1" ht="17" customHeight="1">
      <c r="A53" s="13" t="s">
        <v>52</v>
      </c>
      <c r="B53" s="35">
        <v>7469343</v>
      </c>
      <c r="C53" s="35">
        <v>7578360.4000000004</v>
      </c>
      <c r="D53" s="71">
        <f t="shared" si="47"/>
        <v>1.0145953131353052</v>
      </c>
      <c r="E53" s="10">
        <v>10</v>
      </c>
      <c r="F53" s="4" t="s">
        <v>370</v>
      </c>
      <c r="G53" s="4" t="s">
        <v>370</v>
      </c>
      <c r="H53" s="4" t="s">
        <v>370</v>
      </c>
      <c r="I53" s="4" t="s">
        <v>370</v>
      </c>
      <c r="J53" s="4" t="s">
        <v>370</v>
      </c>
      <c r="K53" s="4" t="s">
        <v>370</v>
      </c>
      <c r="L53" s="4" t="s">
        <v>370</v>
      </c>
      <c r="M53" s="4" t="s">
        <v>370</v>
      </c>
      <c r="N53" s="35">
        <v>26129.599999999999</v>
      </c>
      <c r="O53" s="35">
        <v>32642.5</v>
      </c>
      <c r="P53" s="71">
        <f t="shared" si="39"/>
        <v>1.2049253719919171</v>
      </c>
      <c r="Q53" s="10">
        <v>20</v>
      </c>
      <c r="R53" s="35">
        <v>9</v>
      </c>
      <c r="S53" s="35">
        <v>7.7</v>
      </c>
      <c r="T53" s="71">
        <f t="shared" si="40"/>
        <v>0.85555555555555562</v>
      </c>
      <c r="U53" s="10">
        <v>25</v>
      </c>
      <c r="V53" s="35">
        <v>52.5</v>
      </c>
      <c r="W53" s="35">
        <v>55.5</v>
      </c>
      <c r="X53" s="71">
        <f t="shared" si="41"/>
        <v>1.0571428571428572</v>
      </c>
      <c r="Y53" s="10">
        <v>25</v>
      </c>
      <c r="Z53" s="35">
        <v>1852271</v>
      </c>
      <c r="AA53" s="35">
        <v>2040592</v>
      </c>
      <c r="AB53" s="71">
        <f t="shared" si="48"/>
        <v>1.1016703279379745</v>
      </c>
      <c r="AC53" s="10">
        <v>5</v>
      </c>
      <c r="AD53" s="47">
        <v>30</v>
      </c>
      <c r="AE53" s="47">
        <v>68</v>
      </c>
      <c r="AF53" s="71">
        <f t="shared" si="42"/>
        <v>1.3</v>
      </c>
      <c r="AG53" s="10">
        <v>20</v>
      </c>
      <c r="AH53" s="4" t="s">
        <v>370</v>
      </c>
      <c r="AI53" s="4" t="s">
        <v>370</v>
      </c>
      <c r="AJ53" s="4" t="s">
        <v>370</v>
      </c>
      <c r="AK53" s="4" t="s">
        <v>370</v>
      </c>
      <c r="AL53" s="4" t="s">
        <v>370</v>
      </c>
      <c r="AM53" s="4" t="s">
        <v>370</v>
      </c>
      <c r="AN53" s="4" t="s">
        <v>370</v>
      </c>
      <c r="AO53" s="4" t="s">
        <v>370</v>
      </c>
      <c r="AP53" s="46">
        <f t="shared" si="49"/>
        <v>1.0816216431270627</v>
      </c>
      <c r="AQ53" s="47">
        <v>2813</v>
      </c>
      <c r="AR53" s="35">
        <f t="shared" si="50"/>
        <v>2301.5454545454545</v>
      </c>
      <c r="AS53" s="35">
        <f t="shared" si="43"/>
        <v>2489.4</v>
      </c>
      <c r="AT53" s="35">
        <f t="shared" si="44"/>
        <v>187.85454545454559</v>
      </c>
      <c r="AU53" s="35">
        <v>268.60000000000002</v>
      </c>
      <c r="AV53" s="35">
        <v>319.10000000000002</v>
      </c>
      <c r="AW53" s="35">
        <v>352.3</v>
      </c>
      <c r="AX53" s="35">
        <v>202.4</v>
      </c>
      <c r="AY53" s="35">
        <v>178.1</v>
      </c>
      <c r="AZ53" s="35">
        <v>306.60000000000002</v>
      </c>
      <c r="BA53" s="35">
        <v>294.89999999999998</v>
      </c>
      <c r="BB53" s="35">
        <v>272.10000000000002</v>
      </c>
      <c r="BC53" s="35"/>
      <c r="BD53" s="35"/>
      <c r="BE53" s="35">
        <f t="shared" si="51"/>
        <v>295.3</v>
      </c>
      <c r="BF53" s="10"/>
      <c r="BG53" s="35">
        <f t="shared" si="45"/>
        <v>295.3</v>
      </c>
      <c r="BH53" s="35"/>
      <c r="BI53" s="35">
        <f t="shared" si="46"/>
        <v>295.3</v>
      </c>
      <c r="BJ53" s="35"/>
      <c r="BK53" s="35">
        <f t="shared" si="52"/>
        <v>295.3</v>
      </c>
      <c r="BL53" s="35">
        <v>293</v>
      </c>
      <c r="BM53" s="35">
        <f t="shared" si="53"/>
        <v>2.3000000000000114</v>
      </c>
      <c r="BN53" s="80"/>
      <c r="BO53" s="8"/>
      <c r="BP53" s="8"/>
      <c r="BQ53" s="8"/>
      <c r="BR53" s="8"/>
      <c r="BS53" s="8"/>
      <c r="BT53" s="8"/>
      <c r="BU53" s="9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9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9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9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9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9"/>
      <c r="HF53" s="8"/>
      <c r="HG53" s="8"/>
    </row>
    <row r="54" spans="1:215" s="2" customFormat="1" ht="17" customHeight="1">
      <c r="A54" s="13" t="s">
        <v>53</v>
      </c>
      <c r="B54" s="35">
        <v>180</v>
      </c>
      <c r="C54" s="35">
        <v>180</v>
      </c>
      <c r="D54" s="71">
        <f t="shared" si="47"/>
        <v>1</v>
      </c>
      <c r="E54" s="10">
        <v>10</v>
      </c>
      <c r="F54" s="4" t="s">
        <v>370</v>
      </c>
      <c r="G54" s="4" t="s">
        <v>370</v>
      </c>
      <c r="H54" s="4" t="s">
        <v>370</v>
      </c>
      <c r="I54" s="4" t="s">
        <v>370</v>
      </c>
      <c r="J54" s="4" t="s">
        <v>370</v>
      </c>
      <c r="K54" s="4" t="s">
        <v>370</v>
      </c>
      <c r="L54" s="4" t="s">
        <v>370</v>
      </c>
      <c r="M54" s="4" t="s">
        <v>370</v>
      </c>
      <c r="N54" s="35">
        <v>714.7</v>
      </c>
      <c r="O54" s="35">
        <v>587.4</v>
      </c>
      <c r="P54" s="71">
        <f t="shared" si="39"/>
        <v>0.82188330768154461</v>
      </c>
      <c r="Q54" s="10">
        <v>20</v>
      </c>
      <c r="R54" s="35">
        <v>0</v>
      </c>
      <c r="S54" s="35">
        <v>0</v>
      </c>
      <c r="T54" s="71">
        <f t="shared" si="40"/>
        <v>1</v>
      </c>
      <c r="U54" s="10">
        <v>20</v>
      </c>
      <c r="V54" s="35">
        <v>51.4</v>
      </c>
      <c r="W54" s="35">
        <v>52.7</v>
      </c>
      <c r="X54" s="71">
        <f t="shared" si="41"/>
        <v>1.0252918287937745</v>
      </c>
      <c r="Y54" s="10">
        <v>30</v>
      </c>
      <c r="Z54" s="35">
        <v>9692</v>
      </c>
      <c r="AA54" s="35">
        <v>9046.1</v>
      </c>
      <c r="AB54" s="71">
        <f t="shared" si="48"/>
        <v>0.933357408171688</v>
      </c>
      <c r="AC54" s="10">
        <v>5</v>
      </c>
      <c r="AD54" s="47">
        <v>286</v>
      </c>
      <c r="AE54" s="47">
        <v>309</v>
      </c>
      <c r="AF54" s="71">
        <f t="shared" si="42"/>
        <v>1.0804195804195804</v>
      </c>
      <c r="AG54" s="10">
        <v>20</v>
      </c>
      <c r="AH54" s="4" t="s">
        <v>370</v>
      </c>
      <c r="AI54" s="4" t="s">
        <v>370</v>
      </c>
      <c r="AJ54" s="4" t="s">
        <v>370</v>
      </c>
      <c r="AK54" s="4" t="s">
        <v>370</v>
      </c>
      <c r="AL54" s="4" t="s">
        <v>370</v>
      </c>
      <c r="AM54" s="4" t="s">
        <v>370</v>
      </c>
      <c r="AN54" s="4" t="s">
        <v>370</v>
      </c>
      <c r="AO54" s="4" t="s">
        <v>370</v>
      </c>
      <c r="AP54" s="46">
        <f t="shared" si="49"/>
        <v>0.98544380634946838</v>
      </c>
      <c r="AQ54" s="47">
        <v>1234</v>
      </c>
      <c r="AR54" s="35">
        <f t="shared" si="50"/>
        <v>1009.6363636363637</v>
      </c>
      <c r="AS54" s="35">
        <f t="shared" si="43"/>
        <v>994.9</v>
      </c>
      <c r="AT54" s="35">
        <f t="shared" si="44"/>
        <v>-14.736363636363762</v>
      </c>
      <c r="AU54" s="35">
        <v>89.1</v>
      </c>
      <c r="AV54" s="35">
        <v>109.9</v>
      </c>
      <c r="AW54" s="35">
        <v>115</v>
      </c>
      <c r="AX54" s="35">
        <v>99.4</v>
      </c>
      <c r="AY54" s="35">
        <v>90.9</v>
      </c>
      <c r="AZ54" s="35">
        <v>123.4</v>
      </c>
      <c r="BA54" s="35">
        <v>125.7</v>
      </c>
      <c r="BB54" s="35">
        <v>121.4</v>
      </c>
      <c r="BC54" s="35"/>
      <c r="BD54" s="35"/>
      <c r="BE54" s="35">
        <f t="shared" si="51"/>
        <v>120.1</v>
      </c>
      <c r="BF54" s="10"/>
      <c r="BG54" s="35">
        <f t="shared" si="45"/>
        <v>120.1</v>
      </c>
      <c r="BH54" s="35"/>
      <c r="BI54" s="35">
        <f t="shared" si="46"/>
        <v>120.1</v>
      </c>
      <c r="BJ54" s="35"/>
      <c r="BK54" s="35">
        <f t="shared" si="52"/>
        <v>120.1</v>
      </c>
      <c r="BL54" s="35">
        <v>122.8</v>
      </c>
      <c r="BM54" s="35">
        <f t="shared" si="53"/>
        <v>-2.7000000000000028</v>
      </c>
      <c r="BN54" s="80"/>
      <c r="BO54" s="8"/>
      <c r="BP54" s="8"/>
      <c r="BQ54" s="8"/>
      <c r="BR54" s="8"/>
      <c r="BS54" s="8"/>
      <c r="BT54" s="8"/>
      <c r="BU54" s="9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9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9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9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9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9"/>
      <c r="HF54" s="8"/>
      <c r="HG54" s="8"/>
    </row>
    <row r="55" spans="1:215" s="2" customFormat="1" ht="17" customHeight="1">
      <c r="A55" s="13" t="s">
        <v>54</v>
      </c>
      <c r="B55" s="35">
        <v>0</v>
      </c>
      <c r="C55" s="35">
        <v>0</v>
      </c>
      <c r="D55" s="71">
        <f t="shared" si="47"/>
        <v>0</v>
      </c>
      <c r="E55" s="10">
        <v>0</v>
      </c>
      <c r="F55" s="4" t="s">
        <v>370</v>
      </c>
      <c r="G55" s="4" t="s">
        <v>370</v>
      </c>
      <c r="H55" s="4" t="s">
        <v>370</v>
      </c>
      <c r="I55" s="4" t="s">
        <v>370</v>
      </c>
      <c r="J55" s="4" t="s">
        <v>370</v>
      </c>
      <c r="K55" s="4" t="s">
        <v>370</v>
      </c>
      <c r="L55" s="4" t="s">
        <v>370</v>
      </c>
      <c r="M55" s="4" t="s">
        <v>370</v>
      </c>
      <c r="N55" s="35">
        <v>2502.1999999999998</v>
      </c>
      <c r="O55" s="35">
        <v>5497.8</v>
      </c>
      <c r="P55" s="71">
        <f t="shared" si="39"/>
        <v>1.2997186475901206</v>
      </c>
      <c r="Q55" s="10">
        <v>20</v>
      </c>
      <c r="R55" s="35">
        <v>0</v>
      </c>
      <c r="S55" s="35">
        <v>0</v>
      </c>
      <c r="T55" s="71">
        <f t="shared" si="40"/>
        <v>1</v>
      </c>
      <c r="U55" s="10">
        <v>30</v>
      </c>
      <c r="V55" s="35">
        <v>22.4</v>
      </c>
      <c r="W55" s="35">
        <v>26.2</v>
      </c>
      <c r="X55" s="71">
        <f t="shared" si="41"/>
        <v>1.1696428571428572</v>
      </c>
      <c r="Y55" s="10">
        <v>20</v>
      </c>
      <c r="Z55" s="35">
        <v>32952</v>
      </c>
      <c r="AA55" s="35">
        <v>57765</v>
      </c>
      <c r="AB55" s="71">
        <f t="shared" si="48"/>
        <v>1.2553004369992715</v>
      </c>
      <c r="AC55" s="10">
        <v>5</v>
      </c>
      <c r="AD55" s="47">
        <v>130</v>
      </c>
      <c r="AE55" s="47">
        <v>110</v>
      </c>
      <c r="AF55" s="71">
        <f t="shared" si="42"/>
        <v>0.84615384615384615</v>
      </c>
      <c r="AG55" s="10">
        <v>20</v>
      </c>
      <c r="AH55" s="4" t="s">
        <v>370</v>
      </c>
      <c r="AI55" s="4" t="s">
        <v>370</v>
      </c>
      <c r="AJ55" s="4" t="s">
        <v>370</v>
      </c>
      <c r="AK55" s="4" t="s">
        <v>370</v>
      </c>
      <c r="AL55" s="4" t="s">
        <v>370</v>
      </c>
      <c r="AM55" s="4" t="s">
        <v>370</v>
      </c>
      <c r="AN55" s="4" t="s">
        <v>370</v>
      </c>
      <c r="AO55" s="4" t="s">
        <v>370</v>
      </c>
      <c r="AP55" s="46">
        <f t="shared" si="49"/>
        <v>1.0798611495024508</v>
      </c>
      <c r="AQ55" s="47">
        <v>2579</v>
      </c>
      <c r="AR55" s="35">
        <f t="shared" si="50"/>
        <v>2110.090909090909</v>
      </c>
      <c r="AS55" s="35">
        <f t="shared" si="43"/>
        <v>2278.6</v>
      </c>
      <c r="AT55" s="35">
        <f t="shared" si="44"/>
        <v>168.5090909090909</v>
      </c>
      <c r="AU55" s="35">
        <v>253.3</v>
      </c>
      <c r="AV55" s="35">
        <v>304.8</v>
      </c>
      <c r="AW55" s="35">
        <v>334.6</v>
      </c>
      <c r="AX55" s="35">
        <v>220.2</v>
      </c>
      <c r="AY55" s="35">
        <v>255.5</v>
      </c>
      <c r="AZ55" s="35">
        <v>105.2</v>
      </c>
      <c r="BA55" s="35">
        <v>277.7</v>
      </c>
      <c r="BB55" s="35">
        <v>264.89999999999998</v>
      </c>
      <c r="BC55" s="35"/>
      <c r="BD55" s="35"/>
      <c r="BE55" s="35">
        <f t="shared" si="51"/>
        <v>262.39999999999998</v>
      </c>
      <c r="BF55" s="10"/>
      <c r="BG55" s="35">
        <f t="shared" si="45"/>
        <v>262.39999999999998</v>
      </c>
      <c r="BH55" s="35"/>
      <c r="BI55" s="35">
        <f t="shared" si="46"/>
        <v>262.39999999999998</v>
      </c>
      <c r="BJ55" s="35"/>
      <c r="BK55" s="35">
        <f t="shared" si="52"/>
        <v>262.39999999999998</v>
      </c>
      <c r="BL55" s="35">
        <v>241.8</v>
      </c>
      <c r="BM55" s="35">
        <f t="shared" si="53"/>
        <v>20.599999999999966</v>
      </c>
      <c r="BN55" s="80"/>
      <c r="BO55" s="8"/>
      <c r="BP55" s="8"/>
      <c r="BQ55" s="8"/>
      <c r="BR55" s="8"/>
      <c r="BS55" s="8"/>
      <c r="BT55" s="8"/>
      <c r="BU55" s="9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9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9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9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9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9"/>
      <c r="HF55" s="8"/>
      <c r="HG55" s="8"/>
    </row>
    <row r="56" spans="1:215" s="2" customFormat="1" ht="17" customHeight="1">
      <c r="A56" s="13" t="s">
        <v>55</v>
      </c>
      <c r="B56" s="35">
        <v>0</v>
      </c>
      <c r="C56" s="35">
        <v>0</v>
      </c>
      <c r="D56" s="71">
        <f t="shared" si="47"/>
        <v>0</v>
      </c>
      <c r="E56" s="10">
        <v>0</v>
      </c>
      <c r="F56" s="4" t="s">
        <v>370</v>
      </c>
      <c r="G56" s="4" t="s">
        <v>370</v>
      </c>
      <c r="H56" s="4" t="s">
        <v>370</v>
      </c>
      <c r="I56" s="4" t="s">
        <v>370</v>
      </c>
      <c r="J56" s="4" t="s">
        <v>370</v>
      </c>
      <c r="K56" s="4" t="s">
        <v>370</v>
      </c>
      <c r="L56" s="4" t="s">
        <v>370</v>
      </c>
      <c r="M56" s="4" t="s">
        <v>370</v>
      </c>
      <c r="N56" s="35">
        <v>955.3</v>
      </c>
      <c r="O56" s="35">
        <v>916</v>
      </c>
      <c r="P56" s="71">
        <f t="shared" si="39"/>
        <v>0.95886109075683035</v>
      </c>
      <c r="Q56" s="10">
        <v>20</v>
      </c>
      <c r="R56" s="35">
        <v>1195</v>
      </c>
      <c r="S56" s="35">
        <v>889.6</v>
      </c>
      <c r="T56" s="71">
        <f t="shared" si="40"/>
        <v>0.74443514644351472</v>
      </c>
      <c r="U56" s="10">
        <v>25</v>
      </c>
      <c r="V56" s="35">
        <v>66.3</v>
      </c>
      <c r="W56" s="35">
        <v>67.900000000000006</v>
      </c>
      <c r="X56" s="71">
        <f t="shared" si="41"/>
        <v>1.0241327300150831</v>
      </c>
      <c r="Y56" s="10">
        <v>25</v>
      </c>
      <c r="Z56" s="35">
        <v>19044</v>
      </c>
      <c r="AA56" s="35">
        <v>17547.2</v>
      </c>
      <c r="AB56" s="71">
        <f t="shared" si="48"/>
        <v>0.9214030665826507</v>
      </c>
      <c r="AC56" s="10">
        <v>5</v>
      </c>
      <c r="AD56" s="47">
        <v>570</v>
      </c>
      <c r="AE56" s="47">
        <v>550</v>
      </c>
      <c r="AF56" s="71">
        <f t="shared" si="42"/>
        <v>0.96491228070175439</v>
      </c>
      <c r="AG56" s="10">
        <v>20</v>
      </c>
      <c r="AH56" s="4" t="s">
        <v>370</v>
      </c>
      <c r="AI56" s="4" t="s">
        <v>370</v>
      </c>
      <c r="AJ56" s="4" t="s">
        <v>370</v>
      </c>
      <c r="AK56" s="4" t="s">
        <v>370</v>
      </c>
      <c r="AL56" s="4" t="s">
        <v>370</v>
      </c>
      <c r="AM56" s="4" t="s">
        <v>370</v>
      </c>
      <c r="AN56" s="4" t="s">
        <v>370</v>
      </c>
      <c r="AO56" s="4" t="s">
        <v>370</v>
      </c>
      <c r="AP56" s="46">
        <f t="shared" si="49"/>
        <v>0.91891241761631481</v>
      </c>
      <c r="AQ56" s="47">
        <v>2265</v>
      </c>
      <c r="AR56" s="35">
        <f t="shared" si="50"/>
        <v>1853.1818181818182</v>
      </c>
      <c r="AS56" s="35">
        <f t="shared" si="43"/>
        <v>1702.9</v>
      </c>
      <c r="AT56" s="35">
        <f t="shared" si="44"/>
        <v>-150.28181818181815</v>
      </c>
      <c r="AU56" s="35">
        <v>195</v>
      </c>
      <c r="AV56" s="35">
        <v>256.60000000000002</v>
      </c>
      <c r="AW56" s="35">
        <v>186.7</v>
      </c>
      <c r="AX56" s="35">
        <v>136.5</v>
      </c>
      <c r="AY56" s="35">
        <v>156.6</v>
      </c>
      <c r="AZ56" s="35">
        <v>147.69999999999999</v>
      </c>
      <c r="BA56" s="35">
        <v>165.4</v>
      </c>
      <c r="BB56" s="35">
        <v>197.4</v>
      </c>
      <c r="BC56" s="35">
        <v>145.69999999999999</v>
      </c>
      <c r="BD56" s="35"/>
      <c r="BE56" s="35">
        <f t="shared" si="51"/>
        <v>115.3</v>
      </c>
      <c r="BF56" s="10"/>
      <c r="BG56" s="35">
        <f t="shared" si="45"/>
        <v>115.3</v>
      </c>
      <c r="BH56" s="35"/>
      <c r="BI56" s="35">
        <f t="shared" si="46"/>
        <v>115.3</v>
      </c>
      <c r="BJ56" s="35"/>
      <c r="BK56" s="35">
        <f t="shared" si="52"/>
        <v>115.3</v>
      </c>
      <c r="BL56" s="35">
        <v>115.1</v>
      </c>
      <c r="BM56" s="35">
        <f t="shared" si="53"/>
        <v>0.20000000000000284</v>
      </c>
      <c r="BN56" s="80"/>
      <c r="BO56" s="8"/>
      <c r="BP56" s="8"/>
      <c r="BQ56" s="8"/>
      <c r="BR56" s="8"/>
      <c r="BS56" s="8"/>
      <c r="BT56" s="8"/>
      <c r="BU56" s="9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9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9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9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9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9"/>
      <c r="HF56" s="8"/>
      <c r="HG56" s="8"/>
    </row>
    <row r="57" spans="1:215" s="2" customFormat="1" ht="17" customHeight="1">
      <c r="A57" s="13" t="s">
        <v>56</v>
      </c>
      <c r="B57" s="35">
        <v>0</v>
      </c>
      <c r="C57" s="35">
        <v>0</v>
      </c>
      <c r="D57" s="71">
        <f t="shared" si="47"/>
        <v>0</v>
      </c>
      <c r="E57" s="10">
        <v>0</v>
      </c>
      <c r="F57" s="4" t="s">
        <v>370</v>
      </c>
      <c r="G57" s="4" t="s">
        <v>370</v>
      </c>
      <c r="H57" s="4" t="s">
        <v>370</v>
      </c>
      <c r="I57" s="4" t="s">
        <v>370</v>
      </c>
      <c r="J57" s="4" t="s">
        <v>370</v>
      </c>
      <c r="K57" s="4" t="s">
        <v>370</v>
      </c>
      <c r="L57" s="4" t="s">
        <v>370</v>
      </c>
      <c r="M57" s="4" t="s">
        <v>370</v>
      </c>
      <c r="N57" s="35">
        <v>796.2</v>
      </c>
      <c r="O57" s="35">
        <v>804</v>
      </c>
      <c r="P57" s="71">
        <f t="shared" si="39"/>
        <v>1.0097965335342878</v>
      </c>
      <c r="Q57" s="10">
        <v>20</v>
      </c>
      <c r="R57" s="35">
        <v>2996</v>
      </c>
      <c r="S57" s="35">
        <v>3187.4</v>
      </c>
      <c r="T57" s="71">
        <f t="shared" si="40"/>
        <v>1.0638851802403204</v>
      </c>
      <c r="U57" s="10">
        <v>30</v>
      </c>
      <c r="V57" s="35">
        <v>78.900000000000006</v>
      </c>
      <c r="W57" s="35">
        <v>83.2</v>
      </c>
      <c r="X57" s="71">
        <f t="shared" si="41"/>
        <v>1.0544993662864386</v>
      </c>
      <c r="Y57" s="10">
        <v>20</v>
      </c>
      <c r="Z57" s="35">
        <v>9692</v>
      </c>
      <c r="AA57" s="35">
        <v>6836</v>
      </c>
      <c r="AB57" s="71">
        <f t="shared" si="48"/>
        <v>0.7053239785390012</v>
      </c>
      <c r="AC57" s="10">
        <v>5</v>
      </c>
      <c r="AD57" s="47">
        <v>705</v>
      </c>
      <c r="AE57" s="47">
        <v>891</v>
      </c>
      <c r="AF57" s="71">
        <f t="shared" si="42"/>
        <v>1.2063829787234042</v>
      </c>
      <c r="AG57" s="10">
        <v>20</v>
      </c>
      <c r="AH57" s="4" t="s">
        <v>370</v>
      </c>
      <c r="AI57" s="4" t="s">
        <v>370</v>
      </c>
      <c r="AJ57" s="4" t="s">
        <v>370</v>
      </c>
      <c r="AK57" s="4" t="s">
        <v>370</v>
      </c>
      <c r="AL57" s="4" t="s">
        <v>370</v>
      </c>
      <c r="AM57" s="4" t="s">
        <v>370</v>
      </c>
      <c r="AN57" s="4" t="s">
        <v>370</v>
      </c>
      <c r="AO57" s="4" t="s">
        <v>370</v>
      </c>
      <c r="AP57" s="46">
        <f t="shared" si="49"/>
        <v>1.061650030218813</v>
      </c>
      <c r="AQ57" s="47">
        <v>1890</v>
      </c>
      <c r="AR57" s="35">
        <f t="shared" si="50"/>
        <v>1546.3636363636363</v>
      </c>
      <c r="AS57" s="35">
        <f t="shared" si="43"/>
        <v>1641.7</v>
      </c>
      <c r="AT57" s="35">
        <f t="shared" si="44"/>
        <v>95.336363636363785</v>
      </c>
      <c r="AU57" s="35">
        <v>173.7</v>
      </c>
      <c r="AV57" s="35">
        <v>169.7</v>
      </c>
      <c r="AW57" s="35">
        <v>231</v>
      </c>
      <c r="AX57" s="35">
        <v>132.4</v>
      </c>
      <c r="AY57" s="35">
        <v>153.1</v>
      </c>
      <c r="AZ57" s="35">
        <v>279.39999999999998</v>
      </c>
      <c r="BA57" s="35">
        <v>173.3</v>
      </c>
      <c r="BB57" s="35">
        <v>199.4</v>
      </c>
      <c r="BC57" s="35"/>
      <c r="BD57" s="35"/>
      <c r="BE57" s="35">
        <f t="shared" si="51"/>
        <v>129.69999999999999</v>
      </c>
      <c r="BF57" s="10"/>
      <c r="BG57" s="35">
        <f t="shared" si="45"/>
        <v>129.69999999999999</v>
      </c>
      <c r="BH57" s="35"/>
      <c r="BI57" s="35">
        <f t="shared" si="46"/>
        <v>129.69999999999999</v>
      </c>
      <c r="BJ57" s="35"/>
      <c r="BK57" s="35">
        <f t="shared" si="52"/>
        <v>129.69999999999999</v>
      </c>
      <c r="BL57" s="35">
        <v>160.30000000000001</v>
      </c>
      <c r="BM57" s="35">
        <f t="shared" si="53"/>
        <v>-30.600000000000023</v>
      </c>
      <c r="BN57" s="80"/>
      <c r="BO57" s="8"/>
      <c r="BP57" s="8"/>
      <c r="BQ57" s="8"/>
      <c r="BR57" s="8"/>
      <c r="BS57" s="8"/>
      <c r="BT57" s="8"/>
      <c r="BU57" s="9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9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9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9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9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9"/>
      <c r="HF57" s="8"/>
      <c r="HG57" s="8"/>
    </row>
    <row r="58" spans="1:215" s="2" customFormat="1" ht="17" customHeight="1">
      <c r="A58" s="13" t="s">
        <v>57</v>
      </c>
      <c r="B58" s="35">
        <v>0</v>
      </c>
      <c r="C58" s="35">
        <v>0</v>
      </c>
      <c r="D58" s="71">
        <f t="shared" si="47"/>
        <v>0</v>
      </c>
      <c r="E58" s="10">
        <v>0</v>
      </c>
      <c r="F58" s="4" t="s">
        <v>370</v>
      </c>
      <c r="G58" s="4" t="s">
        <v>370</v>
      </c>
      <c r="H58" s="4" t="s">
        <v>370</v>
      </c>
      <c r="I58" s="4" t="s">
        <v>370</v>
      </c>
      <c r="J58" s="4" t="s">
        <v>370</v>
      </c>
      <c r="K58" s="4" t="s">
        <v>370</v>
      </c>
      <c r="L58" s="4" t="s">
        <v>370</v>
      </c>
      <c r="M58" s="4" t="s">
        <v>370</v>
      </c>
      <c r="N58" s="35">
        <v>657.9</v>
      </c>
      <c r="O58" s="35">
        <v>491.9</v>
      </c>
      <c r="P58" s="71">
        <f t="shared" si="39"/>
        <v>0.74768201854385163</v>
      </c>
      <c r="Q58" s="10">
        <v>20</v>
      </c>
      <c r="R58" s="35">
        <v>0</v>
      </c>
      <c r="S58" s="35">
        <v>0</v>
      </c>
      <c r="T58" s="71">
        <f t="shared" si="40"/>
        <v>1</v>
      </c>
      <c r="U58" s="10">
        <v>30</v>
      </c>
      <c r="V58" s="35">
        <v>6.3</v>
      </c>
      <c r="W58" s="35">
        <v>6.5</v>
      </c>
      <c r="X58" s="71">
        <f t="shared" si="41"/>
        <v>1.0317460317460319</v>
      </c>
      <c r="Y58" s="10">
        <v>20</v>
      </c>
      <c r="Z58" s="35">
        <v>1110</v>
      </c>
      <c r="AA58" s="35">
        <v>1517.7</v>
      </c>
      <c r="AB58" s="71">
        <f t="shared" si="48"/>
        <v>1.2167297297297297</v>
      </c>
      <c r="AC58" s="10">
        <v>5</v>
      </c>
      <c r="AD58" s="47">
        <v>80</v>
      </c>
      <c r="AE58" s="47">
        <v>90</v>
      </c>
      <c r="AF58" s="71">
        <f t="shared" si="42"/>
        <v>1.125</v>
      </c>
      <c r="AG58" s="10">
        <v>20</v>
      </c>
      <c r="AH58" s="4" t="s">
        <v>370</v>
      </c>
      <c r="AI58" s="4" t="s">
        <v>370</v>
      </c>
      <c r="AJ58" s="4" t="s">
        <v>370</v>
      </c>
      <c r="AK58" s="4" t="s">
        <v>370</v>
      </c>
      <c r="AL58" s="4" t="s">
        <v>370</v>
      </c>
      <c r="AM58" s="4" t="s">
        <v>370</v>
      </c>
      <c r="AN58" s="4" t="s">
        <v>370</v>
      </c>
      <c r="AO58" s="4" t="s">
        <v>370</v>
      </c>
      <c r="AP58" s="46">
        <f t="shared" si="49"/>
        <v>0.99128641741522439</v>
      </c>
      <c r="AQ58" s="47">
        <v>404</v>
      </c>
      <c r="AR58" s="35">
        <f t="shared" si="50"/>
        <v>330.54545454545456</v>
      </c>
      <c r="AS58" s="35">
        <f t="shared" si="43"/>
        <v>327.7</v>
      </c>
      <c r="AT58" s="35">
        <f t="shared" si="44"/>
        <v>-2.8454545454545723</v>
      </c>
      <c r="AU58" s="35">
        <v>44.2</v>
      </c>
      <c r="AV58" s="35">
        <v>44.8</v>
      </c>
      <c r="AW58" s="35">
        <v>32.200000000000003</v>
      </c>
      <c r="AX58" s="35">
        <v>30.6</v>
      </c>
      <c r="AY58" s="35">
        <v>33.200000000000003</v>
      </c>
      <c r="AZ58" s="35">
        <v>16</v>
      </c>
      <c r="BA58" s="35">
        <v>44.8</v>
      </c>
      <c r="BB58" s="35">
        <v>32.4</v>
      </c>
      <c r="BC58" s="35"/>
      <c r="BD58" s="35"/>
      <c r="BE58" s="35">
        <f t="shared" si="51"/>
        <v>49.5</v>
      </c>
      <c r="BF58" s="10"/>
      <c r="BG58" s="35">
        <f t="shared" si="45"/>
        <v>49.5</v>
      </c>
      <c r="BH58" s="35"/>
      <c r="BI58" s="35">
        <f t="shared" si="46"/>
        <v>49.5</v>
      </c>
      <c r="BJ58" s="35"/>
      <c r="BK58" s="35">
        <f t="shared" si="52"/>
        <v>49.5</v>
      </c>
      <c r="BL58" s="35">
        <v>45.3</v>
      </c>
      <c r="BM58" s="35">
        <f t="shared" si="53"/>
        <v>4.2000000000000028</v>
      </c>
      <c r="BN58" s="80"/>
      <c r="BO58" s="8"/>
      <c r="BP58" s="8"/>
      <c r="BQ58" s="8"/>
      <c r="BR58" s="8"/>
      <c r="BS58" s="8"/>
      <c r="BT58" s="8"/>
      <c r="BU58" s="9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9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9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9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9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9"/>
      <c r="HF58" s="8"/>
      <c r="HG58" s="8"/>
    </row>
    <row r="59" spans="1:215" s="2" customFormat="1" ht="17" customHeight="1">
      <c r="A59" s="13" t="s">
        <v>58</v>
      </c>
      <c r="B59" s="35">
        <v>0</v>
      </c>
      <c r="C59" s="35">
        <v>0</v>
      </c>
      <c r="D59" s="71">
        <f t="shared" si="47"/>
        <v>0</v>
      </c>
      <c r="E59" s="10">
        <v>0</v>
      </c>
      <c r="F59" s="4" t="s">
        <v>370</v>
      </c>
      <c r="G59" s="4" t="s">
        <v>370</v>
      </c>
      <c r="H59" s="4" t="s">
        <v>370</v>
      </c>
      <c r="I59" s="4" t="s">
        <v>370</v>
      </c>
      <c r="J59" s="4" t="s">
        <v>370</v>
      </c>
      <c r="K59" s="4" t="s">
        <v>370</v>
      </c>
      <c r="L59" s="4" t="s">
        <v>370</v>
      </c>
      <c r="M59" s="4" t="s">
        <v>370</v>
      </c>
      <c r="N59" s="35">
        <v>447.3</v>
      </c>
      <c r="O59" s="35">
        <v>410.4</v>
      </c>
      <c r="P59" s="71">
        <f t="shared" si="39"/>
        <v>0.91750503018108642</v>
      </c>
      <c r="Q59" s="10">
        <v>20</v>
      </c>
      <c r="R59" s="35">
        <v>100</v>
      </c>
      <c r="S59" s="35">
        <v>103</v>
      </c>
      <c r="T59" s="71">
        <f t="shared" si="40"/>
        <v>1.03</v>
      </c>
      <c r="U59" s="10">
        <v>30</v>
      </c>
      <c r="V59" s="35">
        <v>17.3</v>
      </c>
      <c r="W59" s="35">
        <v>18.7</v>
      </c>
      <c r="X59" s="71">
        <f t="shared" si="41"/>
        <v>1.0809248554913293</v>
      </c>
      <c r="Y59" s="10">
        <v>20</v>
      </c>
      <c r="Z59" s="35">
        <v>3877</v>
      </c>
      <c r="AA59" s="35">
        <v>5696.5</v>
      </c>
      <c r="AB59" s="71">
        <f t="shared" si="48"/>
        <v>1.2269306164560227</v>
      </c>
      <c r="AC59" s="10">
        <v>5</v>
      </c>
      <c r="AD59" s="47">
        <v>610</v>
      </c>
      <c r="AE59" s="47">
        <v>682</v>
      </c>
      <c r="AF59" s="71">
        <f t="shared" si="42"/>
        <v>1.118032786885246</v>
      </c>
      <c r="AG59" s="10">
        <v>20</v>
      </c>
      <c r="AH59" s="4" t="s">
        <v>370</v>
      </c>
      <c r="AI59" s="4" t="s">
        <v>370</v>
      </c>
      <c r="AJ59" s="4" t="s">
        <v>370</v>
      </c>
      <c r="AK59" s="4" t="s">
        <v>370</v>
      </c>
      <c r="AL59" s="4" t="s">
        <v>370</v>
      </c>
      <c r="AM59" s="4" t="s">
        <v>370</v>
      </c>
      <c r="AN59" s="4" t="s">
        <v>370</v>
      </c>
      <c r="AO59" s="4" t="s">
        <v>370</v>
      </c>
      <c r="AP59" s="46">
        <f t="shared" si="49"/>
        <v>1.0459358582466667</v>
      </c>
      <c r="AQ59" s="47">
        <v>1340</v>
      </c>
      <c r="AR59" s="35">
        <f t="shared" si="50"/>
        <v>1096.3636363636363</v>
      </c>
      <c r="AS59" s="35">
        <f t="shared" si="43"/>
        <v>1146.7</v>
      </c>
      <c r="AT59" s="35">
        <f t="shared" si="44"/>
        <v>50.336363636363785</v>
      </c>
      <c r="AU59" s="35">
        <v>92</v>
      </c>
      <c r="AV59" s="35">
        <v>156.4</v>
      </c>
      <c r="AW59" s="35">
        <v>134.5</v>
      </c>
      <c r="AX59" s="35">
        <v>133.5</v>
      </c>
      <c r="AY59" s="35">
        <v>108.1</v>
      </c>
      <c r="AZ59" s="35">
        <v>120.5</v>
      </c>
      <c r="BA59" s="35">
        <v>146.19999999999999</v>
      </c>
      <c r="BB59" s="35">
        <v>137</v>
      </c>
      <c r="BC59" s="35">
        <v>63.9</v>
      </c>
      <c r="BD59" s="35"/>
      <c r="BE59" s="35">
        <f t="shared" si="51"/>
        <v>54.6</v>
      </c>
      <c r="BF59" s="10"/>
      <c r="BG59" s="35">
        <f t="shared" si="45"/>
        <v>54.6</v>
      </c>
      <c r="BH59" s="35"/>
      <c r="BI59" s="35">
        <f t="shared" si="46"/>
        <v>54.6</v>
      </c>
      <c r="BJ59" s="35"/>
      <c r="BK59" s="35">
        <f t="shared" si="52"/>
        <v>54.6</v>
      </c>
      <c r="BL59" s="35">
        <v>43.6</v>
      </c>
      <c r="BM59" s="35">
        <f t="shared" si="53"/>
        <v>11</v>
      </c>
      <c r="BN59" s="80"/>
      <c r="BO59" s="8"/>
      <c r="BP59" s="8"/>
      <c r="BQ59" s="8"/>
      <c r="BR59" s="8"/>
      <c r="BS59" s="8"/>
      <c r="BT59" s="8"/>
      <c r="BU59" s="9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9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9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9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9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9"/>
      <c r="HF59" s="8"/>
      <c r="HG59" s="8"/>
    </row>
    <row r="60" spans="1:215" s="2" customFormat="1" ht="17" customHeight="1">
      <c r="A60" s="13" t="s">
        <v>59</v>
      </c>
      <c r="B60" s="35">
        <v>0</v>
      </c>
      <c r="C60" s="35">
        <v>0</v>
      </c>
      <c r="D60" s="71">
        <f t="shared" si="47"/>
        <v>0</v>
      </c>
      <c r="E60" s="10">
        <v>0</v>
      </c>
      <c r="F60" s="4" t="s">
        <v>370</v>
      </c>
      <c r="G60" s="4" t="s">
        <v>370</v>
      </c>
      <c r="H60" s="4" t="s">
        <v>370</v>
      </c>
      <c r="I60" s="4" t="s">
        <v>370</v>
      </c>
      <c r="J60" s="4" t="s">
        <v>370</v>
      </c>
      <c r="K60" s="4" t="s">
        <v>370</v>
      </c>
      <c r="L60" s="4" t="s">
        <v>370</v>
      </c>
      <c r="M60" s="4" t="s">
        <v>370</v>
      </c>
      <c r="N60" s="35">
        <v>809.3</v>
      </c>
      <c r="O60" s="35">
        <v>710.4</v>
      </c>
      <c r="P60" s="71">
        <f t="shared" si="39"/>
        <v>0.87779562584949955</v>
      </c>
      <c r="Q60" s="10">
        <v>20</v>
      </c>
      <c r="R60" s="35">
        <v>172</v>
      </c>
      <c r="S60" s="35">
        <v>144.30000000000001</v>
      </c>
      <c r="T60" s="71">
        <f t="shared" si="40"/>
        <v>0.83895348837209305</v>
      </c>
      <c r="U60" s="10">
        <v>30</v>
      </c>
      <c r="V60" s="35">
        <v>22.8</v>
      </c>
      <c r="W60" s="35">
        <v>26.5</v>
      </c>
      <c r="X60" s="71">
        <f t="shared" si="41"/>
        <v>1.1622807017543859</v>
      </c>
      <c r="Y60" s="10">
        <v>20</v>
      </c>
      <c r="Z60" s="35">
        <v>13569</v>
      </c>
      <c r="AA60" s="35">
        <v>15190.6</v>
      </c>
      <c r="AB60" s="71">
        <f t="shared" si="48"/>
        <v>1.1195077013781414</v>
      </c>
      <c r="AC60" s="10">
        <v>5</v>
      </c>
      <c r="AD60" s="47">
        <v>145</v>
      </c>
      <c r="AE60" s="47">
        <v>167</v>
      </c>
      <c r="AF60" s="71">
        <f t="shared" si="42"/>
        <v>1.1517241379310346</v>
      </c>
      <c r="AG60" s="10">
        <v>20</v>
      </c>
      <c r="AH60" s="4" t="s">
        <v>370</v>
      </c>
      <c r="AI60" s="4" t="s">
        <v>370</v>
      </c>
      <c r="AJ60" s="4" t="s">
        <v>370</v>
      </c>
      <c r="AK60" s="4" t="s">
        <v>370</v>
      </c>
      <c r="AL60" s="4" t="s">
        <v>370</v>
      </c>
      <c r="AM60" s="4" t="s">
        <v>370</v>
      </c>
      <c r="AN60" s="4" t="s">
        <v>370</v>
      </c>
      <c r="AO60" s="4" t="s">
        <v>370</v>
      </c>
      <c r="AP60" s="46">
        <f t="shared" si="49"/>
        <v>0.9958121312500201</v>
      </c>
      <c r="AQ60" s="47">
        <v>2056</v>
      </c>
      <c r="AR60" s="35">
        <f t="shared" si="50"/>
        <v>1682.1818181818182</v>
      </c>
      <c r="AS60" s="35">
        <f t="shared" si="43"/>
        <v>1675.1</v>
      </c>
      <c r="AT60" s="35">
        <f t="shared" si="44"/>
        <v>-7.0818181818183348</v>
      </c>
      <c r="AU60" s="35">
        <v>162.4</v>
      </c>
      <c r="AV60" s="35">
        <v>207.3</v>
      </c>
      <c r="AW60" s="35">
        <v>215.4</v>
      </c>
      <c r="AX60" s="35">
        <v>147</v>
      </c>
      <c r="AY60" s="35">
        <v>118.6</v>
      </c>
      <c r="AZ60" s="35">
        <v>203.7</v>
      </c>
      <c r="BA60" s="35">
        <v>200.5</v>
      </c>
      <c r="BB60" s="35">
        <v>207</v>
      </c>
      <c r="BC60" s="35"/>
      <c r="BD60" s="35"/>
      <c r="BE60" s="35">
        <f t="shared" si="51"/>
        <v>213.2</v>
      </c>
      <c r="BF60" s="10"/>
      <c r="BG60" s="35">
        <f t="shared" si="45"/>
        <v>213.2</v>
      </c>
      <c r="BH60" s="35"/>
      <c r="BI60" s="35">
        <f t="shared" si="46"/>
        <v>213.2</v>
      </c>
      <c r="BJ60" s="35"/>
      <c r="BK60" s="35">
        <f t="shared" si="52"/>
        <v>213.2</v>
      </c>
      <c r="BL60" s="35">
        <v>201.7</v>
      </c>
      <c r="BM60" s="35">
        <f t="shared" si="53"/>
        <v>11.5</v>
      </c>
      <c r="BN60" s="80"/>
      <c r="BO60" s="8"/>
      <c r="BP60" s="8"/>
      <c r="BQ60" s="8"/>
      <c r="BR60" s="8"/>
      <c r="BS60" s="8"/>
      <c r="BT60" s="8"/>
      <c r="BU60" s="9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9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9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9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9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9"/>
      <c r="HF60" s="8"/>
      <c r="HG60" s="8"/>
    </row>
    <row r="61" spans="1:215" s="2" customFormat="1" ht="17" customHeight="1">
      <c r="A61" s="13" t="s">
        <v>60</v>
      </c>
      <c r="B61" s="35">
        <v>67146</v>
      </c>
      <c r="C61" s="35">
        <v>78031</v>
      </c>
      <c r="D61" s="71">
        <f t="shared" si="47"/>
        <v>1.1621094331754684</v>
      </c>
      <c r="E61" s="10">
        <v>10</v>
      </c>
      <c r="F61" s="4" t="s">
        <v>370</v>
      </c>
      <c r="G61" s="4" t="s">
        <v>370</v>
      </c>
      <c r="H61" s="4" t="s">
        <v>370</v>
      </c>
      <c r="I61" s="4" t="s">
        <v>370</v>
      </c>
      <c r="J61" s="4" t="s">
        <v>370</v>
      </c>
      <c r="K61" s="4" t="s">
        <v>370</v>
      </c>
      <c r="L61" s="4" t="s">
        <v>370</v>
      </c>
      <c r="M61" s="4" t="s">
        <v>370</v>
      </c>
      <c r="N61" s="35">
        <v>7416.5</v>
      </c>
      <c r="O61" s="35">
        <v>6688</v>
      </c>
      <c r="P61" s="71">
        <f t="shared" si="39"/>
        <v>0.9017730735522147</v>
      </c>
      <c r="Q61" s="10">
        <v>20</v>
      </c>
      <c r="R61" s="35">
        <v>94</v>
      </c>
      <c r="S61" s="35">
        <v>94.1</v>
      </c>
      <c r="T61" s="71">
        <f t="shared" si="40"/>
        <v>1.0010638297872341</v>
      </c>
      <c r="U61" s="10">
        <v>30</v>
      </c>
      <c r="V61" s="35">
        <v>27.1</v>
      </c>
      <c r="W61" s="35">
        <v>28.9</v>
      </c>
      <c r="X61" s="71">
        <f t="shared" si="41"/>
        <v>1.0664206642066421</v>
      </c>
      <c r="Y61" s="10">
        <v>20</v>
      </c>
      <c r="Z61" s="35">
        <v>17445</v>
      </c>
      <c r="AA61" s="35">
        <v>51373.1</v>
      </c>
      <c r="AB61" s="71">
        <f t="shared" si="48"/>
        <v>1.3</v>
      </c>
      <c r="AC61" s="10">
        <v>5</v>
      </c>
      <c r="AD61" s="47">
        <v>250</v>
      </c>
      <c r="AE61" s="47">
        <v>250</v>
      </c>
      <c r="AF61" s="71">
        <f t="shared" si="42"/>
        <v>1</v>
      </c>
      <c r="AG61" s="10">
        <v>20</v>
      </c>
      <c r="AH61" s="4" t="s">
        <v>370</v>
      </c>
      <c r="AI61" s="4" t="s">
        <v>370</v>
      </c>
      <c r="AJ61" s="4" t="s">
        <v>370</v>
      </c>
      <c r="AK61" s="4" t="s">
        <v>370</v>
      </c>
      <c r="AL61" s="4" t="s">
        <v>370</v>
      </c>
      <c r="AM61" s="4" t="s">
        <v>370</v>
      </c>
      <c r="AN61" s="4" t="s">
        <v>370</v>
      </c>
      <c r="AO61" s="4" t="s">
        <v>370</v>
      </c>
      <c r="AP61" s="46">
        <f t="shared" si="49"/>
        <v>1.0239703236242748</v>
      </c>
      <c r="AQ61" s="47">
        <v>1440</v>
      </c>
      <c r="AR61" s="35">
        <f t="shared" si="50"/>
        <v>1178.1818181818182</v>
      </c>
      <c r="AS61" s="35">
        <f t="shared" si="43"/>
        <v>1206.4000000000001</v>
      </c>
      <c r="AT61" s="35">
        <f t="shared" si="44"/>
        <v>28.218181818181847</v>
      </c>
      <c r="AU61" s="35">
        <v>141.69999999999999</v>
      </c>
      <c r="AV61" s="35">
        <v>158.69999999999999</v>
      </c>
      <c r="AW61" s="35">
        <v>147.80000000000001</v>
      </c>
      <c r="AX61" s="35">
        <v>168.9</v>
      </c>
      <c r="AY61" s="35">
        <v>142.19999999999999</v>
      </c>
      <c r="AZ61" s="35">
        <v>97.1</v>
      </c>
      <c r="BA61" s="35">
        <v>159.80000000000001</v>
      </c>
      <c r="BB61" s="35">
        <v>112.6</v>
      </c>
      <c r="BC61" s="35"/>
      <c r="BD61" s="35"/>
      <c r="BE61" s="35">
        <f t="shared" si="51"/>
        <v>77.599999999999994</v>
      </c>
      <c r="BF61" s="10"/>
      <c r="BG61" s="35">
        <f t="shared" si="45"/>
        <v>77.599999999999994</v>
      </c>
      <c r="BH61" s="35"/>
      <c r="BI61" s="35">
        <f t="shared" si="46"/>
        <v>77.599999999999994</v>
      </c>
      <c r="BJ61" s="35"/>
      <c r="BK61" s="35">
        <f t="shared" si="52"/>
        <v>77.599999999999994</v>
      </c>
      <c r="BL61" s="35">
        <v>61.4</v>
      </c>
      <c r="BM61" s="35">
        <f t="shared" si="53"/>
        <v>16.199999999999996</v>
      </c>
      <c r="BN61" s="80"/>
      <c r="BO61" s="8"/>
      <c r="BP61" s="8"/>
      <c r="BQ61" s="8"/>
      <c r="BR61" s="8"/>
      <c r="BS61" s="8"/>
      <c r="BT61" s="8"/>
      <c r="BU61" s="9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9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9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9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9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9"/>
      <c r="HF61" s="8"/>
      <c r="HG61" s="8"/>
    </row>
    <row r="62" spans="1:215" s="2" customFormat="1" ht="17" customHeight="1">
      <c r="A62" s="13" t="s">
        <v>61</v>
      </c>
      <c r="B62" s="35">
        <v>0</v>
      </c>
      <c r="C62" s="35">
        <v>0</v>
      </c>
      <c r="D62" s="71">
        <f t="shared" si="47"/>
        <v>0</v>
      </c>
      <c r="E62" s="10">
        <v>0</v>
      </c>
      <c r="F62" s="4" t="s">
        <v>370</v>
      </c>
      <c r="G62" s="4" t="s">
        <v>370</v>
      </c>
      <c r="H62" s="4" t="s">
        <v>370</v>
      </c>
      <c r="I62" s="4" t="s">
        <v>370</v>
      </c>
      <c r="J62" s="4" t="s">
        <v>370</v>
      </c>
      <c r="K62" s="4" t="s">
        <v>370</v>
      </c>
      <c r="L62" s="4" t="s">
        <v>370</v>
      </c>
      <c r="M62" s="4" t="s">
        <v>370</v>
      </c>
      <c r="N62" s="35">
        <v>1624.1</v>
      </c>
      <c r="O62" s="35">
        <v>1649.5</v>
      </c>
      <c r="P62" s="71">
        <f t="shared" si="39"/>
        <v>1.0156394310695154</v>
      </c>
      <c r="Q62" s="10">
        <v>20</v>
      </c>
      <c r="R62" s="35">
        <v>1360</v>
      </c>
      <c r="S62" s="35">
        <v>1106.4000000000001</v>
      </c>
      <c r="T62" s="71">
        <f t="shared" si="40"/>
        <v>0.81352941176470595</v>
      </c>
      <c r="U62" s="10">
        <v>30</v>
      </c>
      <c r="V62" s="35">
        <v>75</v>
      </c>
      <c r="W62" s="35">
        <v>79.3</v>
      </c>
      <c r="X62" s="71">
        <f t="shared" si="41"/>
        <v>1.0573333333333332</v>
      </c>
      <c r="Y62" s="10">
        <v>20</v>
      </c>
      <c r="Z62" s="35">
        <v>32952</v>
      </c>
      <c r="AA62" s="35">
        <v>29583.200000000001</v>
      </c>
      <c r="AB62" s="71">
        <f t="shared" si="48"/>
        <v>0.89776644816703088</v>
      </c>
      <c r="AC62" s="10">
        <v>5</v>
      </c>
      <c r="AD62" s="47">
        <v>765</v>
      </c>
      <c r="AE62" s="47">
        <v>715</v>
      </c>
      <c r="AF62" s="71">
        <f t="shared" si="42"/>
        <v>0.934640522875817</v>
      </c>
      <c r="AG62" s="10">
        <v>20</v>
      </c>
      <c r="AH62" s="4" t="s">
        <v>370</v>
      </c>
      <c r="AI62" s="4" t="s">
        <v>370</v>
      </c>
      <c r="AJ62" s="4" t="s">
        <v>370</v>
      </c>
      <c r="AK62" s="4" t="s">
        <v>370</v>
      </c>
      <c r="AL62" s="4" t="s">
        <v>370</v>
      </c>
      <c r="AM62" s="4" t="s">
        <v>370</v>
      </c>
      <c r="AN62" s="4" t="s">
        <v>370</v>
      </c>
      <c r="AO62" s="4" t="s">
        <v>370</v>
      </c>
      <c r="AP62" s="46">
        <f t="shared" si="49"/>
        <v>0.93733663515104892</v>
      </c>
      <c r="AQ62" s="47">
        <v>901</v>
      </c>
      <c r="AR62" s="35">
        <f t="shared" si="50"/>
        <v>737.18181818181813</v>
      </c>
      <c r="AS62" s="35">
        <f t="shared" si="43"/>
        <v>691</v>
      </c>
      <c r="AT62" s="35">
        <f t="shared" si="44"/>
        <v>-46.18181818181813</v>
      </c>
      <c r="AU62" s="35">
        <v>79.8</v>
      </c>
      <c r="AV62" s="35">
        <v>49.3</v>
      </c>
      <c r="AW62" s="35">
        <v>103.8</v>
      </c>
      <c r="AX62" s="35">
        <v>83.3</v>
      </c>
      <c r="AY62" s="35">
        <v>84.3</v>
      </c>
      <c r="AZ62" s="35">
        <v>78.599999999999994</v>
      </c>
      <c r="BA62" s="35">
        <v>86.7</v>
      </c>
      <c r="BB62" s="35">
        <v>70.099999999999994</v>
      </c>
      <c r="BC62" s="35"/>
      <c r="BD62" s="35"/>
      <c r="BE62" s="35">
        <f t="shared" si="51"/>
        <v>55.1</v>
      </c>
      <c r="BF62" s="10"/>
      <c r="BG62" s="35">
        <f t="shared" si="45"/>
        <v>55.1</v>
      </c>
      <c r="BH62" s="35"/>
      <c r="BI62" s="35">
        <f t="shared" si="46"/>
        <v>55.1</v>
      </c>
      <c r="BJ62" s="35"/>
      <c r="BK62" s="35">
        <f t="shared" si="52"/>
        <v>55.1</v>
      </c>
      <c r="BL62" s="35">
        <v>56.7</v>
      </c>
      <c r="BM62" s="35">
        <f t="shared" si="53"/>
        <v>-1.6000000000000014</v>
      </c>
      <c r="BN62" s="80"/>
      <c r="BO62" s="8"/>
      <c r="BP62" s="8"/>
      <c r="BQ62" s="8"/>
      <c r="BR62" s="8"/>
      <c r="BS62" s="8"/>
      <c r="BT62" s="8"/>
      <c r="BU62" s="9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9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9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9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9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9"/>
      <c r="HF62" s="8"/>
      <c r="HG62" s="8"/>
    </row>
    <row r="63" spans="1:215" s="2" customFormat="1" ht="17" customHeight="1">
      <c r="A63" s="13" t="s">
        <v>62</v>
      </c>
      <c r="B63" s="35">
        <v>1742</v>
      </c>
      <c r="C63" s="35">
        <v>155.69999999999999</v>
      </c>
      <c r="D63" s="71">
        <f t="shared" si="47"/>
        <v>8.9380022962112504E-2</v>
      </c>
      <c r="E63" s="10">
        <v>10</v>
      </c>
      <c r="F63" s="4" t="s">
        <v>370</v>
      </c>
      <c r="G63" s="4" t="s">
        <v>370</v>
      </c>
      <c r="H63" s="4" t="s">
        <v>370</v>
      </c>
      <c r="I63" s="4" t="s">
        <v>370</v>
      </c>
      <c r="J63" s="4" t="s">
        <v>370</v>
      </c>
      <c r="K63" s="4" t="s">
        <v>370</v>
      </c>
      <c r="L63" s="4" t="s">
        <v>370</v>
      </c>
      <c r="M63" s="4" t="s">
        <v>370</v>
      </c>
      <c r="N63" s="35">
        <v>904</v>
      </c>
      <c r="O63" s="35">
        <v>1288</v>
      </c>
      <c r="P63" s="71">
        <f t="shared" si="39"/>
        <v>1.2224778761061947</v>
      </c>
      <c r="Q63" s="10">
        <v>20</v>
      </c>
      <c r="R63" s="35">
        <v>99</v>
      </c>
      <c r="S63" s="35">
        <v>110.1</v>
      </c>
      <c r="T63" s="71">
        <f t="shared" si="40"/>
        <v>1.1121212121212121</v>
      </c>
      <c r="U63" s="10">
        <v>30</v>
      </c>
      <c r="V63" s="35">
        <v>36.5</v>
      </c>
      <c r="W63" s="35">
        <v>38.299999999999997</v>
      </c>
      <c r="X63" s="71">
        <f t="shared" si="41"/>
        <v>1.0493150684931507</v>
      </c>
      <c r="Y63" s="10">
        <v>20</v>
      </c>
      <c r="Z63" s="35">
        <v>5815</v>
      </c>
      <c r="AA63" s="35">
        <v>5071.951610051362</v>
      </c>
      <c r="AB63" s="71">
        <f t="shared" si="48"/>
        <v>0.87221867756687221</v>
      </c>
      <c r="AC63" s="10">
        <v>5</v>
      </c>
      <c r="AD63" s="47">
        <v>174</v>
      </c>
      <c r="AE63" s="47">
        <v>202</v>
      </c>
      <c r="AF63" s="71">
        <f t="shared" si="42"/>
        <v>1.1609195402298851</v>
      </c>
      <c r="AG63" s="10">
        <v>20</v>
      </c>
      <c r="AH63" s="4" t="s">
        <v>370</v>
      </c>
      <c r="AI63" s="4" t="s">
        <v>370</v>
      </c>
      <c r="AJ63" s="4" t="s">
        <v>370</v>
      </c>
      <c r="AK63" s="4" t="s">
        <v>370</v>
      </c>
      <c r="AL63" s="4" t="s">
        <v>370</v>
      </c>
      <c r="AM63" s="4" t="s">
        <v>370</v>
      </c>
      <c r="AN63" s="4" t="s">
        <v>370</v>
      </c>
      <c r="AO63" s="4" t="s">
        <v>370</v>
      </c>
      <c r="AP63" s="46">
        <f t="shared" si="49"/>
        <v>1.0216455207397757</v>
      </c>
      <c r="AQ63" s="47">
        <v>1248</v>
      </c>
      <c r="AR63" s="35">
        <f t="shared" si="50"/>
        <v>1021.0909090909091</v>
      </c>
      <c r="AS63" s="35">
        <f t="shared" si="43"/>
        <v>1043.2</v>
      </c>
      <c r="AT63" s="35">
        <f t="shared" si="44"/>
        <v>22.109090909090924</v>
      </c>
      <c r="AU63" s="35">
        <v>103.4</v>
      </c>
      <c r="AV63" s="35">
        <v>147.5</v>
      </c>
      <c r="AW63" s="35">
        <v>186.4</v>
      </c>
      <c r="AX63" s="35">
        <v>64</v>
      </c>
      <c r="AY63" s="35">
        <v>118.3</v>
      </c>
      <c r="AZ63" s="35">
        <v>99.4</v>
      </c>
      <c r="BA63" s="35">
        <v>108.6</v>
      </c>
      <c r="BB63" s="35">
        <v>84.1</v>
      </c>
      <c r="BC63" s="35"/>
      <c r="BD63" s="35"/>
      <c r="BE63" s="35">
        <f t="shared" si="51"/>
        <v>131.5</v>
      </c>
      <c r="BF63" s="10"/>
      <c r="BG63" s="35">
        <f t="shared" si="45"/>
        <v>131.5</v>
      </c>
      <c r="BH63" s="35"/>
      <c r="BI63" s="35">
        <f t="shared" si="46"/>
        <v>131.5</v>
      </c>
      <c r="BJ63" s="35"/>
      <c r="BK63" s="35">
        <f t="shared" si="52"/>
        <v>131.5</v>
      </c>
      <c r="BL63" s="35">
        <v>139.1</v>
      </c>
      <c r="BM63" s="35">
        <f t="shared" si="53"/>
        <v>-7.5999999999999943</v>
      </c>
      <c r="BN63" s="80"/>
      <c r="BO63" s="8"/>
      <c r="BP63" s="8"/>
      <c r="BQ63" s="8"/>
      <c r="BR63" s="8"/>
      <c r="BS63" s="8"/>
      <c r="BT63" s="8"/>
      <c r="BU63" s="9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9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9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9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9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9"/>
      <c r="HF63" s="8"/>
      <c r="HG63" s="8"/>
    </row>
    <row r="64" spans="1:215" s="2" customFormat="1" ht="17" customHeight="1">
      <c r="A64" s="13" t="s">
        <v>63</v>
      </c>
      <c r="B64" s="35">
        <v>0</v>
      </c>
      <c r="C64" s="35">
        <v>0</v>
      </c>
      <c r="D64" s="71">
        <f t="shared" si="47"/>
        <v>0</v>
      </c>
      <c r="E64" s="10">
        <v>0</v>
      </c>
      <c r="F64" s="4" t="s">
        <v>370</v>
      </c>
      <c r="G64" s="4" t="s">
        <v>370</v>
      </c>
      <c r="H64" s="4" t="s">
        <v>370</v>
      </c>
      <c r="I64" s="4" t="s">
        <v>370</v>
      </c>
      <c r="J64" s="4" t="s">
        <v>370</v>
      </c>
      <c r="K64" s="4" t="s">
        <v>370</v>
      </c>
      <c r="L64" s="4" t="s">
        <v>370</v>
      </c>
      <c r="M64" s="4" t="s">
        <v>370</v>
      </c>
      <c r="N64" s="35">
        <v>1205.0999999999999</v>
      </c>
      <c r="O64" s="35">
        <v>437.6</v>
      </c>
      <c r="P64" s="71">
        <f t="shared" si="39"/>
        <v>0.36312339224960588</v>
      </c>
      <c r="Q64" s="10">
        <v>20</v>
      </c>
      <c r="R64" s="35">
        <v>0</v>
      </c>
      <c r="S64" s="35">
        <v>0</v>
      </c>
      <c r="T64" s="71">
        <f t="shared" si="40"/>
        <v>1</v>
      </c>
      <c r="U64" s="10">
        <v>35</v>
      </c>
      <c r="V64" s="35">
        <v>10.3</v>
      </c>
      <c r="W64" s="35">
        <v>10.6</v>
      </c>
      <c r="X64" s="71">
        <f t="shared" si="41"/>
        <v>1.029126213592233</v>
      </c>
      <c r="Y64" s="10">
        <v>15</v>
      </c>
      <c r="Z64" s="35">
        <v>1938</v>
      </c>
      <c r="AA64" s="35">
        <v>1953.1</v>
      </c>
      <c r="AB64" s="71">
        <f t="shared" si="48"/>
        <v>1.0077915376676987</v>
      </c>
      <c r="AC64" s="10">
        <v>5</v>
      </c>
      <c r="AD64" s="47">
        <v>34</v>
      </c>
      <c r="AE64" s="47">
        <v>30</v>
      </c>
      <c r="AF64" s="71">
        <f t="shared" si="42"/>
        <v>0.88235294117647056</v>
      </c>
      <c r="AG64" s="10">
        <v>20</v>
      </c>
      <c r="AH64" s="4" t="s">
        <v>370</v>
      </c>
      <c r="AI64" s="4" t="s">
        <v>370</v>
      </c>
      <c r="AJ64" s="4" t="s">
        <v>370</v>
      </c>
      <c r="AK64" s="4" t="s">
        <v>370</v>
      </c>
      <c r="AL64" s="4" t="s">
        <v>370</v>
      </c>
      <c r="AM64" s="4" t="s">
        <v>370</v>
      </c>
      <c r="AN64" s="4" t="s">
        <v>370</v>
      </c>
      <c r="AO64" s="4" t="s">
        <v>370</v>
      </c>
      <c r="AP64" s="46">
        <f t="shared" si="49"/>
        <v>0.84616186906045798</v>
      </c>
      <c r="AQ64" s="47">
        <v>1183</v>
      </c>
      <c r="AR64" s="35">
        <f t="shared" si="50"/>
        <v>967.90909090909088</v>
      </c>
      <c r="AS64" s="35">
        <f t="shared" si="43"/>
        <v>819</v>
      </c>
      <c r="AT64" s="35">
        <f t="shared" si="44"/>
        <v>-148.90909090909088</v>
      </c>
      <c r="AU64" s="35">
        <v>92.3</v>
      </c>
      <c r="AV64" s="35">
        <v>123.6</v>
      </c>
      <c r="AW64" s="35">
        <v>104.8</v>
      </c>
      <c r="AX64" s="35">
        <v>96</v>
      </c>
      <c r="AY64" s="35">
        <v>84.5</v>
      </c>
      <c r="AZ64" s="35">
        <v>84.5</v>
      </c>
      <c r="BA64" s="35">
        <v>89.9</v>
      </c>
      <c r="BB64" s="35">
        <v>84.4</v>
      </c>
      <c r="BC64" s="35"/>
      <c r="BD64" s="35"/>
      <c r="BE64" s="35">
        <f t="shared" si="51"/>
        <v>59</v>
      </c>
      <c r="BF64" s="10"/>
      <c r="BG64" s="35">
        <f t="shared" si="45"/>
        <v>59</v>
      </c>
      <c r="BH64" s="35"/>
      <c r="BI64" s="35">
        <f t="shared" si="46"/>
        <v>59</v>
      </c>
      <c r="BJ64" s="35"/>
      <c r="BK64" s="35">
        <f t="shared" si="52"/>
        <v>59</v>
      </c>
      <c r="BL64" s="35">
        <v>50.3</v>
      </c>
      <c r="BM64" s="35">
        <f t="shared" si="53"/>
        <v>8.7000000000000028</v>
      </c>
      <c r="BN64" s="80"/>
      <c r="BO64" s="8"/>
      <c r="BP64" s="8"/>
      <c r="BQ64" s="8"/>
      <c r="BR64" s="8"/>
      <c r="BS64" s="8"/>
      <c r="BT64" s="8"/>
      <c r="BU64" s="9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9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9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9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9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9"/>
      <c r="HF64" s="8"/>
      <c r="HG64" s="8"/>
    </row>
    <row r="65" spans="1:215" s="2" customFormat="1" ht="17" customHeight="1">
      <c r="A65" s="13" t="s">
        <v>64</v>
      </c>
      <c r="B65" s="35">
        <v>0</v>
      </c>
      <c r="C65" s="35">
        <v>10314</v>
      </c>
      <c r="D65" s="71">
        <f t="shared" si="47"/>
        <v>0</v>
      </c>
      <c r="E65" s="10">
        <v>0</v>
      </c>
      <c r="F65" s="4" t="s">
        <v>370</v>
      </c>
      <c r="G65" s="4" t="s">
        <v>370</v>
      </c>
      <c r="H65" s="4" t="s">
        <v>370</v>
      </c>
      <c r="I65" s="4" t="s">
        <v>370</v>
      </c>
      <c r="J65" s="4" t="s">
        <v>370</v>
      </c>
      <c r="K65" s="4" t="s">
        <v>370</v>
      </c>
      <c r="L65" s="4" t="s">
        <v>370</v>
      </c>
      <c r="M65" s="4" t="s">
        <v>370</v>
      </c>
      <c r="N65" s="35">
        <v>713.9</v>
      </c>
      <c r="O65" s="35">
        <v>701.4</v>
      </c>
      <c r="P65" s="71">
        <f t="shared" si="39"/>
        <v>0.98249054489424292</v>
      </c>
      <c r="Q65" s="10">
        <v>20</v>
      </c>
      <c r="R65" s="35">
        <v>98</v>
      </c>
      <c r="S65" s="35">
        <v>134.80000000000001</v>
      </c>
      <c r="T65" s="71">
        <f t="shared" si="40"/>
        <v>1.2175510204081632</v>
      </c>
      <c r="U65" s="10">
        <v>25</v>
      </c>
      <c r="V65" s="35">
        <v>77.099999999999994</v>
      </c>
      <c r="W65" s="35">
        <v>86.8</v>
      </c>
      <c r="X65" s="71">
        <f t="shared" si="41"/>
        <v>1.125810635538262</v>
      </c>
      <c r="Y65" s="10">
        <v>25</v>
      </c>
      <c r="Z65" s="35">
        <v>35829</v>
      </c>
      <c r="AA65" s="35">
        <v>17524.900000000001</v>
      </c>
      <c r="AB65" s="71">
        <f t="shared" si="48"/>
        <v>0.48912612688045998</v>
      </c>
      <c r="AC65" s="10">
        <v>5</v>
      </c>
      <c r="AD65" s="47">
        <v>530</v>
      </c>
      <c r="AE65" s="47">
        <v>663</v>
      </c>
      <c r="AF65" s="71">
        <f t="shared" si="42"/>
        <v>1.2050943396226415</v>
      </c>
      <c r="AG65" s="10">
        <v>20</v>
      </c>
      <c r="AH65" s="4" t="s">
        <v>370</v>
      </c>
      <c r="AI65" s="4" t="s">
        <v>370</v>
      </c>
      <c r="AJ65" s="4" t="s">
        <v>370</v>
      </c>
      <c r="AK65" s="4" t="s">
        <v>370</v>
      </c>
      <c r="AL65" s="4" t="s">
        <v>370</v>
      </c>
      <c r="AM65" s="4" t="s">
        <v>370</v>
      </c>
      <c r="AN65" s="4" t="s">
        <v>370</v>
      </c>
      <c r="AO65" s="4" t="s">
        <v>370</v>
      </c>
      <c r="AP65" s="46">
        <f t="shared" si="49"/>
        <v>1.102961786562112</v>
      </c>
      <c r="AQ65" s="47">
        <v>1429</v>
      </c>
      <c r="AR65" s="35">
        <f t="shared" si="50"/>
        <v>1169.1818181818182</v>
      </c>
      <c r="AS65" s="35">
        <f t="shared" si="43"/>
        <v>1289.5999999999999</v>
      </c>
      <c r="AT65" s="35">
        <f t="shared" si="44"/>
        <v>120.41818181818167</v>
      </c>
      <c r="AU65" s="35">
        <v>107.1</v>
      </c>
      <c r="AV65" s="35">
        <v>168.9</v>
      </c>
      <c r="AW65" s="35">
        <v>196</v>
      </c>
      <c r="AX65" s="35">
        <v>150.4</v>
      </c>
      <c r="AY65" s="35">
        <v>133.69999999999999</v>
      </c>
      <c r="AZ65" s="35">
        <v>160.4</v>
      </c>
      <c r="BA65" s="35">
        <v>122.2</v>
      </c>
      <c r="BB65" s="35">
        <v>141.9</v>
      </c>
      <c r="BC65" s="35"/>
      <c r="BD65" s="35"/>
      <c r="BE65" s="35">
        <f t="shared" si="51"/>
        <v>109</v>
      </c>
      <c r="BF65" s="10"/>
      <c r="BG65" s="35">
        <f t="shared" si="45"/>
        <v>109</v>
      </c>
      <c r="BH65" s="35"/>
      <c r="BI65" s="35">
        <f t="shared" si="46"/>
        <v>109</v>
      </c>
      <c r="BJ65" s="35"/>
      <c r="BK65" s="35">
        <f t="shared" si="52"/>
        <v>109</v>
      </c>
      <c r="BL65" s="35">
        <v>148.80000000000001</v>
      </c>
      <c r="BM65" s="35">
        <f t="shared" si="53"/>
        <v>-39.800000000000011</v>
      </c>
      <c r="BN65" s="80"/>
      <c r="BO65" s="8"/>
      <c r="BP65" s="8"/>
      <c r="BQ65" s="8"/>
      <c r="BR65" s="8"/>
      <c r="BS65" s="8"/>
      <c r="BT65" s="8"/>
      <c r="BU65" s="9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9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9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9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9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9"/>
      <c r="HF65" s="8"/>
      <c r="HG65" s="8"/>
    </row>
    <row r="66" spans="1:215" s="2" customFormat="1" ht="17" customHeight="1">
      <c r="A66" s="17" t="s">
        <v>65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5"/>
      <c r="AA66" s="35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35"/>
      <c r="BM66" s="35"/>
      <c r="BN66" s="79"/>
      <c r="BO66" s="8"/>
      <c r="BP66" s="8"/>
      <c r="BQ66" s="8"/>
      <c r="BR66" s="8"/>
      <c r="BS66" s="8"/>
      <c r="BT66" s="8"/>
      <c r="BU66" s="9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9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9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9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9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9"/>
      <c r="HF66" s="8"/>
      <c r="HG66" s="8"/>
    </row>
    <row r="67" spans="1:215" s="2" customFormat="1" ht="17" customHeight="1">
      <c r="A67" s="13" t="s">
        <v>66</v>
      </c>
      <c r="B67" s="35">
        <v>265</v>
      </c>
      <c r="C67" s="35">
        <v>6175</v>
      </c>
      <c r="D67" s="71">
        <f t="shared" si="47"/>
        <v>1.3</v>
      </c>
      <c r="E67" s="10">
        <v>10</v>
      </c>
      <c r="F67" s="4" t="s">
        <v>370</v>
      </c>
      <c r="G67" s="4" t="s">
        <v>370</v>
      </c>
      <c r="H67" s="4" t="s">
        <v>370</v>
      </c>
      <c r="I67" s="4" t="s">
        <v>370</v>
      </c>
      <c r="J67" s="4" t="s">
        <v>370</v>
      </c>
      <c r="K67" s="4" t="s">
        <v>370</v>
      </c>
      <c r="L67" s="4" t="s">
        <v>370</v>
      </c>
      <c r="M67" s="4" t="s">
        <v>370</v>
      </c>
      <c r="N67" s="35">
        <v>2656.3</v>
      </c>
      <c r="O67" s="35">
        <v>2719.7</v>
      </c>
      <c r="P67" s="71">
        <f t="shared" si="39"/>
        <v>1.0238677860181453</v>
      </c>
      <c r="Q67" s="10">
        <v>20</v>
      </c>
      <c r="R67" s="35">
        <v>6507.5</v>
      </c>
      <c r="S67" s="35">
        <v>8052.7</v>
      </c>
      <c r="T67" s="71">
        <f t="shared" si="40"/>
        <v>1.2037449097195543</v>
      </c>
      <c r="U67" s="10">
        <v>30</v>
      </c>
      <c r="V67" s="35">
        <v>19.7</v>
      </c>
      <c r="W67" s="35">
        <v>28.1</v>
      </c>
      <c r="X67" s="71">
        <f t="shared" si="41"/>
        <v>1.2226395939086294</v>
      </c>
      <c r="Y67" s="10">
        <v>20</v>
      </c>
      <c r="Z67" s="35">
        <v>11800</v>
      </c>
      <c r="AA67" s="35">
        <v>31803.599999999999</v>
      </c>
      <c r="AB67" s="71">
        <f t="shared" si="48"/>
        <v>1.3</v>
      </c>
      <c r="AC67" s="10">
        <v>5</v>
      </c>
      <c r="AD67" s="47">
        <v>1833</v>
      </c>
      <c r="AE67" s="47">
        <v>1921</v>
      </c>
      <c r="AF67" s="71">
        <f t="shared" si="42"/>
        <v>1.0480087288597928</v>
      </c>
      <c r="AG67" s="10">
        <v>20</v>
      </c>
      <c r="AH67" s="4" t="s">
        <v>370</v>
      </c>
      <c r="AI67" s="4" t="s">
        <v>370</v>
      </c>
      <c r="AJ67" s="4" t="s">
        <v>370</v>
      </c>
      <c r="AK67" s="4" t="s">
        <v>370</v>
      </c>
      <c r="AL67" s="4" t="s">
        <v>370</v>
      </c>
      <c r="AM67" s="4" t="s">
        <v>370</v>
      </c>
      <c r="AN67" s="4" t="s">
        <v>370</v>
      </c>
      <c r="AO67" s="4" t="s">
        <v>370</v>
      </c>
      <c r="AP67" s="46">
        <f t="shared" si="49"/>
        <v>1.1571682806411236</v>
      </c>
      <c r="AQ67" s="47">
        <v>3750</v>
      </c>
      <c r="AR67" s="35">
        <f t="shared" si="50"/>
        <v>3068.1818181818185</v>
      </c>
      <c r="AS67" s="35">
        <f t="shared" si="43"/>
        <v>3550.4</v>
      </c>
      <c r="AT67" s="35">
        <f t="shared" si="44"/>
        <v>482.21818181818162</v>
      </c>
      <c r="AU67" s="35">
        <v>313.5</v>
      </c>
      <c r="AV67" s="35">
        <v>406</v>
      </c>
      <c r="AW67" s="35">
        <v>523.70000000000005</v>
      </c>
      <c r="AX67" s="35">
        <v>293.7</v>
      </c>
      <c r="AY67" s="35">
        <v>323.2</v>
      </c>
      <c r="AZ67" s="35">
        <v>411.8</v>
      </c>
      <c r="BA67" s="35">
        <v>442.8</v>
      </c>
      <c r="BB67" s="35">
        <v>414.5</v>
      </c>
      <c r="BC67" s="35"/>
      <c r="BD67" s="35"/>
      <c r="BE67" s="35">
        <f t="shared" si="51"/>
        <v>421.2</v>
      </c>
      <c r="BF67" s="10"/>
      <c r="BG67" s="35">
        <f t="shared" si="45"/>
        <v>421.2</v>
      </c>
      <c r="BH67" s="35"/>
      <c r="BI67" s="35">
        <f t="shared" si="46"/>
        <v>421.2</v>
      </c>
      <c r="BJ67" s="35"/>
      <c r="BK67" s="35">
        <f t="shared" si="52"/>
        <v>421.2</v>
      </c>
      <c r="BL67" s="35">
        <v>399.3</v>
      </c>
      <c r="BM67" s="35">
        <f t="shared" si="53"/>
        <v>21.899999999999977</v>
      </c>
      <c r="BN67" s="80"/>
      <c r="BO67" s="8"/>
      <c r="BP67" s="8"/>
      <c r="BQ67" s="8"/>
      <c r="BR67" s="8"/>
      <c r="BS67" s="8"/>
      <c r="BT67" s="8"/>
      <c r="BU67" s="9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9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9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9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9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9"/>
      <c r="HF67" s="8"/>
      <c r="HG67" s="8"/>
    </row>
    <row r="68" spans="1:215" s="2" customFormat="1" ht="17" customHeight="1">
      <c r="A68" s="13" t="s">
        <v>67</v>
      </c>
      <c r="B68" s="35">
        <v>157360</v>
      </c>
      <c r="C68" s="35">
        <v>156323.29999999999</v>
      </c>
      <c r="D68" s="71">
        <f t="shared" si="47"/>
        <v>0.99341192170818493</v>
      </c>
      <c r="E68" s="10">
        <v>10</v>
      </c>
      <c r="F68" s="4" t="s">
        <v>370</v>
      </c>
      <c r="G68" s="4" t="s">
        <v>370</v>
      </c>
      <c r="H68" s="4" t="s">
        <v>370</v>
      </c>
      <c r="I68" s="4" t="s">
        <v>370</v>
      </c>
      <c r="J68" s="4" t="s">
        <v>370</v>
      </c>
      <c r="K68" s="4" t="s">
        <v>370</v>
      </c>
      <c r="L68" s="4" t="s">
        <v>370</v>
      </c>
      <c r="M68" s="4" t="s">
        <v>370</v>
      </c>
      <c r="N68" s="35">
        <v>8729.4</v>
      </c>
      <c r="O68" s="35">
        <v>8795.2999999999993</v>
      </c>
      <c r="P68" s="71">
        <f t="shared" si="39"/>
        <v>1.007549201548789</v>
      </c>
      <c r="Q68" s="10">
        <v>20</v>
      </c>
      <c r="R68" s="35">
        <v>44.9</v>
      </c>
      <c r="S68" s="35">
        <v>52</v>
      </c>
      <c r="T68" s="71">
        <f t="shared" si="40"/>
        <v>1.158129175946548</v>
      </c>
      <c r="U68" s="10">
        <v>5</v>
      </c>
      <c r="V68" s="35">
        <v>860</v>
      </c>
      <c r="W68" s="35">
        <v>1310.4000000000001</v>
      </c>
      <c r="X68" s="71">
        <f t="shared" si="41"/>
        <v>1.2323720930232558</v>
      </c>
      <c r="Y68" s="10">
        <v>45</v>
      </c>
      <c r="Z68" s="35">
        <v>651655</v>
      </c>
      <c r="AA68" s="35">
        <v>633047</v>
      </c>
      <c r="AB68" s="71">
        <f t="shared" si="48"/>
        <v>0.97144501308207565</v>
      </c>
      <c r="AC68" s="10">
        <v>5</v>
      </c>
      <c r="AD68" s="47">
        <v>375</v>
      </c>
      <c r="AE68" s="47">
        <v>356</v>
      </c>
      <c r="AF68" s="71">
        <f t="shared" si="42"/>
        <v>0.94933333333333336</v>
      </c>
      <c r="AG68" s="10">
        <v>20</v>
      </c>
      <c r="AH68" s="4" t="s">
        <v>370</v>
      </c>
      <c r="AI68" s="4" t="s">
        <v>370</v>
      </c>
      <c r="AJ68" s="4" t="s">
        <v>370</v>
      </c>
      <c r="AK68" s="4" t="s">
        <v>370</v>
      </c>
      <c r="AL68" s="4" t="s">
        <v>370</v>
      </c>
      <c r="AM68" s="4" t="s">
        <v>370</v>
      </c>
      <c r="AN68" s="4" t="s">
        <v>370</v>
      </c>
      <c r="AO68" s="4" t="s">
        <v>370</v>
      </c>
      <c r="AP68" s="46">
        <f t="shared" si="49"/>
        <v>1.096917952818228</v>
      </c>
      <c r="AQ68" s="47">
        <v>6011</v>
      </c>
      <c r="AR68" s="35">
        <f t="shared" si="50"/>
        <v>4918.0909090909099</v>
      </c>
      <c r="AS68" s="35">
        <f t="shared" si="43"/>
        <v>5394.7</v>
      </c>
      <c r="AT68" s="35">
        <f t="shared" si="44"/>
        <v>476.6090909090899</v>
      </c>
      <c r="AU68" s="35">
        <v>710.4</v>
      </c>
      <c r="AV68" s="35">
        <v>657.1</v>
      </c>
      <c r="AW68" s="35">
        <v>604.1</v>
      </c>
      <c r="AX68" s="35">
        <v>567.79999999999995</v>
      </c>
      <c r="AY68" s="35">
        <v>521</v>
      </c>
      <c r="AZ68" s="35">
        <v>419.6</v>
      </c>
      <c r="BA68" s="35">
        <v>626.9</v>
      </c>
      <c r="BB68" s="35">
        <v>608.1</v>
      </c>
      <c r="BC68" s="35"/>
      <c r="BD68" s="35"/>
      <c r="BE68" s="35">
        <f t="shared" si="51"/>
        <v>679.7</v>
      </c>
      <c r="BF68" s="10"/>
      <c r="BG68" s="35">
        <f t="shared" si="45"/>
        <v>679.7</v>
      </c>
      <c r="BH68" s="35"/>
      <c r="BI68" s="35">
        <f t="shared" si="46"/>
        <v>679.7</v>
      </c>
      <c r="BJ68" s="35"/>
      <c r="BK68" s="35">
        <f t="shared" si="52"/>
        <v>679.7</v>
      </c>
      <c r="BL68" s="35">
        <v>710.6</v>
      </c>
      <c r="BM68" s="35">
        <f t="shared" si="53"/>
        <v>-30.899999999999977</v>
      </c>
      <c r="BN68" s="80"/>
      <c r="BO68" s="8"/>
      <c r="BP68" s="8"/>
      <c r="BQ68" s="8"/>
      <c r="BR68" s="8"/>
      <c r="BS68" s="8"/>
      <c r="BT68" s="8"/>
      <c r="BU68" s="9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9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9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9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9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9"/>
      <c r="HF68" s="8"/>
      <c r="HG68" s="8"/>
    </row>
    <row r="69" spans="1:215" s="2" customFormat="1" ht="17" customHeight="1">
      <c r="A69" s="13" t="s">
        <v>68</v>
      </c>
      <c r="B69" s="35">
        <v>10207</v>
      </c>
      <c r="C69" s="35">
        <v>7592.5</v>
      </c>
      <c r="D69" s="71">
        <f t="shared" si="47"/>
        <v>0.74385225825413936</v>
      </c>
      <c r="E69" s="10">
        <v>10</v>
      </c>
      <c r="F69" s="4" t="s">
        <v>370</v>
      </c>
      <c r="G69" s="4" t="s">
        <v>370</v>
      </c>
      <c r="H69" s="4" t="s">
        <v>370</v>
      </c>
      <c r="I69" s="4" t="s">
        <v>370</v>
      </c>
      <c r="J69" s="4" t="s">
        <v>370</v>
      </c>
      <c r="K69" s="4" t="s">
        <v>370</v>
      </c>
      <c r="L69" s="4" t="s">
        <v>370</v>
      </c>
      <c r="M69" s="4" t="s">
        <v>370</v>
      </c>
      <c r="N69" s="35">
        <v>1527.2</v>
      </c>
      <c r="O69" s="35">
        <v>1422.1</v>
      </c>
      <c r="P69" s="71">
        <f t="shared" si="39"/>
        <v>0.93118124672603453</v>
      </c>
      <c r="Q69" s="10">
        <v>20</v>
      </c>
      <c r="R69" s="35">
        <v>253.4</v>
      </c>
      <c r="S69" s="35">
        <v>291.8</v>
      </c>
      <c r="T69" s="71">
        <f t="shared" si="40"/>
        <v>1.1515390686661404</v>
      </c>
      <c r="U69" s="10">
        <v>20</v>
      </c>
      <c r="V69" s="35">
        <v>85.6</v>
      </c>
      <c r="W69" s="35">
        <v>111.9</v>
      </c>
      <c r="X69" s="71">
        <f t="shared" si="41"/>
        <v>1.2107242990654206</v>
      </c>
      <c r="Y69" s="10">
        <v>30</v>
      </c>
      <c r="Z69" s="35">
        <v>21650</v>
      </c>
      <c r="AA69" s="35">
        <v>14506.5</v>
      </c>
      <c r="AB69" s="71">
        <f t="shared" si="48"/>
        <v>0.67004618937644345</v>
      </c>
      <c r="AC69" s="10">
        <v>5</v>
      </c>
      <c r="AD69" s="47">
        <v>147</v>
      </c>
      <c r="AE69" s="47">
        <v>170</v>
      </c>
      <c r="AF69" s="71">
        <f t="shared" si="42"/>
        <v>1.1564625850340136</v>
      </c>
      <c r="AG69" s="10">
        <v>20</v>
      </c>
      <c r="AH69" s="4" t="s">
        <v>370</v>
      </c>
      <c r="AI69" s="4" t="s">
        <v>370</v>
      </c>
      <c r="AJ69" s="4" t="s">
        <v>370</v>
      </c>
      <c r="AK69" s="4" t="s">
        <v>370</v>
      </c>
      <c r="AL69" s="4" t="s">
        <v>370</v>
      </c>
      <c r="AM69" s="4" t="s">
        <v>370</v>
      </c>
      <c r="AN69" s="4" t="s">
        <v>370</v>
      </c>
      <c r="AO69" s="4" t="s">
        <v>370</v>
      </c>
      <c r="AP69" s="46">
        <f t="shared" si="49"/>
        <v>1.065658481046762</v>
      </c>
      <c r="AQ69" s="47">
        <v>1755</v>
      </c>
      <c r="AR69" s="35">
        <f t="shared" si="50"/>
        <v>1435.9090909090908</v>
      </c>
      <c r="AS69" s="35">
        <f t="shared" si="43"/>
        <v>1530.2</v>
      </c>
      <c r="AT69" s="35">
        <f t="shared" si="44"/>
        <v>94.290909090909281</v>
      </c>
      <c r="AU69" s="35">
        <v>195.3</v>
      </c>
      <c r="AV69" s="35">
        <v>192.1</v>
      </c>
      <c r="AW69" s="35">
        <v>182.3</v>
      </c>
      <c r="AX69" s="35">
        <v>141.30000000000001</v>
      </c>
      <c r="AY69" s="35">
        <v>145.6</v>
      </c>
      <c r="AZ69" s="35">
        <v>119.1</v>
      </c>
      <c r="BA69" s="35">
        <v>140.9</v>
      </c>
      <c r="BB69" s="35">
        <v>166.6</v>
      </c>
      <c r="BC69" s="35">
        <v>5.7</v>
      </c>
      <c r="BD69" s="35"/>
      <c r="BE69" s="35">
        <f t="shared" si="51"/>
        <v>241.3</v>
      </c>
      <c r="BF69" s="10"/>
      <c r="BG69" s="35">
        <f t="shared" si="45"/>
        <v>241.3</v>
      </c>
      <c r="BH69" s="35"/>
      <c r="BI69" s="35">
        <f t="shared" si="46"/>
        <v>241.3</v>
      </c>
      <c r="BJ69" s="35"/>
      <c r="BK69" s="35">
        <f t="shared" si="52"/>
        <v>241.3</v>
      </c>
      <c r="BL69" s="35">
        <v>269.7</v>
      </c>
      <c r="BM69" s="35">
        <f t="shared" si="53"/>
        <v>-28.399999999999977</v>
      </c>
      <c r="BN69" s="80"/>
      <c r="BO69" s="8"/>
      <c r="BP69" s="8"/>
      <c r="BQ69" s="8"/>
      <c r="BR69" s="8"/>
      <c r="BS69" s="8"/>
      <c r="BT69" s="8"/>
      <c r="BU69" s="9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9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9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9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9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9"/>
      <c r="HF69" s="8"/>
      <c r="HG69" s="8"/>
    </row>
    <row r="70" spans="1:215" s="2" customFormat="1" ht="17" customHeight="1">
      <c r="A70" s="13" t="s">
        <v>69</v>
      </c>
      <c r="B70" s="35">
        <v>1558388</v>
      </c>
      <c r="C70" s="35">
        <v>1391366</v>
      </c>
      <c r="D70" s="71">
        <f t="shared" si="47"/>
        <v>0.89282386671355274</v>
      </c>
      <c r="E70" s="10">
        <v>10</v>
      </c>
      <c r="F70" s="4" t="s">
        <v>370</v>
      </c>
      <c r="G70" s="4" t="s">
        <v>370</v>
      </c>
      <c r="H70" s="4" t="s">
        <v>370</v>
      </c>
      <c r="I70" s="4" t="s">
        <v>370</v>
      </c>
      <c r="J70" s="4" t="s">
        <v>370</v>
      </c>
      <c r="K70" s="4" t="s">
        <v>370</v>
      </c>
      <c r="L70" s="4" t="s">
        <v>370</v>
      </c>
      <c r="M70" s="4" t="s">
        <v>370</v>
      </c>
      <c r="N70" s="35">
        <v>5171</v>
      </c>
      <c r="O70" s="35">
        <v>5713.8</v>
      </c>
      <c r="P70" s="71">
        <f t="shared" si="39"/>
        <v>1.104970025140205</v>
      </c>
      <c r="Q70" s="10">
        <v>20</v>
      </c>
      <c r="R70" s="35">
        <v>0</v>
      </c>
      <c r="S70" s="35">
        <v>33.799999999999997</v>
      </c>
      <c r="T70" s="71">
        <f t="shared" si="40"/>
        <v>1</v>
      </c>
      <c r="U70" s="10">
        <v>10</v>
      </c>
      <c r="V70" s="35">
        <v>6.8</v>
      </c>
      <c r="W70" s="35">
        <v>31.2</v>
      </c>
      <c r="X70" s="71">
        <f t="shared" si="41"/>
        <v>1.3</v>
      </c>
      <c r="Y70" s="10">
        <v>40</v>
      </c>
      <c r="Z70" s="35">
        <v>7250</v>
      </c>
      <c r="AA70" s="35">
        <v>11149.4</v>
      </c>
      <c r="AB70" s="71">
        <f t="shared" si="48"/>
        <v>1.2337848275862069</v>
      </c>
      <c r="AC70" s="10">
        <v>5</v>
      </c>
      <c r="AD70" s="47">
        <v>145</v>
      </c>
      <c r="AE70" s="47">
        <v>128</v>
      </c>
      <c r="AF70" s="71">
        <f t="shared" si="42"/>
        <v>0.88275862068965516</v>
      </c>
      <c r="AG70" s="10">
        <v>20</v>
      </c>
      <c r="AH70" s="4" t="s">
        <v>370</v>
      </c>
      <c r="AI70" s="4" t="s">
        <v>370</v>
      </c>
      <c r="AJ70" s="4" t="s">
        <v>370</v>
      </c>
      <c r="AK70" s="4" t="s">
        <v>370</v>
      </c>
      <c r="AL70" s="4" t="s">
        <v>370</v>
      </c>
      <c r="AM70" s="4" t="s">
        <v>370</v>
      </c>
      <c r="AN70" s="4" t="s">
        <v>370</v>
      </c>
      <c r="AO70" s="4" t="s">
        <v>370</v>
      </c>
      <c r="AP70" s="46">
        <f t="shared" si="49"/>
        <v>1.1128736735396549</v>
      </c>
      <c r="AQ70" s="47">
        <v>1473</v>
      </c>
      <c r="AR70" s="35">
        <f t="shared" si="50"/>
        <v>1205.1818181818182</v>
      </c>
      <c r="AS70" s="35">
        <f t="shared" si="43"/>
        <v>1341.2</v>
      </c>
      <c r="AT70" s="35">
        <f t="shared" si="44"/>
        <v>136.0181818181818</v>
      </c>
      <c r="AU70" s="35">
        <v>174.1</v>
      </c>
      <c r="AV70" s="35">
        <v>174.1</v>
      </c>
      <c r="AW70" s="35">
        <v>174</v>
      </c>
      <c r="AX70" s="35">
        <v>142.80000000000001</v>
      </c>
      <c r="AY70" s="35">
        <v>162</v>
      </c>
      <c r="AZ70" s="35">
        <v>71</v>
      </c>
      <c r="BA70" s="35">
        <v>151.6</v>
      </c>
      <c r="BB70" s="35">
        <v>151.1</v>
      </c>
      <c r="BC70" s="35"/>
      <c r="BD70" s="35"/>
      <c r="BE70" s="35">
        <f t="shared" si="51"/>
        <v>140.5</v>
      </c>
      <c r="BF70" s="10"/>
      <c r="BG70" s="35">
        <f t="shared" si="45"/>
        <v>140.5</v>
      </c>
      <c r="BH70" s="35"/>
      <c r="BI70" s="35">
        <f t="shared" si="46"/>
        <v>140.5</v>
      </c>
      <c r="BJ70" s="35"/>
      <c r="BK70" s="35">
        <f t="shared" si="52"/>
        <v>140.5</v>
      </c>
      <c r="BL70" s="35">
        <v>133.19999999999999</v>
      </c>
      <c r="BM70" s="35">
        <f t="shared" si="53"/>
        <v>7.3000000000000114</v>
      </c>
      <c r="BN70" s="80"/>
      <c r="BO70" s="8"/>
      <c r="BP70" s="8"/>
      <c r="BQ70" s="8"/>
      <c r="BR70" s="8"/>
      <c r="BS70" s="8"/>
      <c r="BT70" s="8"/>
      <c r="BU70" s="9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9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9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9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9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9"/>
      <c r="HF70" s="8"/>
      <c r="HG70" s="8"/>
    </row>
    <row r="71" spans="1:215" s="2" customFormat="1" ht="17" customHeight="1">
      <c r="A71" s="13" t="s">
        <v>70</v>
      </c>
      <c r="B71" s="35">
        <v>0</v>
      </c>
      <c r="C71" s="35">
        <v>0</v>
      </c>
      <c r="D71" s="71">
        <f t="shared" si="47"/>
        <v>0</v>
      </c>
      <c r="E71" s="10">
        <v>0</v>
      </c>
      <c r="F71" s="4" t="s">
        <v>370</v>
      </c>
      <c r="G71" s="4" t="s">
        <v>370</v>
      </c>
      <c r="H71" s="4" t="s">
        <v>370</v>
      </c>
      <c r="I71" s="4" t="s">
        <v>370</v>
      </c>
      <c r="J71" s="4" t="s">
        <v>370</v>
      </c>
      <c r="K71" s="4" t="s">
        <v>370</v>
      </c>
      <c r="L71" s="4" t="s">
        <v>370</v>
      </c>
      <c r="M71" s="4" t="s">
        <v>370</v>
      </c>
      <c r="N71" s="35">
        <v>1538.4</v>
      </c>
      <c r="O71" s="35">
        <v>1382.7</v>
      </c>
      <c r="P71" s="71">
        <f t="shared" si="39"/>
        <v>0.89879095163806555</v>
      </c>
      <c r="Q71" s="10">
        <v>20</v>
      </c>
      <c r="R71" s="35">
        <v>313.7</v>
      </c>
      <c r="S71" s="35">
        <v>380.4</v>
      </c>
      <c r="T71" s="71">
        <f t="shared" si="40"/>
        <v>1.2012623525661459</v>
      </c>
      <c r="U71" s="10">
        <v>20</v>
      </c>
      <c r="V71" s="35">
        <v>51.5</v>
      </c>
      <c r="W71" s="35">
        <v>137.4</v>
      </c>
      <c r="X71" s="71">
        <f t="shared" si="41"/>
        <v>1.3</v>
      </c>
      <c r="Y71" s="10">
        <v>30</v>
      </c>
      <c r="Z71" s="35">
        <v>11200</v>
      </c>
      <c r="AA71" s="35">
        <v>15764.2</v>
      </c>
      <c r="AB71" s="71">
        <f t="shared" si="48"/>
        <v>1.2207517857142858</v>
      </c>
      <c r="AC71" s="10">
        <v>5</v>
      </c>
      <c r="AD71" s="47">
        <v>400</v>
      </c>
      <c r="AE71" s="47">
        <v>487</v>
      </c>
      <c r="AF71" s="71">
        <f t="shared" si="42"/>
        <v>1.2017499999999999</v>
      </c>
      <c r="AG71" s="10">
        <v>20</v>
      </c>
      <c r="AH71" s="4" t="s">
        <v>370</v>
      </c>
      <c r="AI71" s="4" t="s">
        <v>370</v>
      </c>
      <c r="AJ71" s="4" t="s">
        <v>370</v>
      </c>
      <c r="AK71" s="4" t="s">
        <v>370</v>
      </c>
      <c r="AL71" s="4" t="s">
        <v>370</v>
      </c>
      <c r="AM71" s="4" t="s">
        <v>370</v>
      </c>
      <c r="AN71" s="4" t="s">
        <v>370</v>
      </c>
      <c r="AO71" s="4" t="s">
        <v>370</v>
      </c>
      <c r="AP71" s="46">
        <f t="shared" si="49"/>
        <v>1.1698928948700595</v>
      </c>
      <c r="AQ71" s="47">
        <v>3008</v>
      </c>
      <c r="AR71" s="35">
        <f t="shared" si="50"/>
        <v>2461.090909090909</v>
      </c>
      <c r="AS71" s="35">
        <f t="shared" si="43"/>
        <v>2879.2</v>
      </c>
      <c r="AT71" s="35">
        <f t="shared" si="44"/>
        <v>418.10909090909081</v>
      </c>
      <c r="AU71" s="35">
        <v>345.4</v>
      </c>
      <c r="AV71" s="35">
        <v>345.6</v>
      </c>
      <c r="AW71" s="35">
        <v>352.2</v>
      </c>
      <c r="AX71" s="35">
        <v>294.2</v>
      </c>
      <c r="AY71" s="35">
        <v>275</v>
      </c>
      <c r="AZ71" s="35">
        <v>264</v>
      </c>
      <c r="BA71" s="35">
        <v>324.5</v>
      </c>
      <c r="BB71" s="35">
        <v>305.89999999999998</v>
      </c>
      <c r="BC71" s="35"/>
      <c r="BD71" s="35"/>
      <c r="BE71" s="35">
        <f t="shared" si="51"/>
        <v>372.4</v>
      </c>
      <c r="BF71" s="10"/>
      <c r="BG71" s="35">
        <f t="shared" si="45"/>
        <v>372.4</v>
      </c>
      <c r="BH71" s="35"/>
      <c r="BI71" s="35">
        <f t="shared" si="46"/>
        <v>372.4</v>
      </c>
      <c r="BJ71" s="35"/>
      <c r="BK71" s="35">
        <f t="shared" si="52"/>
        <v>372.4</v>
      </c>
      <c r="BL71" s="35">
        <v>365.5</v>
      </c>
      <c r="BM71" s="35">
        <f t="shared" si="53"/>
        <v>6.8999999999999773</v>
      </c>
      <c r="BN71" s="80"/>
      <c r="BO71" s="8"/>
      <c r="BP71" s="8"/>
      <c r="BQ71" s="8"/>
      <c r="BR71" s="8"/>
      <c r="BS71" s="8"/>
      <c r="BT71" s="8"/>
      <c r="BU71" s="9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9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9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9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9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9"/>
      <c r="HF71" s="8"/>
      <c r="HG71" s="8"/>
    </row>
    <row r="72" spans="1:215" s="2" customFormat="1" ht="17" customHeight="1">
      <c r="A72" s="17" t="s">
        <v>71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35"/>
      <c r="AA72" s="35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35"/>
      <c r="BM72" s="35"/>
      <c r="BN72" s="79"/>
      <c r="BO72" s="8"/>
      <c r="BP72" s="8"/>
      <c r="BQ72" s="8"/>
      <c r="BR72" s="8"/>
      <c r="BS72" s="8"/>
      <c r="BT72" s="8"/>
      <c r="BU72" s="9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9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9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9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9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9"/>
      <c r="HF72" s="8"/>
      <c r="HG72" s="8"/>
    </row>
    <row r="73" spans="1:215" s="2" customFormat="1" ht="17" customHeight="1">
      <c r="A73" s="13" t="s">
        <v>72</v>
      </c>
      <c r="B73" s="35">
        <v>6665</v>
      </c>
      <c r="C73" s="35">
        <v>6181.8</v>
      </c>
      <c r="D73" s="71">
        <f t="shared" si="47"/>
        <v>0.9275018754688672</v>
      </c>
      <c r="E73" s="10">
        <v>10</v>
      </c>
      <c r="F73" s="4" t="s">
        <v>370</v>
      </c>
      <c r="G73" s="4" t="s">
        <v>370</v>
      </c>
      <c r="H73" s="4" t="s">
        <v>370</v>
      </c>
      <c r="I73" s="4" t="s">
        <v>370</v>
      </c>
      <c r="J73" s="4" t="s">
        <v>370</v>
      </c>
      <c r="K73" s="4" t="s">
        <v>370</v>
      </c>
      <c r="L73" s="4" t="s">
        <v>370</v>
      </c>
      <c r="M73" s="4" t="s">
        <v>370</v>
      </c>
      <c r="N73" s="35">
        <v>4653.3999999999996</v>
      </c>
      <c r="O73" s="35">
        <v>2878</v>
      </c>
      <c r="P73" s="71">
        <f t="shared" si="39"/>
        <v>0.61847251472041953</v>
      </c>
      <c r="Q73" s="10">
        <v>20</v>
      </c>
      <c r="R73" s="35">
        <v>475</v>
      </c>
      <c r="S73" s="35">
        <v>496.4</v>
      </c>
      <c r="T73" s="71">
        <f t="shared" si="40"/>
        <v>1.0450526315789472</v>
      </c>
      <c r="U73" s="10">
        <v>30</v>
      </c>
      <c r="V73" s="35">
        <v>17</v>
      </c>
      <c r="W73" s="35">
        <v>21.4</v>
      </c>
      <c r="X73" s="71">
        <f t="shared" si="41"/>
        <v>1.2058823529411764</v>
      </c>
      <c r="Y73" s="10">
        <v>20</v>
      </c>
      <c r="Z73" s="35">
        <v>19218</v>
      </c>
      <c r="AA73" s="35">
        <v>18035.900000000001</v>
      </c>
      <c r="AB73" s="71">
        <f t="shared" si="48"/>
        <v>0.93848995733166829</v>
      </c>
      <c r="AC73" s="10">
        <v>5</v>
      </c>
      <c r="AD73" s="47">
        <v>318</v>
      </c>
      <c r="AE73" s="47">
        <v>318</v>
      </c>
      <c r="AF73" s="71">
        <f t="shared" si="42"/>
        <v>1</v>
      </c>
      <c r="AG73" s="10">
        <v>20</v>
      </c>
      <c r="AH73" s="4" t="s">
        <v>370</v>
      </c>
      <c r="AI73" s="4" t="s">
        <v>370</v>
      </c>
      <c r="AJ73" s="4" t="s">
        <v>370</v>
      </c>
      <c r="AK73" s="4" t="s">
        <v>370</v>
      </c>
      <c r="AL73" s="4" t="s">
        <v>370</v>
      </c>
      <c r="AM73" s="4" t="s">
        <v>370</v>
      </c>
      <c r="AN73" s="4" t="s">
        <v>370</v>
      </c>
      <c r="AO73" s="4" t="s">
        <v>370</v>
      </c>
      <c r="AP73" s="46">
        <f t="shared" si="49"/>
        <v>0.96958233182807008</v>
      </c>
      <c r="AQ73" s="47">
        <v>1128</v>
      </c>
      <c r="AR73" s="35">
        <f t="shared" si="50"/>
        <v>922.90909090909088</v>
      </c>
      <c r="AS73" s="35">
        <f t="shared" si="43"/>
        <v>894.8</v>
      </c>
      <c r="AT73" s="35">
        <f t="shared" si="44"/>
        <v>-28.109090909090924</v>
      </c>
      <c r="AU73" s="35">
        <v>74.400000000000006</v>
      </c>
      <c r="AV73" s="35">
        <v>86.4</v>
      </c>
      <c r="AW73" s="35">
        <v>76.099999999999994</v>
      </c>
      <c r="AX73" s="35">
        <v>96.5</v>
      </c>
      <c r="AY73" s="35">
        <v>91.7</v>
      </c>
      <c r="AZ73" s="35">
        <v>126.2</v>
      </c>
      <c r="BA73" s="35">
        <v>111.3</v>
      </c>
      <c r="BB73" s="35">
        <v>87.1</v>
      </c>
      <c r="BC73" s="35"/>
      <c r="BD73" s="35"/>
      <c r="BE73" s="35">
        <f t="shared" si="51"/>
        <v>145.1</v>
      </c>
      <c r="BF73" s="10"/>
      <c r="BG73" s="35">
        <f t="shared" si="45"/>
        <v>145.1</v>
      </c>
      <c r="BH73" s="35"/>
      <c r="BI73" s="35">
        <f t="shared" si="46"/>
        <v>145.1</v>
      </c>
      <c r="BJ73" s="35"/>
      <c r="BK73" s="35">
        <f t="shared" si="52"/>
        <v>145.1</v>
      </c>
      <c r="BL73" s="35">
        <v>146.6</v>
      </c>
      <c r="BM73" s="35">
        <f t="shared" si="53"/>
        <v>-1.5</v>
      </c>
      <c r="BN73" s="80"/>
      <c r="BO73" s="8"/>
      <c r="BP73" s="8"/>
      <c r="BQ73" s="8"/>
      <c r="BR73" s="8"/>
      <c r="BS73" s="8"/>
      <c r="BT73" s="8"/>
      <c r="BU73" s="9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9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9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9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9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9"/>
      <c r="HF73" s="8"/>
      <c r="HG73" s="8"/>
    </row>
    <row r="74" spans="1:215" s="2" customFormat="1" ht="17" customHeight="1">
      <c r="A74" s="13" t="s">
        <v>73</v>
      </c>
      <c r="B74" s="35">
        <v>114735</v>
      </c>
      <c r="C74" s="35">
        <v>120260.9</v>
      </c>
      <c r="D74" s="71">
        <f t="shared" si="47"/>
        <v>1.0481622870091951</v>
      </c>
      <c r="E74" s="10">
        <v>10</v>
      </c>
      <c r="F74" s="4" t="s">
        <v>370</v>
      </c>
      <c r="G74" s="4" t="s">
        <v>370</v>
      </c>
      <c r="H74" s="4" t="s">
        <v>370</v>
      </c>
      <c r="I74" s="4" t="s">
        <v>370</v>
      </c>
      <c r="J74" s="4" t="s">
        <v>370</v>
      </c>
      <c r="K74" s="4" t="s">
        <v>370</v>
      </c>
      <c r="L74" s="4" t="s">
        <v>370</v>
      </c>
      <c r="M74" s="4" t="s">
        <v>370</v>
      </c>
      <c r="N74" s="35">
        <v>9220.2999999999993</v>
      </c>
      <c r="O74" s="35">
        <v>12157.8</v>
      </c>
      <c r="P74" s="71">
        <f t="shared" si="39"/>
        <v>1.2118590501393665</v>
      </c>
      <c r="Q74" s="10">
        <v>20</v>
      </c>
      <c r="R74" s="35">
        <v>280</v>
      </c>
      <c r="S74" s="35">
        <v>289.3</v>
      </c>
      <c r="T74" s="71">
        <f t="shared" si="40"/>
        <v>1.0332142857142859</v>
      </c>
      <c r="U74" s="10">
        <v>20</v>
      </c>
      <c r="V74" s="35">
        <v>215</v>
      </c>
      <c r="W74" s="35">
        <v>253.9</v>
      </c>
      <c r="X74" s="71">
        <f t="shared" si="41"/>
        <v>1.1809302325581397</v>
      </c>
      <c r="Y74" s="10">
        <v>30</v>
      </c>
      <c r="Z74" s="35">
        <v>408644</v>
      </c>
      <c r="AA74" s="35">
        <v>531771.1</v>
      </c>
      <c r="AB74" s="71">
        <f t="shared" si="48"/>
        <v>1.2101306516185237</v>
      </c>
      <c r="AC74" s="10">
        <v>5</v>
      </c>
      <c r="AD74" s="47">
        <v>735</v>
      </c>
      <c r="AE74" s="47">
        <v>769</v>
      </c>
      <c r="AF74" s="71">
        <f t="shared" si="42"/>
        <v>1.0462585034013605</v>
      </c>
      <c r="AG74" s="10">
        <v>20</v>
      </c>
      <c r="AH74" s="4" t="s">
        <v>370</v>
      </c>
      <c r="AI74" s="4" t="s">
        <v>370</v>
      </c>
      <c r="AJ74" s="4" t="s">
        <v>370</v>
      </c>
      <c r="AK74" s="4" t="s">
        <v>370</v>
      </c>
      <c r="AL74" s="4" t="s">
        <v>370</v>
      </c>
      <c r="AM74" s="4" t="s">
        <v>370</v>
      </c>
      <c r="AN74" s="4" t="s">
        <v>370</v>
      </c>
      <c r="AO74" s="4" t="s">
        <v>370</v>
      </c>
      <c r="AP74" s="46">
        <f t="shared" si="49"/>
        <v>1.1217792370478954</v>
      </c>
      <c r="AQ74" s="47">
        <v>5131</v>
      </c>
      <c r="AR74" s="35">
        <f t="shared" si="50"/>
        <v>4198.090909090909</v>
      </c>
      <c r="AS74" s="35">
        <f t="shared" si="43"/>
        <v>4709.3</v>
      </c>
      <c r="AT74" s="35">
        <f t="shared" si="44"/>
        <v>511.20909090909117</v>
      </c>
      <c r="AU74" s="35">
        <v>470.9</v>
      </c>
      <c r="AV74" s="35">
        <v>591.70000000000005</v>
      </c>
      <c r="AW74" s="35">
        <v>514.20000000000005</v>
      </c>
      <c r="AX74" s="35">
        <v>539.4</v>
      </c>
      <c r="AY74" s="35">
        <v>488.2</v>
      </c>
      <c r="AZ74" s="35">
        <v>538.20000000000005</v>
      </c>
      <c r="BA74" s="35">
        <v>527.70000000000005</v>
      </c>
      <c r="BB74" s="35">
        <v>502.2</v>
      </c>
      <c r="BC74" s="35"/>
      <c r="BD74" s="35"/>
      <c r="BE74" s="35">
        <f t="shared" si="51"/>
        <v>536.79999999999995</v>
      </c>
      <c r="BF74" s="10"/>
      <c r="BG74" s="35">
        <f t="shared" si="45"/>
        <v>536.79999999999995</v>
      </c>
      <c r="BH74" s="35"/>
      <c r="BI74" s="35">
        <f t="shared" si="46"/>
        <v>536.79999999999995</v>
      </c>
      <c r="BJ74" s="35"/>
      <c r="BK74" s="35">
        <f t="shared" si="52"/>
        <v>536.79999999999995</v>
      </c>
      <c r="BL74" s="35">
        <v>518.29999999999995</v>
      </c>
      <c r="BM74" s="35">
        <f t="shared" si="53"/>
        <v>18.5</v>
      </c>
      <c r="BN74" s="80"/>
      <c r="BO74" s="8"/>
      <c r="BP74" s="8"/>
      <c r="BQ74" s="8"/>
      <c r="BR74" s="8"/>
      <c r="BS74" s="8"/>
      <c r="BT74" s="8"/>
      <c r="BU74" s="9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9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9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9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9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9"/>
      <c r="HF74" s="8"/>
      <c r="HG74" s="8"/>
    </row>
    <row r="75" spans="1:215" s="2" customFormat="1" ht="17" customHeight="1">
      <c r="A75" s="13" t="s">
        <v>74</v>
      </c>
      <c r="B75" s="35">
        <v>806</v>
      </c>
      <c r="C75" s="35">
        <v>616.70000000000005</v>
      </c>
      <c r="D75" s="71">
        <f t="shared" si="47"/>
        <v>0.76513647642679905</v>
      </c>
      <c r="E75" s="10">
        <v>10</v>
      </c>
      <c r="F75" s="4" t="s">
        <v>370</v>
      </c>
      <c r="G75" s="4" t="s">
        <v>370</v>
      </c>
      <c r="H75" s="4" t="s">
        <v>370</v>
      </c>
      <c r="I75" s="4" t="s">
        <v>370</v>
      </c>
      <c r="J75" s="4" t="s">
        <v>370</v>
      </c>
      <c r="K75" s="4" t="s">
        <v>370</v>
      </c>
      <c r="L75" s="4" t="s">
        <v>370</v>
      </c>
      <c r="M75" s="4" t="s">
        <v>370</v>
      </c>
      <c r="N75" s="35">
        <v>762.4</v>
      </c>
      <c r="O75" s="35">
        <v>835.8</v>
      </c>
      <c r="P75" s="71">
        <f t="shared" si="39"/>
        <v>1.0962749213011542</v>
      </c>
      <c r="Q75" s="10">
        <v>20</v>
      </c>
      <c r="R75" s="35">
        <v>263</v>
      </c>
      <c r="S75" s="35">
        <v>289.10000000000002</v>
      </c>
      <c r="T75" s="71">
        <f t="shared" si="40"/>
        <v>1.0992395437262359</v>
      </c>
      <c r="U75" s="10">
        <v>25</v>
      </c>
      <c r="V75" s="35">
        <v>10</v>
      </c>
      <c r="W75" s="35">
        <v>12.2</v>
      </c>
      <c r="X75" s="71">
        <f t="shared" si="41"/>
        <v>1.202</v>
      </c>
      <c r="Y75" s="10">
        <v>25</v>
      </c>
      <c r="Z75" s="35">
        <v>10919</v>
      </c>
      <c r="AA75" s="35">
        <v>13629.2</v>
      </c>
      <c r="AB75" s="71">
        <f t="shared" si="48"/>
        <v>1.2048209542998443</v>
      </c>
      <c r="AC75" s="10">
        <v>5</v>
      </c>
      <c r="AD75" s="47">
        <v>107</v>
      </c>
      <c r="AE75" s="47">
        <v>107</v>
      </c>
      <c r="AF75" s="71">
        <f t="shared" si="42"/>
        <v>1</v>
      </c>
      <c r="AG75" s="10">
        <v>20</v>
      </c>
      <c r="AH75" s="4" t="s">
        <v>370</v>
      </c>
      <c r="AI75" s="4" t="s">
        <v>370</v>
      </c>
      <c r="AJ75" s="4" t="s">
        <v>370</v>
      </c>
      <c r="AK75" s="4" t="s">
        <v>370</v>
      </c>
      <c r="AL75" s="4" t="s">
        <v>370</v>
      </c>
      <c r="AM75" s="4" t="s">
        <v>370</v>
      </c>
      <c r="AN75" s="4" t="s">
        <v>370</v>
      </c>
      <c r="AO75" s="4" t="s">
        <v>370</v>
      </c>
      <c r="AP75" s="46">
        <f t="shared" si="49"/>
        <v>1.0774472052852018</v>
      </c>
      <c r="AQ75" s="47">
        <v>793</v>
      </c>
      <c r="AR75" s="35">
        <f t="shared" si="50"/>
        <v>648.81818181818187</v>
      </c>
      <c r="AS75" s="35">
        <f t="shared" si="43"/>
        <v>699.1</v>
      </c>
      <c r="AT75" s="35">
        <f t="shared" si="44"/>
        <v>50.281818181818153</v>
      </c>
      <c r="AU75" s="35">
        <v>77.7</v>
      </c>
      <c r="AV75" s="35">
        <v>63.4</v>
      </c>
      <c r="AW75" s="35">
        <v>45.7</v>
      </c>
      <c r="AX75" s="35">
        <v>78.7</v>
      </c>
      <c r="AY75" s="35">
        <v>65.400000000000006</v>
      </c>
      <c r="AZ75" s="35">
        <v>107.3</v>
      </c>
      <c r="BA75" s="35">
        <v>82.5</v>
      </c>
      <c r="BB75" s="35">
        <v>78.400000000000006</v>
      </c>
      <c r="BC75" s="35">
        <v>25.1</v>
      </c>
      <c r="BD75" s="35"/>
      <c r="BE75" s="35">
        <f t="shared" si="51"/>
        <v>74.900000000000006</v>
      </c>
      <c r="BF75" s="10"/>
      <c r="BG75" s="35">
        <f t="shared" si="45"/>
        <v>74.900000000000006</v>
      </c>
      <c r="BH75" s="35"/>
      <c r="BI75" s="35">
        <f t="shared" si="46"/>
        <v>74.900000000000006</v>
      </c>
      <c r="BJ75" s="35"/>
      <c r="BK75" s="35">
        <f t="shared" si="52"/>
        <v>74.900000000000006</v>
      </c>
      <c r="BL75" s="35">
        <v>70.7</v>
      </c>
      <c r="BM75" s="35">
        <f t="shared" si="53"/>
        <v>4.2000000000000028</v>
      </c>
      <c r="BN75" s="80"/>
      <c r="BO75" s="8"/>
      <c r="BP75" s="8"/>
      <c r="BQ75" s="8"/>
      <c r="BR75" s="8"/>
      <c r="BS75" s="8"/>
      <c r="BT75" s="8"/>
      <c r="BU75" s="9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9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9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9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9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9"/>
      <c r="HF75" s="8"/>
      <c r="HG75" s="8"/>
    </row>
    <row r="76" spans="1:215" s="2" customFormat="1" ht="17" customHeight="1">
      <c r="A76" s="13" t="s">
        <v>75</v>
      </c>
      <c r="B76" s="35">
        <v>2602</v>
      </c>
      <c r="C76" s="35">
        <v>2400.1</v>
      </c>
      <c r="D76" s="71">
        <f t="shared" si="47"/>
        <v>0.92240584166026129</v>
      </c>
      <c r="E76" s="10">
        <v>10</v>
      </c>
      <c r="F76" s="4" t="s">
        <v>370</v>
      </c>
      <c r="G76" s="4" t="s">
        <v>370</v>
      </c>
      <c r="H76" s="4" t="s">
        <v>370</v>
      </c>
      <c r="I76" s="4" t="s">
        <v>370</v>
      </c>
      <c r="J76" s="4" t="s">
        <v>370</v>
      </c>
      <c r="K76" s="4" t="s">
        <v>370</v>
      </c>
      <c r="L76" s="4" t="s">
        <v>370</v>
      </c>
      <c r="M76" s="4" t="s">
        <v>370</v>
      </c>
      <c r="N76" s="35">
        <v>2642.7</v>
      </c>
      <c r="O76" s="35">
        <v>1291.8</v>
      </c>
      <c r="P76" s="71">
        <f t="shared" si="39"/>
        <v>0.48881825405834944</v>
      </c>
      <c r="Q76" s="10">
        <v>20</v>
      </c>
      <c r="R76" s="35">
        <v>434</v>
      </c>
      <c r="S76" s="35">
        <v>440</v>
      </c>
      <c r="T76" s="71">
        <f t="shared" si="40"/>
        <v>1.0138248847926268</v>
      </c>
      <c r="U76" s="10">
        <v>30</v>
      </c>
      <c r="V76" s="35">
        <v>53</v>
      </c>
      <c r="W76" s="35">
        <v>56.9</v>
      </c>
      <c r="X76" s="71">
        <f t="shared" si="41"/>
        <v>1.0735849056603772</v>
      </c>
      <c r="Y76" s="10">
        <v>20</v>
      </c>
      <c r="Z76" s="35">
        <v>15306</v>
      </c>
      <c r="AA76" s="35">
        <v>10693.3</v>
      </c>
      <c r="AB76" s="71">
        <f t="shared" si="48"/>
        <v>0.69863452240951252</v>
      </c>
      <c r="AC76" s="10">
        <v>5</v>
      </c>
      <c r="AD76" s="47">
        <v>579</v>
      </c>
      <c r="AE76" s="47">
        <v>546</v>
      </c>
      <c r="AF76" s="71">
        <f t="shared" si="42"/>
        <v>0.94300518134715028</v>
      </c>
      <c r="AG76" s="10">
        <v>20</v>
      </c>
      <c r="AH76" s="4" t="s">
        <v>370</v>
      </c>
      <c r="AI76" s="4" t="s">
        <v>370</v>
      </c>
      <c r="AJ76" s="4" t="s">
        <v>370</v>
      </c>
      <c r="AK76" s="4" t="s">
        <v>370</v>
      </c>
      <c r="AL76" s="4" t="s">
        <v>370</v>
      </c>
      <c r="AM76" s="4" t="s">
        <v>370</v>
      </c>
      <c r="AN76" s="4" t="s">
        <v>370</v>
      </c>
      <c r="AO76" s="4" t="s">
        <v>370</v>
      </c>
      <c r="AP76" s="46">
        <f t="shared" si="49"/>
        <v>0.88800137517853817</v>
      </c>
      <c r="AQ76" s="47">
        <v>1363</v>
      </c>
      <c r="AR76" s="35">
        <f t="shared" si="50"/>
        <v>1115.1818181818182</v>
      </c>
      <c r="AS76" s="35">
        <f t="shared" si="43"/>
        <v>990.3</v>
      </c>
      <c r="AT76" s="35">
        <f t="shared" si="44"/>
        <v>-124.88181818181829</v>
      </c>
      <c r="AU76" s="35">
        <v>121.8</v>
      </c>
      <c r="AV76" s="35">
        <v>115.1</v>
      </c>
      <c r="AW76" s="35">
        <v>119.8</v>
      </c>
      <c r="AX76" s="35">
        <v>108.9</v>
      </c>
      <c r="AY76" s="35">
        <v>109.6</v>
      </c>
      <c r="AZ76" s="35">
        <v>130.80000000000001</v>
      </c>
      <c r="BA76" s="35">
        <v>93.2</v>
      </c>
      <c r="BB76" s="35">
        <v>115.2</v>
      </c>
      <c r="BC76" s="35">
        <v>1.7</v>
      </c>
      <c r="BD76" s="35"/>
      <c r="BE76" s="35">
        <f t="shared" si="51"/>
        <v>74.2</v>
      </c>
      <c r="BF76" s="10"/>
      <c r="BG76" s="35">
        <f t="shared" si="45"/>
        <v>74.2</v>
      </c>
      <c r="BH76" s="35"/>
      <c r="BI76" s="35">
        <f t="shared" si="46"/>
        <v>74.2</v>
      </c>
      <c r="BJ76" s="35"/>
      <c r="BK76" s="35">
        <f t="shared" si="52"/>
        <v>74.2</v>
      </c>
      <c r="BL76" s="35">
        <v>84.7</v>
      </c>
      <c r="BM76" s="35">
        <f t="shared" si="53"/>
        <v>-10.5</v>
      </c>
      <c r="BN76" s="80"/>
      <c r="BO76" s="8"/>
      <c r="BP76" s="8"/>
      <c r="BQ76" s="8"/>
      <c r="BR76" s="8"/>
      <c r="BS76" s="8"/>
      <c r="BT76" s="8"/>
      <c r="BU76" s="9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9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9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9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9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9"/>
      <c r="HF76" s="8"/>
      <c r="HG76" s="8"/>
    </row>
    <row r="77" spans="1:215" s="2" customFormat="1" ht="17" customHeight="1">
      <c r="A77" s="13" t="s">
        <v>76</v>
      </c>
      <c r="B77" s="35">
        <v>1334</v>
      </c>
      <c r="C77" s="35">
        <v>1280.0999999999999</v>
      </c>
      <c r="D77" s="71">
        <f t="shared" si="47"/>
        <v>0.95959520239880058</v>
      </c>
      <c r="E77" s="10">
        <v>10</v>
      </c>
      <c r="F77" s="4" t="s">
        <v>370</v>
      </c>
      <c r="G77" s="4" t="s">
        <v>370</v>
      </c>
      <c r="H77" s="4" t="s">
        <v>370</v>
      </c>
      <c r="I77" s="4" t="s">
        <v>370</v>
      </c>
      <c r="J77" s="4" t="s">
        <v>370</v>
      </c>
      <c r="K77" s="4" t="s">
        <v>370</v>
      </c>
      <c r="L77" s="4" t="s">
        <v>370</v>
      </c>
      <c r="M77" s="4" t="s">
        <v>370</v>
      </c>
      <c r="N77" s="35">
        <v>1471.5</v>
      </c>
      <c r="O77" s="35">
        <v>1386.7</v>
      </c>
      <c r="P77" s="71">
        <f t="shared" si="39"/>
        <v>0.94237172952769288</v>
      </c>
      <c r="Q77" s="10">
        <v>20</v>
      </c>
      <c r="R77" s="35">
        <v>202</v>
      </c>
      <c r="S77" s="35">
        <v>181.2</v>
      </c>
      <c r="T77" s="71">
        <f t="shared" si="40"/>
        <v>0.89702970297029694</v>
      </c>
      <c r="U77" s="10">
        <v>30</v>
      </c>
      <c r="V77" s="35">
        <v>14</v>
      </c>
      <c r="W77" s="35">
        <v>15.9</v>
      </c>
      <c r="X77" s="71">
        <f t="shared" si="41"/>
        <v>1.1357142857142857</v>
      </c>
      <c r="Y77" s="10">
        <v>20</v>
      </c>
      <c r="Z77" s="35">
        <v>12127</v>
      </c>
      <c r="AA77" s="35">
        <v>4864.7</v>
      </c>
      <c r="AB77" s="71">
        <f t="shared" si="48"/>
        <v>0.40114620268821638</v>
      </c>
      <c r="AC77" s="10">
        <v>5</v>
      </c>
      <c r="AD77" s="47">
        <v>485</v>
      </c>
      <c r="AE77" s="47">
        <v>485</v>
      </c>
      <c r="AF77" s="71">
        <f t="shared" si="42"/>
        <v>1</v>
      </c>
      <c r="AG77" s="10">
        <v>20</v>
      </c>
      <c r="AH77" s="4" t="s">
        <v>370</v>
      </c>
      <c r="AI77" s="4" t="s">
        <v>370</v>
      </c>
      <c r="AJ77" s="4" t="s">
        <v>370</v>
      </c>
      <c r="AK77" s="4" t="s">
        <v>370</v>
      </c>
      <c r="AL77" s="4" t="s">
        <v>370</v>
      </c>
      <c r="AM77" s="4" t="s">
        <v>370</v>
      </c>
      <c r="AN77" s="4" t="s">
        <v>370</v>
      </c>
      <c r="AO77" s="4" t="s">
        <v>370</v>
      </c>
      <c r="AP77" s="46">
        <f t="shared" si="49"/>
        <v>0.95308851839407194</v>
      </c>
      <c r="AQ77" s="47">
        <v>478</v>
      </c>
      <c r="AR77" s="35">
        <f t="shared" si="50"/>
        <v>391.09090909090907</v>
      </c>
      <c r="AS77" s="35">
        <f t="shared" si="43"/>
        <v>372.7</v>
      </c>
      <c r="AT77" s="35">
        <f t="shared" si="44"/>
        <v>-18.390909090909076</v>
      </c>
      <c r="AU77" s="35">
        <v>38.4</v>
      </c>
      <c r="AV77" s="35">
        <v>52.8</v>
      </c>
      <c r="AW77" s="35">
        <v>31.1</v>
      </c>
      <c r="AX77" s="35">
        <v>43.3</v>
      </c>
      <c r="AY77" s="35">
        <v>36.1</v>
      </c>
      <c r="AZ77" s="35">
        <v>28.4</v>
      </c>
      <c r="BA77" s="35">
        <v>44.4</v>
      </c>
      <c r="BB77" s="35">
        <v>41.4</v>
      </c>
      <c r="BC77" s="35"/>
      <c r="BD77" s="35"/>
      <c r="BE77" s="35">
        <f t="shared" si="51"/>
        <v>56.8</v>
      </c>
      <c r="BF77" s="10"/>
      <c r="BG77" s="35">
        <f t="shared" si="45"/>
        <v>56.8</v>
      </c>
      <c r="BH77" s="35"/>
      <c r="BI77" s="35">
        <f t="shared" si="46"/>
        <v>56.8</v>
      </c>
      <c r="BJ77" s="35"/>
      <c r="BK77" s="35">
        <f t="shared" si="52"/>
        <v>56.8</v>
      </c>
      <c r="BL77" s="35">
        <v>67.599999999999994</v>
      </c>
      <c r="BM77" s="35">
        <f t="shared" si="53"/>
        <v>-10.799999999999997</v>
      </c>
      <c r="BN77" s="80"/>
      <c r="BO77" s="8"/>
      <c r="BP77" s="8"/>
      <c r="BQ77" s="8"/>
      <c r="BR77" s="8"/>
      <c r="BS77" s="8"/>
      <c r="BT77" s="8"/>
      <c r="BU77" s="9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9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9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9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9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9"/>
      <c r="HF77" s="8"/>
      <c r="HG77" s="8"/>
    </row>
    <row r="78" spans="1:215" s="2" customFormat="1" ht="17" customHeight="1">
      <c r="A78" s="13" t="s">
        <v>77</v>
      </c>
      <c r="B78" s="35">
        <v>700</v>
      </c>
      <c r="C78" s="35">
        <v>767.7</v>
      </c>
      <c r="D78" s="71">
        <f t="shared" si="47"/>
        <v>1.0967142857142858</v>
      </c>
      <c r="E78" s="10">
        <v>10</v>
      </c>
      <c r="F78" s="4" t="s">
        <v>370</v>
      </c>
      <c r="G78" s="4" t="s">
        <v>370</v>
      </c>
      <c r="H78" s="4" t="s">
        <v>370</v>
      </c>
      <c r="I78" s="4" t="s">
        <v>370</v>
      </c>
      <c r="J78" s="4" t="s">
        <v>370</v>
      </c>
      <c r="K78" s="4" t="s">
        <v>370</v>
      </c>
      <c r="L78" s="4" t="s">
        <v>370</v>
      </c>
      <c r="M78" s="4" t="s">
        <v>370</v>
      </c>
      <c r="N78" s="35">
        <v>839.4</v>
      </c>
      <c r="O78" s="35">
        <v>579.79999999999995</v>
      </c>
      <c r="P78" s="71">
        <f t="shared" si="39"/>
        <v>0.69073147486299735</v>
      </c>
      <c r="Q78" s="10">
        <v>20</v>
      </c>
      <c r="R78" s="35">
        <v>1100</v>
      </c>
      <c r="S78" s="35">
        <v>886.4</v>
      </c>
      <c r="T78" s="71">
        <f t="shared" si="40"/>
        <v>0.80581818181818177</v>
      </c>
      <c r="U78" s="10">
        <v>30</v>
      </c>
      <c r="V78" s="35">
        <v>17</v>
      </c>
      <c r="W78" s="35">
        <v>19.399999999999999</v>
      </c>
      <c r="X78" s="71">
        <f t="shared" si="41"/>
        <v>1.1411764705882352</v>
      </c>
      <c r="Y78" s="10">
        <v>20</v>
      </c>
      <c r="Z78" s="35">
        <v>16525</v>
      </c>
      <c r="AA78" s="35">
        <v>17765.3</v>
      </c>
      <c r="AB78" s="71">
        <f t="shared" si="48"/>
        <v>1.0750559757942511</v>
      </c>
      <c r="AC78" s="10">
        <v>5</v>
      </c>
      <c r="AD78" s="47">
        <v>744</v>
      </c>
      <c r="AE78" s="47">
        <v>694</v>
      </c>
      <c r="AF78" s="71">
        <f t="shared" si="42"/>
        <v>0.93279569892473113</v>
      </c>
      <c r="AG78" s="10">
        <v>20</v>
      </c>
      <c r="AH78" s="4" t="s">
        <v>370</v>
      </c>
      <c r="AI78" s="4" t="s">
        <v>370</v>
      </c>
      <c r="AJ78" s="4" t="s">
        <v>370</v>
      </c>
      <c r="AK78" s="4" t="s">
        <v>370</v>
      </c>
      <c r="AL78" s="4" t="s">
        <v>370</v>
      </c>
      <c r="AM78" s="4" t="s">
        <v>370</v>
      </c>
      <c r="AN78" s="4" t="s">
        <v>370</v>
      </c>
      <c r="AO78" s="4" t="s">
        <v>370</v>
      </c>
      <c r="AP78" s="46">
        <f t="shared" si="49"/>
        <v>0.91248610550646503</v>
      </c>
      <c r="AQ78" s="47">
        <v>2003</v>
      </c>
      <c r="AR78" s="35">
        <f t="shared" si="50"/>
        <v>1638.8181818181818</v>
      </c>
      <c r="AS78" s="35">
        <f t="shared" si="43"/>
        <v>1495.4</v>
      </c>
      <c r="AT78" s="35">
        <f t="shared" si="44"/>
        <v>-143.41818181818167</v>
      </c>
      <c r="AU78" s="35">
        <v>134.6</v>
      </c>
      <c r="AV78" s="35">
        <v>137.80000000000001</v>
      </c>
      <c r="AW78" s="35">
        <v>128</v>
      </c>
      <c r="AX78" s="35">
        <v>151.69999999999999</v>
      </c>
      <c r="AY78" s="35">
        <v>154.30000000000001</v>
      </c>
      <c r="AZ78" s="35">
        <v>207</v>
      </c>
      <c r="BA78" s="35">
        <v>174.6</v>
      </c>
      <c r="BB78" s="35">
        <v>162.9</v>
      </c>
      <c r="BC78" s="35"/>
      <c r="BD78" s="35"/>
      <c r="BE78" s="35">
        <f t="shared" si="51"/>
        <v>244.5</v>
      </c>
      <c r="BF78" s="10"/>
      <c r="BG78" s="35">
        <f t="shared" si="45"/>
        <v>244.5</v>
      </c>
      <c r="BH78" s="35"/>
      <c r="BI78" s="35">
        <f t="shared" si="46"/>
        <v>244.5</v>
      </c>
      <c r="BJ78" s="35"/>
      <c r="BK78" s="35">
        <f t="shared" si="52"/>
        <v>244.5</v>
      </c>
      <c r="BL78" s="35">
        <v>231.2</v>
      </c>
      <c r="BM78" s="35">
        <f t="shared" si="53"/>
        <v>13.300000000000011</v>
      </c>
      <c r="BN78" s="80"/>
      <c r="BO78" s="8"/>
      <c r="BP78" s="8"/>
      <c r="BQ78" s="8"/>
      <c r="BR78" s="8"/>
      <c r="BS78" s="8"/>
      <c r="BT78" s="8"/>
      <c r="BU78" s="9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9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9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9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9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9"/>
      <c r="HF78" s="8"/>
      <c r="HG78" s="8"/>
    </row>
    <row r="79" spans="1:215" s="2" customFormat="1" ht="17" customHeight="1">
      <c r="A79" s="13" t="s">
        <v>78</v>
      </c>
      <c r="B79" s="35">
        <v>6298</v>
      </c>
      <c r="C79" s="35">
        <v>6214.7</v>
      </c>
      <c r="D79" s="71">
        <f t="shared" si="47"/>
        <v>0.98677357891394091</v>
      </c>
      <c r="E79" s="10">
        <v>10</v>
      </c>
      <c r="F79" s="4" t="s">
        <v>370</v>
      </c>
      <c r="G79" s="4" t="s">
        <v>370</v>
      </c>
      <c r="H79" s="4" t="s">
        <v>370</v>
      </c>
      <c r="I79" s="4" t="s">
        <v>370</v>
      </c>
      <c r="J79" s="4" t="s">
        <v>370</v>
      </c>
      <c r="K79" s="4" t="s">
        <v>370</v>
      </c>
      <c r="L79" s="4" t="s">
        <v>370</v>
      </c>
      <c r="M79" s="4" t="s">
        <v>370</v>
      </c>
      <c r="N79" s="35">
        <v>1299.9000000000001</v>
      </c>
      <c r="O79" s="35">
        <v>1317.5</v>
      </c>
      <c r="P79" s="71">
        <f t="shared" si="39"/>
        <v>1.0135395030386951</v>
      </c>
      <c r="Q79" s="10">
        <v>20</v>
      </c>
      <c r="R79" s="35">
        <v>207</v>
      </c>
      <c r="S79" s="35">
        <v>208.7</v>
      </c>
      <c r="T79" s="71">
        <f t="shared" si="40"/>
        <v>1.0082125603864733</v>
      </c>
      <c r="U79" s="10">
        <v>25</v>
      </c>
      <c r="V79" s="35">
        <v>12</v>
      </c>
      <c r="W79" s="35">
        <v>13.4</v>
      </c>
      <c r="X79" s="71">
        <f t="shared" si="41"/>
        <v>1.1166666666666667</v>
      </c>
      <c r="Y79" s="10">
        <v>25</v>
      </c>
      <c r="Z79" s="35">
        <v>24688</v>
      </c>
      <c r="AA79" s="35">
        <v>28386.5</v>
      </c>
      <c r="AB79" s="71">
        <f t="shared" si="48"/>
        <v>1.1498096241088789</v>
      </c>
      <c r="AC79" s="10">
        <v>5</v>
      </c>
      <c r="AD79" s="47">
        <v>479</v>
      </c>
      <c r="AE79" s="47">
        <v>496</v>
      </c>
      <c r="AF79" s="71">
        <f t="shared" si="42"/>
        <v>1.0354906054279749</v>
      </c>
      <c r="AG79" s="10">
        <v>20</v>
      </c>
      <c r="AH79" s="4" t="s">
        <v>370</v>
      </c>
      <c r="AI79" s="4" t="s">
        <v>370</v>
      </c>
      <c r="AJ79" s="4" t="s">
        <v>370</v>
      </c>
      <c r="AK79" s="4" t="s">
        <v>370</v>
      </c>
      <c r="AL79" s="4" t="s">
        <v>370</v>
      </c>
      <c r="AM79" s="4" t="s">
        <v>370</v>
      </c>
      <c r="AN79" s="4" t="s">
        <v>370</v>
      </c>
      <c r="AO79" s="4" t="s">
        <v>370</v>
      </c>
      <c r="AP79" s="46">
        <f t="shared" si="49"/>
        <v>1.0449463500509115</v>
      </c>
      <c r="AQ79" s="47">
        <v>1890</v>
      </c>
      <c r="AR79" s="35">
        <f t="shared" si="50"/>
        <v>1546.3636363636363</v>
      </c>
      <c r="AS79" s="35">
        <f t="shared" si="43"/>
        <v>1615.9</v>
      </c>
      <c r="AT79" s="35">
        <f t="shared" si="44"/>
        <v>69.536363636363831</v>
      </c>
      <c r="AU79" s="35">
        <v>152.19999999999999</v>
      </c>
      <c r="AV79" s="35">
        <v>152.30000000000001</v>
      </c>
      <c r="AW79" s="35">
        <v>113.7</v>
      </c>
      <c r="AX79" s="35">
        <v>187.1</v>
      </c>
      <c r="AY79" s="35">
        <v>192.4</v>
      </c>
      <c r="AZ79" s="35">
        <v>170.8</v>
      </c>
      <c r="BA79" s="35">
        <v>198.8</v>
      </c>
      <c r="BB79" s="35">
        <v>179.1</v>
      </c>
      <c r="BC79" s="35">
        <v>65.3</v>
      </c>
      <c r="BD79" s="35"/>
      <c r="BE79" s="35">
        <f t="shared" si="51"/>
        <v>204.2</v>
      </c>
      <c r="BF79" s="10"/>
      <c r="BG79" s="35">
        <f t="shared" si="45"/>
        <v>204.2</v>
      </c>
      <c r="BH79" s="35"/>
      <c r="BI79" s="35">
        <f t="shared" si="46"/>
        <v>204.2</v>
      </c>
      <c r="BJ79" s="35"/>
      <c r="BK79" s="35">
        <f t="shared" si="52"/>
        <v>204.2</v>
      </c>
      <c r="BL79" s="35">
        <v>196.1</v>
      </c>
      <c r="BM79" s="35">
        <f t="shared" si="53"/>
        <v>8.0999999999999943</v>
      </c>
      <c r="BN79" s="80"/>
      <c r="BO79" s="8"/>
      <c r="BP79" s="8"/>
      <c r="BQ79" s="8"/>
      <c r="BR79" s="8"/>
      <c r="BS79" s="8"/>
      <c r="BT79" s="8"/>
      <c r="BU79" s="9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9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9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9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9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9"/>
      <c r="HF79" s="8"/>
      <c r="HG79" s="8"/>
    </row>
    <row r="80" spans="1:215" s="2" customFormat="1" ht="17" customHeight="1">
      <c r="A80" s="13" t="s">
        <v>79</v>
      </c>
      <c r="B80" s="35">
        <v>4544</v>
      </c>
      <c r="C80" s="35">
        <v>4174.3</v>
      </c>
      <c r="D80" s="71">
        <f t="shared" si="47"/>
        <v>0.91863996478873244</v>
      </c>
      <c r="E80" s="10">
        <v>10</v>
      </c>
      <c r="F80" s="4" t="s">
        <v>370</v>
      </c>
      <c r="G80" s="4" t="s">
        <v>370</v>
      </c>
      <c r="H80" s="4" t="s">
        <v>370</v>
      </c>
      <c r="I80" s="4" t="s">
        <v>370</v>
      </c>
      <c r="J80" s="4" t="s">
        <v>370</v>
      </c>
      <c r="K80" s="4" t="s">
        <v>370</v>
      </c>
      <c r="L80" s="4" t="s">
        <v>370</v>
      </c>
      <c r="M80" s="4" t="s">
        <v>370</v>
      </c>
      <c r="N80" s="35">
        <v>3096.5</v>
      </c>
      <c r="O80" s="35">
        <v>1361.9</v>
      </c>
      <c r="P80" s="71">
        <f t="shared" si="39"/>
        <v>0.43981915065396421</v>
      </c>
      <c r="Q80" s="10">
        <v>20</v>
      </c>
      <c r="R80" s="35">
        <v>254</v>
      </c>
      <c r="S80" s="35">
        <v>257.7</v>
      </c>
      <c r="T80" s="71">
        <f t="shared" si="40"/>
        <v>1.0145669291338582</v>
      </c>
      <c r="U80" s="10">
        <v>20</v>
      </c>
      <c r="V80" s="35">
        <v>146</v>
      </c>
      <c r="W80" s="35">
        <v>151.19999999999999</v>
      </c>
      <c r="X80" s="71">
        <f t="shared" si="41"/>
        <v>1.0356164383561643</v>
      </c>
      <c r="Y80" s="10">
        <v>30</v>
      </c>
      <c r="Z80" s="35">
        <v>22009</v>
      </c>
      <c r="AA80" s="35">
        <v>5623</v>
      </c>
      <c r="AB80" s="71">
        <f t="shared" si="48"/>
        <v>0.25548639193057388</v>
      </c>
      <c r="AC80" s="10">
        <v>5</v>
      </c>
      <c r="AD80" s="47">
        <v>1453</v>
      </c>
      <c r="AE80" s="47">
        <v>1405</v>
      </c>
      <c r="AF80" s="71">
        <f t="shared" si="42"/>
        <v>0.96696490020646941</v>
      </c>
      <c r="AG80" s="10">
        <v>20</v>
      </c>
      <c r="AH80" s="4" t="s">
        <v>370</v>
      </c>
      <c r="AI80" s="4" t="s">
        <v>370</v>
      </c>
      <c r="AJ80" s="4" t="s">
        <v>370</v>
      </c>
      <c r="AK80" s="4" t="s">
        <v>370</v>
      </c>
      <c r="AL80" s="4" t="s">
        <v>370</v>
      </c>
      <c r="AM80" s="4" t="s">
        <v>370</v>
      </c>
      <c r="AN80" s="4" t="s">
        <v>370</v>
      </c>
      <c r="AO80" s="4" t="s">
        <v>370</v>
      </c>
      <c r="AP80" s="46">
        <f t="shared" si="49"/>
        <v>0.85675566055343777</v>
      </c>
      <c r="AQ80" s="47">
        <v>1517</v>
      </c>
      <c r="AR80" s="35">
        <f t="shared" si="50"/>
        <v>1241.1818181818182</v>
      </c>
      <c r="AS80" s="35">
        <f t="shared" si="43"/>
        <v>1063.4000000000001</v>
      </c>
      <c r="AT80" s="35">
        <f t="shared" si="44"/>
        <v>-177.78181818181815</v>
      </c>
      <c r="AU80" s="35">
        <v>134.30000000000001</v>
      </c>
      <c r="AV80" s="35">
        <v>119</v>
      </c>
      <c r="AW80" s="35">
        <v>150.80000000000001</v>
      </c>
      <c r="AX80" s="35">
        <v>94</v>
      </c>
      <c r="AY80" s="35">
        <v>124.9</v>
      </c>
      <c r="AZ80" s="35">
        <v>113.4</v>
      </c>
      <c r="BA80" s="35">
        <v>113.6</v>
      </c>
      <c r="BB80" s="35">
        <v>105.9</v>
      </c>
      <c r="BC80" s="35"/>
      <c r="BD80" s="35"/>
      <c r="BE80" s="35">
        <f t="shared" si="51"/>
        <v>107.5</v>
      </c>
      <c r="BF80" s="10"/>
      <c r="BG80" s="35">
        <f t="shared" si="45"/>
        <v>107.5</v>
      </c>
      <c r="BH80" s="35"/>
      <c r="BI80" s="35">
        <f t="shared" si="46"/>
        <v>107.5</v>
      </c>
      <c r="BJ80" s="35"/>
      <c r="BK80" s="35">
        <f t="shared" si="52"/>
        <v>107.5</v>
      </c>
      <c r="BL80" s="35">
        <v>144.80000000000001</v>
      </c>
      <c r="BM80" s="35">
        <f t="shared" si="53"/>
        <v>-37.300000000000011</v>
      </c>
      <c r="BN80" s="80"/>
      <c r="BO80" s="8"/>
      <c r="BP80" s="8"/>
      <c r="BQ80" s="8"/>
      <c r="BR80" s="8"/>
      <c r="BS80" s="8"/>
      <c r="BT80" s="8"/>
      <c r="BU80" s="9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9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9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9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9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9"/>
      <c r="HF80" s="8"/>
      <c r="HG80" s="8"/>
    </row>
    <row r="81" spans="1:215" s="2" customFormat="1" ht="17" customHeight="1">
      <c r="A81" s="17" t="s">
        <v>80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35"/>
      <c r="AA81" s="35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35"/>
      <c r="BM81" s="35"/>
      <c r="BN81" s="79"/>
      <c r="BO81" s="8"/>
      <c r="BP81" s="8"/>
      <c r="BQ81" s="8"/>
      <c r="BR81" s="8"/>
      <c r="BS81" s="8"/>
      <c r="BT81" s="8"/>
      <c r="BU81" s="9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9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9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9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9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9"/>
      <c r="HF81" s="8"/>
      <c r="HG81" s="8"/>
    </row>
    <row r="82" spans="1:215" s="2" customFormat="1" ht="17" customHeight="1">
      <c r="A82" s="13" t="s">
        <v>81</v>
      </c>
      <c r="B82" s="35">
        <v>48622</v>
      </c>
      <c r="C82" s="35">
        <v>60265</v>
      </c>
      <c r="D82" s="71">
        <f t="shared" si="47"/>
        <v>1.2039459503928263</v>
      </c>
      <c r="E82" s="10">
        <v>10</v>
      </c>
      <c r="F82" s="4" t="s">
        <v>370</v>
      </c>
      <c r="G82" s="4" t="s">
        <v>370</v>
      </c>
      <c r="H82" s="4" t="s">
        <v>370</v>
      </c>
      <c r="I82" s="4" t="s">
        <v>370</v>
      </c>
      <c r="J82" s="4" t="s">
        <v>370</v>
      </c>
      <c r="K82" s="4" t="s">
        <v>370</v>
      </c>
      <c r="L82" s="4" t="s">
        <v>370</v>
      </c>
      <c r="M82" s="4" t="s">
        <v>370</v>
      </c>
      <c r="N82" s="35">
        <v>5509.9</v>
      </c>
      <c r="O82" s="35">
        <v>4373.7</v>
      </c>
      <c r="P82" s="71">
        <f t="shared" si="39"/>
        <v>0.79378936096843866</v>
      </c>
      <c r="Q82" s="10">
        <v>20</v>
      </c>
      <c r="R82" s="35">
        <v>248</v>
      </c>
      <c r="S82" s="35">
        <v>289.8</v>
      </c>
      <c r="T82" s="71">
        <f t="shared" si="40"/>
        <v>1.1685483870967743</v>
      </c>
      <c r="U82" s="10">
        <v>15</v>
      </c>
      <c r="V82" s="35">
        <v>88.9</v>
      </c>
      <c r="W82" s="35">
        <v>105.1</v>
      </c>
      <c r="X82" s="71">
        <f t="shared" si="41"/>
        <v>1.1822272215973002</v>
      </c>
      <c r="Y82" s="10">
        <v>35</v>
      </c>
      <c r="Z82" s="35">
        <v>55297</v>
      </c>
      <c r="AA82" s="35">
        <v>72560.600000000006</v>
      </c>
      <c r="AB82" s="71">
        <f t="shared" si="48"/>
        <v>1.2112197768414199</v>
      </c>
      <c r="AC82" s="10">
        <v>5</v>
      </c>
      <c r="AD82" s="47">
        <v>1457</v>
      </c>
      <c r="AE82" s="47">
        <v>1486</v>
      </c>
      <c r="AF82" s="71">
        <f t="shared" si="42"/>
        <v>1.0199039121482498</v>
      </c>
      <c r="AG82" s="10">
        <v>20</v>
      </c>
      <c r="AH82" s="4" t="s">
        <v>370</v>
      </c>
      <c r="AI82" s="4" t="s">
        <v>370</v>
      </c>
      <c r="AJ82" s="4" t="s">
        <v>370</v>
      </c>
      <c r="AK82" s="4" t="s">
        <v>370</v>
      </c>
      <c r="AL82" s="4" t="s">
        <v>370</v>
      </c>
      <c r="AM82" s="4" t="s">
        <v>370</v>
      </c>
      <c r="AN82" s="4" t="s">
        <v>370</v>
      </c>
      <c r="AO82" s="4" t="s">
        <v>370</v>
      </c>
      <c r="AP82" s="46">
        <f t="shared" si="49"/>
        <v>1.0788152610745358</v>
      </c>
      <c r="AQ82" s="47">
        <v>2441</v>
      </c>
      <c r="AR82" s="35">
        <f t="shared" si="50"/>
        <v>1997.1818181818182</v>
      </c>
      <c r="AS82" s="35">
        <f t="shared" si="43"/>
        <v>2154.6</v>
      </c>
      <c r="AT82" s="35">
        <f t="shared" si="44"/>
        <v>157.41818181818167</v>
      </c>
      <c r="AU82" s="35">
        <v>209.4</v>
      </c>
      <c r="AV82" s="35">
        <v>267.7</v>
      </c>
      <c r="AW82" s="35">
        <v>245.1</v>
      </c>
      <c r="AX82" s="35">
        <v>232.1</v>
      </c>
      <c r="AY82" s="35">
        <v>222.4</v>
      </c>
      <c r="AZ82" s="35">
        <v>206</v>
      </c>
      <c r="BA82" s="35">
        <v>244.7</v>
      </c>
      <c r="BB82" s="35">
        <v>243.1</v>
      </c>
      <c r="BC82" s="35"/>
      <c r="BD82" s="35"/>
      <c r="BE82" s="35">
        <f t="shared" si="51"/>
        <v>284.10000000000002</v>
      </c>
      <c r="BF82" s="10"/>
      <c r="BG82" s="35">
        <f t="shared" si="45"/>
        <v>284.10000000000002</v>
      </c>
      <c r="BH82" s="35"/>
      <c r="BI82" s="35">
        <f t="shared" si="46"/>
        <v>284.10000000000002</v>
      </c>
      <c r="BJ82" s="35"/>
      <c r="BK82" s="35">
        <f t="shared" si="52"/>
        <v>284.10000000000002</v>
      </c>
      <c r="BL82" s="35">
        <v>270.89999999999998</v>
      </c>
      <c r="BM82" s="35">
        <f t="shared" si="53"/>
        <v>13.200000000000045</v>
      </c>
      <c r="BN82" s="80"/>
      <c r="BO82" s="8"/>
      <c r="BP82" s="8"/>
      <c r="BQ82" s="8"/>
      <c r="BR82" s="8"/>
      <c r="BS82" s="8"/>
      <c r="BT82" s="8"/>
      <c r="BU82" s="9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9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9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9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9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9"/>
      <c r="HF82" s="8"/>
      <c r="HG82" s="8"/>
    </row>
    <row r="83" spans="1:215" s="2" customFormat="1" ht="17" customHeight="1">
      <c r="A83" s="50" t="s">
        <v>82</v>
      </c>
      <c r="B83" s="35">
        <v>108069</v>
      </c>
      <c r="C83" s="35">
        <v>113081</v>
      </c>
      <c r="D83" s="71">
        <f t="shared" si="47"/>
        <v>1.046377777160888</v>
      </c>
      <c r="E83" s="10">
        <v>10</v>
      </c>
      <c r="F83" s="4" t="s">
        <v>370</v>
      </c>
      <c r="G83" s="4" t="s">
        <v>370</v>
      </c>
      <c r="H83" s="4" t="s">
        <v>370</v>
      </c>
      <c r="I83" s="4" t="s">
        <v>370</v>
      </c>
      <c r="J83" s="4" t="s">
        <v>370</v>
      </c>
      <c r="K83" s="4" t="s">
        <v>370</v>
      </c>
      <c r="L83" s="4" t="s">
        <v>370</v>
      </c>
      <c r="M83" s="4" t="s">
        <v>370</v>
      </c>
      <c r="N83" s="35">
        <v>11044.5</v>
      </c>
      <c r="O83" s="35">
        <v>10267.299999999999</v>
      </c>
      <c r="P83" s="71">
        <f t="shared" si="39"/>
        <v>0.929630132645208</v>
      </c>
      <c r="Q83" s="10">
        <v>20</v>
      </c>
      <c r="R83" s="35">
        <v>1123</v>
      </c>
      <c r="S83" s="35">
        <v>1319.2</v>
      </c>
      <c r="T83" s="71">
        <f t="shared" si="40"/>
        <v>1.1747105966162066</v>
      </c>
      <c r="U83" s="10">
        <v>25</v>
      </c>
      <c r="V83" s="35">
        <v>66</v>
      </c>
      <c r="W83" s="35">
        <v>78.8</v>
      </c>
      <c r="X83" s="71">
        <f t="shared" si="41"/>
        <v>1.1939393939393939</v>
      </c>
      <c r="Y83" s="10">
        <v>25</v>
      </c>
      <c r="Z83" s="35">
        <v>535547</v>
      </c>
      <c r="AA83" s="35">
        <v>623999.80000000005</v>
      </c>
      <c r="AB83" s="71">
        <f t="shared" si="48"/>
        <v>1.1651634683790593</v>
      </c>
      <c r="AC83" s="10">
        <v>5</v>
      </c>
      <c r="AD83" s="47">
        <v>1254</v>
      </c>
      <c r="AE83" s="47">
        <v>1298</v>
      </c>
      <c r="AF83" s="71">
        <f t="shared" si="42"/>
        <v>1.0350877192982457</v>
      </c>
      <c r="AG83" s="10">
        <v>20</v>
      </c>
      <c r="AH83" s="4" t="s">
        <v>370</v>
      </c>
      <c r="AI83" s="4" t="s">
        <v>370</v>
      </c>
      <c r="AJ83" s="4" t="s">
        <v>370</v>
      </c>
      <c r="AK83" s="4" t="s">
        <v>370</v>
      </c>
      <c r="AL83" s="4" t="s">
        <v>370</v>
      </c>
      <c r="AM83" s="4" t="s">
        <v>370</v>
      </c>
      <c r="AN83" s="4" t="s">
        <v>370</v>
      </c>
      <c r="AO83" s="4" t="s">
        <v>370</v>
      </c>
      <c r="AP83" s="46">
        <f t="shared" si="49"/>
        <v>1.0933352563453644</v>
      </c>
      <c r="AQ83" s="47">
        <v>2958</v>
      </c>
      <c r="AR83" s="35">
        <f t="shared" si="50"/>
        <v>2420.1818181818185</v>
      </c>
      <c r="AS83" s="35">
        <f t="shared" si="43"/>
        <v>2646.1</v>
      </c>
      <c r="AT83" s="35">
        <f t="shared" si="44"/>
        <v>225.91818181818144</v>
      </c>
      <c r="AU83" s="35">
        <v>240.4</v>
      </c>
      <c r="AV83" s="35">
        <v>324</v>
      </c>
      <c r="AW83" s="35">
        <v>345.2</v>
      </c>
      <c r="AX83" s="35">
        <v>286.3</v>
      </c>
      <c r="AY83" s="35">
        <v>286.60000000000002</v>
      </c>
      <c r="AZ83" s="35">
        <v>331.7</v>
      </c>
      <c r="BA83" s="35">
        <v>287.89999999999998</v>
      </c>
      <c r="BB83" s="35">
        <v>285</v>
      </c>
      <c r="BC83" s="35"/>
      <c r="BD83" s="35"/>
      <c r="BE83" s="35">
        <f t="shared" si="51"/>
        <v>259</v>
      </c>
      <c r="BF83" s="10"/>
      <c r="BG83" s="35">
        <f t="shared" si="45"/>
        <v>259</v>
      </c>
      <c r="BH83" s="35"/>
      <c r="BI83" s="35">
        <f t="shared" si="46"/>
        <v>259</v>
      </c>
      <c r="BJ83" s="35"/>
      <c r="BK83" s="35">
        <f t="shared" si="52"/>
        <v>259</v>
      </c>
      <c r="BL83" s="35">
        <v>250.3</v>
      </c>
      <c r="BM83" s="35">
        <f t="shared" si="53"/>
        <v>8.6999999999999886</v>
      </c>
      <c r="BN83" s="80"/>
      <c r="BO83" s="8"/>
      <c r="BP83" s="8"/>
      <c r="BQ83" s="8"/>
      <c r="BR83" s="8"/>
      <c r="BS83" s="8"/>
      <c r="BT83" s="8"/>
      <c r="BU83" s="9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9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9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9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9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9"/>
      <c r="HF83" s="8"/>
      <c r="HG83" s="8"/>
    </row>
    <row r="84" spans="1:215" s="2" customFormat="1" ht="17" customHeight="1">
      <c r="A84" s="13" t="s">
        <v>83</v>
      </c>
      <c r="B84" s="35">
        <v>372</v>
      </c>
      <c r="C84" s="35">
        <v>653</v>
      </c>
      <c r="D84" s="71">
        <f t="shared" si="47"/>
        <v>1.255537634408602</v>
      </c>
      <c r="E84" s="10">
        <v>10</v>
      </c>
      <c r="F84" s="4" t="s">
        <v>370</v>
      </c>
      <c r="G84" s="4" t="s">
        <v>370</v>
      </c>
      <c r="H84" s="4" t="s">
        <v>370</v>
      </c>
      <c r="I84" s="4" t="s">
        <v>370</v>
      </c>
      <c r="J84" s="4" t="s">
        <v>370</v>
      </c>
      <c r="K84" s="4" t="s">
        <v>370</v>
      </c>
      <c r="L84" s="4" t="s">
        <v>370</v>
      </c>
      <c r="M84" s="4" t="s">
        <v>370</v>
      </c>
      <c r="N84" s="35">
        <v>1968.9</v>
      </c>
      <c r="O84" s="35">
        <v>925.1</v>
      </c>
      <c r="P84" s="71">
        <f t="shared" si="39"/>
        <v>0.46985626491949817</v>
      </c>
      <c r="Q84" s="10">
        <v>20</v>
      </c>
      <c r="R84" s="35">
        <v>268</v>
      </c>
      <c r="S84" s="35">
        <v>313.39999999999998</v>
      </c>
      <c r="T84" s="71">
        <f t="shared" si="40"/>
        <v>1.1694029850746268</v>
      </c>
      <c r="U84" s="10">
        <v>20</v>
      </c>
      <c r="V84" s="35">
        <v>90.8</v>
      </c>
      <c r="W84" s="35">
        <v>107.2</v>
      </c>
      <c r="X84" s="71">
        <f t="shared" si="41"/>
        <v>1.1806167400881058</v>
      </c>
      <c r="Y84" s="10">
        <v>30</v>
      </c>
      <c r="Z84" s="35">
        <v>12185</v>
      </c>
      <c r="AA84" s="35">
        <v>12367</v>
      </c>
      <c r="AB84" s="71">
        <f t="shared" si="48"/>
        <v>1.0149363972096841</v>
      </c>
      <c r="AC84" s="10">
        <v>5</v>
      </c>
      <c r="AD84" s="47">
        <v>1920</v>
      </c>
      <c r="AE84" s="47">
        <v>1920</v>
      </c>
      <c r="AF84" s="71">
        <f t="shared" si="42"/>
        <v>1</v>
      </c>
      <c r="AG84" s="10">
        <v>20</v>
      </c>
      <c r="AH84" s="4" t="s">
        <v>370</v>
      </c>
      <c r="AI84" s="4" t="s">
        <v>370</v>
      </c>
      <c r="AJ84" s="4" t="s">
        <v>370</v>
      </c>
      <c r="AK84" s="4" t="s">
        <v>370</v>
      </c>
      <c r="AL84" s="4" t="s">
        <v>370</v>
      </c>
      <c r="AM84" s="4" t="s">
        <v>370</v>
      </c>
      <c r="AN84" s="4" t="s">
        <v>370</v>
      </c>
      <c r="AO84" s="4" t="s">
        <v>370</v>
      </c>
      <c r="AP84" s="46">
        <f t="shared" si="49"/>
        <v>1.007940433644382</v>
      </c>
      <c r="AQ84" s="47">
        <v>3776</v>
      </c>
      <c r="AR84" s="35">
        <f t="shared" si="50"/>
        <v>3089.454545454545</v>
      </c>
      <c r="AS84" s="35">
        <f t="shared" si="43"/>
        <v>3114</v>
      </c>
      <c r="AT84" s="35">
        <f t="shared" si="44"/>
        <v>24.545454545454959</v>
      </c>
      <c r="AU84" s="35">
        <v>279.39999999999998</v>
      </c>
      <c r="AV84" s="35">
        <v>325.10000000000002</v>
      </c>
      <c r="AW84" s="35">
        <v>284.60000000000002</v>
      </c>
      <c r="AX84" s="35">
        <v>365</v>
      </c>
      <c r="AY84" s="35">
        <v>309.3</v>
      </c>
      <c r="AZ84" s="35">
        <v>302.3</v>
      </c>
      <c r="BA84" s="35">
        <v>339</v>
      </c>
      <c r="BB84" s="35">
        <v>330.3</v>
      </c>
      <c r="BC84" s="35">
        <v>50.4</v>
      </c>
      <c r="BD84" s="35"/>
      <c r="BE84" s="35">
        <f t="shared" si="51"/>
        <v>528.6</v>
      </c>
      <c r="BF84" s="10"/>
      <c r="BG84" s="35">
        <f t="shared" si="45"/>
        <v>528.6</v>
      </c>
      <c r="BH84" s="35"/>
      <c r="BI84" s="35">
        <f t="shared" si="46"/>
        <v>528.6</v>
      </c>
      <c r="BJ84" s="35"/>
      <c r="BK84" s="35">
        <f t="shared" si="52"/>
        <v>528.6</v>
      </c>
      <c r="BL84" s="35">
        <v>527.5</v>
      </c>
      <c r="BM84" s="35">
        <f t="shared" si="53"/>
        <v>1.1000000000000227</v>
      </c>
      <c r="BN84" s="80"/>
      <c r="BO84" s="8"/>
      <c r="BP84" s="8"/>
      <c r="BQ84" s="8"/>
      <c r="BR84" s="8"/>
      <c r="BS84" s="8"/>
      <c r="BT84" s="8"/>
      <c r="BU84" s="9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9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9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9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9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9"/>
      <c r="HF84" s="8"/>
      <c r="HG84" s="8"/>
    </row>
    <row r="85" spans="1:215" s="2" customFormat="1" ht="17" customHeight="1">
      <c r="A85" s="13" t="s">
        <v>84</v>
      </c>
      <c r="B85" s="35">
        <v>4536</v>
      </c>
      <c r="C85" s="35">
        <v>5481.5</v>
      </c>
      <c r="D85" s="71">
        <f t="shared" si="47"/>
        <v>1.2008443562610229</v>
      </c>
      <c r="E85" s="10">
        <v>10</v>
      </c>
      <c r="F85" s="4" t="s">
        <v>370</v>
      </c>
      <c r="G85" s="4" t="s">
        <v>370</v>
      </c>
      <c r="H85" s="4" t="s">
        <v>370</v>
      </c>
      <c r="I85" s="4" t="s">
        <v>370</v>
      </c>
      <c r="J85" s="4" t="s">
        <v>370</v>
      </c>
      <c r="K85" s="4" t="s">
        <v>370</v>
      </c>
      <c r="L85" s="4" t="s">
        <v>370</v>
      </c>
      <c r="M85" s="4" t="s">
        <v>370</v>
      </c>
      <c r="N85" s="35">
        <v>2283.1999999999998</v>
      </c>
      <c r="O85" s="35">
        <v>1622.9</v>
      </c>
      <c r="P85" s="71">
        <f t="shared" si="39"/>
        <v>0.7108006306937632</v>
      </c>
      <c r="Q85" s="10">
        <v>20</v>
      </c>
      <c r="R85" s="35">
        <v>1087</v>
      </c>
      <c r="S85" s="35">
        <v>1256.7</v>
      </c>
      <c r="T85" s="71">
        <f t="shared" si="40"/>
        <v>1.1561177552897886</v>
      </c>
      <c r="U85" s="10">
        <v>25</v>
      </c>
      <c r="V85" s="35">
        <v>69.099999999999994</v>
      </c>
      <c r="W85" s="35">
        <v>82.1</v>
      </c>
      <c r="X85" s="71">
        <f t="shared" si="41"/>
        <v>1.1881331403762663</v>
      </c>
      <c r="Y85" s="10">
        <v>25</v>
      </c>
      <c r="Z85" s="35">
        <v>12736</v>
      </c>
      <c r="AA85" s="35">
        <v>12490.4</v>
      </c>
      <c r="AB85" s="71">
        <f t="shared" si="48"/>
        <v>0.98071608040200997</v>
      </c>
      <c r="AC85" s="10">
        <v>5</v>
      </c>
      <c r="AD85" s="47">
        <v>1161</v>
      </c>
      <c r="AE85" s="47">
        <v>1400</v>
      </c>
      <c r="AF85" s="71">
        <f t="shared" si="42"/>
        <v>1.2005857019810509</v>
      </c>
      <c r="AG85" s="10">
        <v>20</v>
      </c>
      <c r="AH85" s="4" t="s">
        <v>370</v>
      </c>
      <c r="AI85" s="4" t="s">
        <v>370</v>
      </c>
      <c r="AJ85" s="4" t="s">
        <v>370</v>
      </c>
      <c r="AK85" s="4" t="s">
        <v>370</v>
      </c>
      <c r="AL85" s="4" t="s">
        <v>370</v>
      </c>
      <c r="AM85" s="4" t="s">
        <v>370</v>
      </c>
      <c r="AN85" s="4" t="s">
        <v>370</v>
      </c>
      <c r="AO85" s="4" t="s">
        <v>370</v>
      </c>
      <c r="AP85" s="46">
        <f t="shared" si="49"/>
        <v>1.0832954572358851</v>
      </c>
      <c r="AQ85" s="47">
        <v>4587</v>
      </c>
      <c r="AR85" s="35">
        <f t="shared" si="50"/>
        <v>3753</v>
      </c>
      <c r="AS85" s="35">
        <f t="shared" si="43"/>
        <v>4065.6</v>
      </c>
      <c r="AT85" s="35">
        <f t="shared" si="44"/>
        <v>312.59999999999991</v>
      </c>
      <c r="AU85" s="35">
        <v>359.1</v>
      </c>
      <c r="AV85" s="35">
        <v>513.6</v>
      </c>
      <c r="AW85" s="35">
        <v>583.79999999999995</v>
      </c>
      <c r="AX85" s="35">
        <v>434.2</v>
      </c>
      <c r="AY85" s="35">
        <v>419.3</v>
      </c>
      <c r="AZ85" s="35">
        <v>446.3</v>
      </c>
      <c r="BA85" s="35">
        <v>490.3</v>
      </c>
      <c r="BB85" s="35">
        <v>387.1</v>
      </c>
      <c r="BC85" s="35">
        <v>46.2</v>
      </c>
      <c r="BD85" s="35"/>
      <c r="BE85" s="35">
        <f t="shared" si="51"/>
        <v>385.7</v>
      </c>
      <c r="BF85" s="10"/>
      <c r="BG85" s="35">
        <f t="shared" si="45"/>
        <v>385.7</v>
      </c>
      <c r="BH85" s="35"/>
      <c r="BI85" s="35">
        <f t="shared" si="46"/>
        <v>385.7</v>
      </c>
      <c r="BJ85" s="35"/>
      <c r="BK85" s="35">
        <f t="shared" si="52"/>
        <v>385.7</v>
      </c>
      <c r="BL85" s="35">
        <v>405</v>
      </c>
      <c r="BM85" s="35">
        <f t="shared" si="53"/>
        <v>-19.300000000000011</v>
      </c>
      <c r="BN85" s="80"/>
      <c r="BO85" s="8"/>
      <c r="BP85" s="8"/>
      <c r="BQ85" s="8"/>
      <c r="BR85" s="8"/>
      <c r="BS85" s="8"/>
      <c r="BT85" s="8"/>
      <c r="BU85" s="9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9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9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9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9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9"/>
      <c r="HF85" s="8"/>
      <c r="HG85" s="8"/>
    </row>
    <row r="86" spans="1:215" s="2" customFormat="1" ht="17" customHeight="1">
      <c r="A86" s="13" t="s">
        <v>85</v>
      </c>
      <c r="B86" s="35">
        <v>400</v>
      </c>
      <c r="C86" s="35">
        <v>438</v>
      </c>
      <c r="D86" s="71">
        <f t="shared" si="47"/>
        <v>1.095</v>
      </c>
      <c r="E86" s="10">
        <v>10</v>
      </c>
      <c r="F86" s="4" t="s">
        <v>370</v>
      </c>
      <c r="G86" s="4" t="s">
        <v>370</v>
      </c>
      <c r="H86" s="4" t="s">
        <v>370</v>
      </c>
      <c r="I86" s="4" t="s">
        <v>370</v>
      </c>
      <c r="J86" s="4" t="s">
        <v>370</v>
      </c>
      <c r="K86" s="4" t="s">
        <v>370</v>
      </c>
      <c r="L86" s="4" t="s">
        <v>370</v>
      </c>
      <c r="M86" s="4" t="s">
        <v>370</v>
      </c>
      <c r="N86" s="35">
        <v>1059</v>
      </c>
      <c r="O86" s="35">
        <v>1139.3</v>
      </c>
      <c r="P86" s="71">
        <f t="shared" si="39"/>
        <v>1.0758262511803587</v>
      </c>
      <c r="Q86" s="10">
        <v>20</v>
      </c>
      <c r="R86" s="35">
        <v>247</v>
      </c>
      <c r="S86" s="35">
        <v>291.10000000000002</v>
      </c>
      <c r="T86" s="71">
        <f t="shared" si="40"/>
        <v>1.1785425101214575</v>
      </c>
      <c r="U86" s="10">
        <v>20</v>
      </c>
      <c r="V86" s="35">
        <v>62.8</v>
      </c>
      <c r="W86" s="35">
        <v>75.2</v>
      </c>
      <c r="X86" s="71">
        <f t="shared" si="41"/>
        <v>1.1974522292993632</v>
      </c>
      <c r="Y86" s="10">
        <v>30</v>
      </c>
      <c r="Z86" s="35">
        <v>11238</v>
      </c>
      <c r="AA86" s="35">
        <v>11309.2</v>
      </c>
      <c r="AB86" s="71">
        <f t="shared" si="48"/>
        <v>1.006335646912262</v>
      </c>
      <c r="AC86" s="10">
        <v>5</v>
      </c>
      <c r="AD86" s="47">
        <v>1100</v>
      </c>
      <c r="AE86" s="47">
        <v>701</v>
      </c>
      <c r="AF86" s="71">
        <f t="shared" si="42"/>
        <v>0.63727272727272732</v>
      </c>
      <c r="AG86" s="10">
        <v>20</v>
      </c>
      <c r="AH86" s="4" t="s">
        <v>370</v>
      </c>
      <c r="AI86" s="4" t="s">
        <v>370</v>
      </c>
      <c r="AJ86" s="4" t="s">
        <v>370</v>
      </c>
      <c r="AK86" s="4" t="s">
        <v>370</v>
      </c>
      <c r="AL86" s="4" t="s">
        <v>370</v>
      </c>
      <c r="AM86" s="4" t="s">
        <v>370</v>
      </c>
      <c r="AN86" s="4" t="s">
        <v>370</v>
      </c>
      <c r="AO86" s="4" t="s">
        <v>370</v>
      </c>
      <c r="AP86" s="46">
        <f t="shared" si="49"/>
        <v>1.0451245227146009</v>
      </c>
      <c r="AQ86" s="47">
        <v>3246</v>
      </c>
      <c r="AR86" s="35">
        <f t="shared" si="50"/>
        <v>2655.8181818181815</v>
      </c>
      <c r="AS86" s="35">
        <f t="shared" si="43"/>
        <v>2775.7</v>
      </c>
      <c r="AT86" s="35">
        <f t="shared" si="44"/>
        <v>119.88181818181829</v>
      </c>
      <c r="AU86" s="35">
        <v>347.2</v>
      </c>
      <c r="AV86" s="35">
        <v>373.1</v>
      </c>
      <c r="AW86" s="35">
        <v>342.8</v>
      </c>
      <c r="AX86" s="35">
        <v>349.8</v>
      </c>
      <c r="AY86" s="35">
        <v>354.9</v>
      </c>
      <c r="AZ86" s="35">
        <v>132.1</v>
      </c>
      <c r="BA86" s="35">
        <v>276.5</v>
      </c>
      <c r="BB86" s="35">
        <v>286.7</v>
      </c>
      <c r="BC86" s="35"/>
      <c r="BD86" s="35"/>
      <c r="BE86" s="35">
        <f t="shared" si="51"/>
        <v>312.60000000000002</v>
      </c>
      <c r="BF86" s="10"/>
      <c r="BG86" s="35">
        <f t="shared" si="45"/>
        <v>312.60000000000002</v>
      </c>
      <c r="BH86" s="35"/>
      <c r="BI86" s="35">
        <f t="shared" si="46"/>
        <v>312.60000000000002</v>
      </c>
      <c r="BJ86" s="35"/>
      <c r="BK86" s="35">
        <f t="shared" si="52"/>
        <v>312.60000000000002</v>
      </c>
      <c r="BL86" s="35">
        <v>317.7</v>
      </c>
      <c r="BM86" s="35">
        <f t="shared" si="53"/>
        <v>-5.0999999999999659</v>
      </c>
      <c r="BN86" s="80"/>
      <c r="BO86" s="8"/>
      <c r="BP86" s="8"/>
      <c r="BQ86" s="8"/>
      <c r="BR86" s="8"/>
      <c r="BS86" s="8"/>
      <c r="BT86" s="8"/>
      <c r="BU86" s="9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9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9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9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9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9"/>
      <c r="HF86" s="8"/>
      <c r="HG86" s="8"/>
    </row>
    <row r="87" spans="1:215" s="2" customFormat="1" ht="17" customHeight="1">
      <c r="A87" s="13" t="s">
        <v>86</v>
      </c>
      <c r="B87" s="35">
        <v>351</v>
      </c>
      <c r="C87" s="35">
        <v>335</v>
      </c>
      <c r="D87" s="71">
        <f t="shared" si="47"/>
        <v>0.95441595441595439</v>
      </c>
      <c r="E87" s="10">
        <v>10</v>
      </c>
      <c r="F87" s="4" t="s">
        <v>370</v>
      </c>
      <c r="G87" s="4" t="s">
        <v>370</v>
      </c>
      <c r="H87" s="4" t="s">
        <v>370</v>
      </c>
      <c r="I87" s="4" t="s">
        <v>370</v>
      </c>
      <c r="J87" s="4" t="s">
        <v>370</v>
      </c>
      <c r="K87" s="4" t="s">
        <v>370</v>
      </c>
      <c r="L87" s="4" t="s">
        <v>370</v>
      </c>
      <c r="M87" s="4" t="s">
        <v>370</v>
      </c>
      <c r="N87" s="35">
        <v>1231.2</v>
      </c>
      <c r="O87" s="35">
        <v>1694.8</v>
      </c>
      <c r="P87" s="71">
        <f t="shared" si="39"/>
        <v>1.2176543209876542</v>
      </c>
      <c r="Q87" s="10">
        <v>20</v>
      </c>
      <c r="R87" s="35">
        <v>1359</v>
      </c>
      <c r="S87" s="35">
        <v>1576.5</v>
      </c>
      <c r="T87" s="71">
        <f t="shared" si="40"/>
        <v>1.1600441501103753</v>
      </c>
      <c r="U87" s="10">
        <v>30</v>
      </c>
      <c r="V87" s="35">
        <v>66</v>
      </c>
      <c r="W87" s="35">
        <v>78.2</v>
      </c>
      <c r="X87" s="71">
        <f t="shared" si="41"/>
        <v>1.1848484848484848</v>
      </c>
      <c r="Y87" s="10">
        <v>20</v>
      </c>
      <c r="Z87" s="35">
        <v>9949</v>
      </c>
      <c r="AA87" s="35">
        <v>9988.2000000000007</v>
      </c>
      <c r="AB87" s="71">
        <f t="shared" si="48"/>
        <v>1.0039400944818575</v>
      </c>
      <c r="AC87" s="10">
        <v>5</v>
      </c>
      <c r="AD87" s="47">
        <v>1398</v>
      </c>
      <c r="AE87" s="47">
        <v>1379</v>
      </c>
      <c r="AF87" s="71">
        <f t="shared" si="42"/>
        <v>0.98640915593705292</v>
      </c>
      <c r="AG87" s="10">
        <v>20</v>
      </c>
      <c r="AH87" s="4" t="s">
        <v>370</v>
      </c>
      <c r="AI87" s="4" t="s">
        <v>370</v>
      </c>
      <c r="AJ87" s="4" t="s">
        <v>370</v>
      </c>
      <c r="AK87" s="4" t="s">
        <v>370</v>
      </c>
      <c r="AL87" s="4" t="s">
        <v>370</v>
      </c>
      <c r="AM87" s="4" t="s">
        <v>370</v>
      </c>
      <c r="AN87" s="4" t="s">
        <v>370</v>
      </c>
      <c r="AO87" s="4" t="s">
        <v>370</v>
      </c>
      <c r="AP87" s="46">
        <f t="shared" si="49"/>
        <v>1.115651654812799</v>
      </c>
      <c r="AQ87" s="47">
        <v>2505</v>
      </c>
      <c r="AR87" s="35">
        <f t="shared" si="50"/>
        <v>2049.5454545454545</v>
      </c>
      <c r="AS87" s="35">
        <f t="shared" si="43"/>
        <v>2286.6</v>
      </c>
      <c r="AT87" s="35">
        <f t="shared" si="44"/>
        <v>237.0545454545454</v>
      </c>
      <c r="AU87" s="35">
        <v>291.7</v>
      </c>
      <c r="AV87" s="35">
        <v>296</v>
      </c>
      <c r="AW87" s="35">
        <v>111.5</v>
      </c>
      <c r="AX87" s="35">
        <v>266.8</v>
      </c>
      <c r="AY87" s="35">
        <v>272</v>
      </c>
      <c r="AZ87" s="35">
        <v>266.39999999999998</v>
      </c>
      <c r="BA87" s="35">
        <v>252.4</v>
      </c>
      <c r="BB87" s="35">
        <v>270.7</v>
      </c>
      <c r="BC87" s="35">
        <v>28.7</v>
      </c>
      <c r="BD87" s="35"/>
      <c r="BE87" s="35">
        <f t="shared" si="51"/>
        <v>230.4</v>
      </c>
      <c r="BF87" s="10"/>
      <c r="BG87" s="35">
        <f t="shared" si="45"/>
        <v>230.4</v>
      </c>
      <c r="BH87" s="35"/>
      <c r="BI87" s="35">
        <f t="shared" si="46"/>
        <v>230.4</v>
      </c>
      <c r="BJ87" s="35"/>
      <c r="BK87" s="35">
        <f t="shared" si="52"/>
        <v>230.4</v>
      </c>
      <c r="BL87" s="35">
        <v>241.8</v>
      </c>
      <c r="BM87" s="35">
        <f t="shared" si="53"/>
        <v>-11.400000000000006</v>
      </c>
      <c r="BN87" s="80"/>
      <c r="BO87" s="8"/>
      <c r="BP87" s="8"/>
      <c r="BQ87" s="8"/>
      <c r="BR87" s="8"/>
      <c r="BS87" s="8"/>
      <c r="BT87" s="8"/>
      <c r="BU87" s="9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9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9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9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9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9"/>
      <c r="HF87" s="8"/>
      <c r="HG87" s="8"/>
    </row>
    <row r="88" spans="1:215" s="2" customFormat="1" ht="17" customHeight="1">
      <c r="A88" s="13" t="s">
        <v>87</v>
      </c>
      <c r="B88" s="35">
        <v>171</v>
      </c>
      <c r="C88" s="35">
        <v>170</v>
      </c>
      <c r="D88" s="71">
        <f t="shared" si="47"/>
        <v>0.99415204678362568</v>
      </c>
      <c r="E88" s="10">
        <v>10</v>
      </c>
      <c r="F88" s="4" t="s">
        <v>370</v>
      </c>
      <c r="G88" s="4" t="s">
        <v>370</v>
      </c>
      <c r="H88" s="4" t="s">
        <v>370</v>
      </c>
      <c r="I88" s="4" t="s">
        <v>370</v>
      </c>
      <c r="J88" s="4" t="s">
        <v>370</v>
      </c>
      <c r="K88" s="4" t="s">
        <v>370</v>
      </c>
      <c r="L88" s="4" t="s">
        <v>370</v>
      </c>
      <c r="M88" s="4" t="s">
        <v>370</v>
      </c>
      <c r="N88" s="35">
        <v>885.6</v>
      </c>
      <c r="O88" s="35">
        <v>633</v>
      </c>
      <c r="P88" s="71">
        <f t="shared" si="39"/>
        <v>0.714769647696477</v>
      </c>
      <c r="Q88" s="10">
        <v>20</v>
      </c>
      <c r="R88" s="35">
        <v>133</v>
      </c>
      <c r="S88" s="35">
        <v>158.6</v>
      </c>
      <c r="T88" s="71">
        <f t="shared" si="40"/>
        <v>1.1924812030075187</v>
      </c>
      <c r="U88" s="10">
        <v>25</v>
      </c>
      <c r="V88" s="35">
        <v>25</v>
      </c>
      <c r="W88" s="35">
        <v>29.9</v>
      </c>
      <c r="X88" s="71">
        <f t="shared" si="41"/>
        <v>1.196</v>
      </c>
      <c r="Y88" s="10">
        <v>25</v>
      </c>
      <c r="Z88" s="35">
        <v>19367</v>
      </c>
      <c r="AA88" s="35">
        <v>18839</v>
      </c>
      <c r="AB88" s="71">
        <f t="shared" si="48"/>
        <v>0.97273713016987662</v>
      </c>
      <c r="AC88" s="10">
        <v>5</v>
      </c>
      <c r="AD88" s="47">
        <v>382</v>
      </c>
      <c r="AE88" s="47">
        <v>383</v>
      </c>
      <c r="AF88" s="71">
        <f t="shared" si="42"/>
        <v>1.0026178010471205</v>
      </c>
      <c r="AG88" s="10">
        <v>20</v>
      </c>
      <c r="AH88" s="4" t="s">
        <v>370</v>
      </c>
      <c r="AI88" s="4" t="s">
        <v>370</v>
      </c>
      <c r="AJ88" s="4" t="s">
        <v>370</v>
      </c>
      <c r="AK88" s="4" t="s">
        <v>370</v>
      </c>
      <c r="AL88" s="4" t="s">
        <v>370</v>
      </c>
      <c r="AM88" s="4" t="s">
        <v>370</v>
      </c>
      <c r="AN88" s="4" t="s">
        <v>370</v>
      </c>
      <c r="AO88" s="4" t="s">
        <v>370</v>
      </c>
      <c r="AP88" s="46">
        <f t="shared" si="49"/>
        <v>1.0368093825594817</v>
      </c>
      <c r="AQ88" s="47">
        <v>2454</v>
      </c>
      <c r="AR88" s="35">
        <f t="shared" si="50"/>
        <v>2007.8181818181818</v>
      </c>
      <c r="AS88" s="35">
        <f t="shared" si="43"/>
        <v>2081.6999999999998</v>
      </c>
      <c r="AT88" s="35">
        <f t="shared" si="44"/>
        <v>73.881818181818062</v>
      </c>
      <c r="AU88" s="35">
        <v>246.8</v>
      </c>
      <c r="AV88" s="35">
        <v>266.5</v>
      </c>
      <c r="AW88" s="35">
        <v>131.5</v>
      </c>
      <c r="AX88" s="35">
        <v>200.3</v>
      </c>
      <c r="AY88" s="35">
        <v>243.4</v>
      </c>
      <c r="AZ88" s="35">
        <v>214.3</v>
      </c>
      <c r="BA88" s="35">
        <v>217.2</v>
      </c>
      <c r="BB88" s="35">
        <v>267.89999999999998</v>
      </c>
      <c r="BC88" s="35"/>
      <c r="BD88" s="35"/>
      <c r="BE88" s="35">
        <f t="shared" si="51"/>
        <v>293.8</v>
      </c>
      <c r="BF88" s="10"/>
      <c r="BG88" s="35">
        <f t="shared" si="45"/>
        <v>293.8</v>
      </c>
      <c r="BH88" s="35"/>
      <c r="BI88" s="35">
        <f t="shared" si="46"/>
        <v>293.8</v>
      </c>
      <c r="BJ88" s="35"/>
      <c r="BK88" s="35">
        <f t="shared" si="52"/>
        <v>293.8</v>
      </c>
      <c r="BL88" s="35">
        <v>300.3</v>
      </c>
      <c r="BM88" s="35">
        <f t="shared" si="53"/>
        <v>-6.5</v>
      </c>
      <c r="BN88" s="80"/>
      <c r="BO88" s="8"/>
      <c r="BP88" s="8"/>
      <c r="BQ88" s="8"/>
      <c r="BR88" s="8"/>
      <c r="BS88" s="8"/>
      <c r="BT88" s="8"/>
      <c r="BU88" s="9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9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9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9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9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9"/>
      <c r="HF88" s="8"/>
      <c r="HG88" s="8"/>
    </row>
    <row r="89" spans="1:215" s="2" customFormat="1" ht="17" customHeight="1">
      <c r="A89" s="13" t="s">
        <v>88</v>
      </c>
      <c r="B89" s="35">
        <v>315</v>
      </c>
      <c r="C89" s="35">
        <v>299</v>
      </c>
      <c r="D89" s="71">
        <f t="shared" si="47"/>
        <v>0.94920634920634916</v>
      </c>
      <c r="E89" s="10">
        <v>10</v>
      </c>
      <c r="F89" s="4" t="s">
        <v>370</v>
      </c>
      <c r="G89" s="4" t="s">
        <v>370</v>
      </c>
      <c r="H89" s="4" t="s">
        <v>370</v>
      </c>
      <c r="I89" s="4" t="s">
        <v>370</v>
      </c>
      <c r="J89" s="4" t="s">
        <v>370</v>
      </c>
      <c r="K89" s="4" t="s">
        <v>370</v>
      </c>
      <c r="L89" s="4" t="s">
        <v>370</v>
      </c>
      <c r="M89" s="4" t="s">
        <v>370</v>
      </c>
      <c r="N89" s="35">
        <v>910.1</v>
      </c>
      <c r="O89" s="35">
        <v>780.6</v>
      </c>
      <c r="P89" s="71">
        <f t="shared" si="39"/>
        <v>0.85770794418195806</v>
      </c>
      <c r="Q89" s="10">
        <v>20</v>
      </c>
      <c r="R89" s="35">
        <v>251.5</v>
      </c>
      <c r="S89" s="35">
        <v>294</v>
      </c>
      <c r="T89" s="71">
        <f t="shared" si="40"/>
        <v>1.168986083499006</v>
      </c>
      <c r="U89" s="10">
        <v>25</v>
      </c>
      <c r="V89" s="35">
        <v>39.200000000000003</v>
      </c>
      <c r="W89" s="35">
        <v>46.1</v>
      </c>
      <c r="X89" s="71">
        <f t="shared" si="41"/>
        <v>1.1760204081632653</v>
      </c>
      <c r="Y89" s="10">
        <v>25</v>
      </c>
      <c r="Z89" s="35">
        <v>7938</v>
      </c>
      <c r="AA89" s="35">
        <v>7712.4</v>
      </c>
      <c r="AB89" s="71">
        <f t="shared" si="48"/>
        <v>0.9715797430083144</v>
      </c>
      <c r="AC89" s="10">
        <v>5</v>
      </c>
      <c r="AD89" s="47">
        <v>889</v>
      </c>
      <c r="AE89" s="47">
        <v>875</v>
      </c>
      <c r="AF89" s="71">
        <f t="shared" si="42"/>
        <v>0.98425196850393704</v>
      </c>
      <c r="AG89" s="10">
        <v>20</v>
      </c>
      <c r="AH89" s="4" t="s">
        <v>370</v>
      </c>
      <c r="AI89" s="4" t="s">
        <v>370</v>
      </c>
      <c r="AJ89" s="4" t="s">
        <v>370</v>
      </c>
      <c r="AK89" s="4" t="s">
        <v>370</v>
      </c>
      <c r="AL89" s="4" t="s">
        <v>370</v>
      </c>
      <c r="AM89" s="4" t="s">
        <v>370</v>
      </c>
      <c r="AN89" s="4" t="s">
        <v>370</v>
      </c>
      <c r="AO89" s="4" t="s">
        <v>370</v>
      </c>
      <c r="AP89" s="46">
        <f t="shared" si="49"/>
        <v>1.0458506928798073</v>
      </c>
      <c r="AQ89" s="47">
        <v>2084</v>
      </c>
      <c r="AR89" s="35">
        <f t="shared" si="50"/>
        <v>1705.0909090909092</v>
      </c>
      <c r="AS89" s="35">
        <f t="shared" si="43"/>
        <v>1783.3</v>
      </c>
      <c r="AT89" s="35">
        <f t="shared" si="44"/>
        <v>78.209090909090719</v>
      </c>
      <c r="AU89" s="35">
        <v>198.5</v>
      </c>
      <c r="AV89" s="35">
        <v>246.3</v>
      </c>
      <c r="AW89" s="35">
        <v>211.4</v>
      </c>
      <c r="AX89" s="35">
        <v>223.3</v>
      </c>
      <c r="AY89" s="35">
        <v>227.1</v>
      </c>
      <c r="AZ89" s="35">
        <v>132.1</v>
      </c>
      <c r="BA89" s="35">
        <v>196.8</v>
      </c>
      <c r="BB89" s="35">
        <v>224.8</v>
      </c>
      <c r="BC89" s="35">
        <v>34.700000000000003</v>
      </c>
      <c r="BD89" s="35"/>
      <c r="BE89" s="35">
        <f t="shared" si="51"/>
        <v>88.3</v>
      </c>
      <c r="BF89" s="10"/>
      <c r="BG89" s="35">
        <f t="shared" si="45"/>
        <v>88.3</v>
      </c>
      <c r="BH89" s="35"/>
      <c r="BI89" s="35">
        <f t="shared" si="46"/>
        <v>88.3</v>
      </c>
      <c r="BJ89" s="35"/>
      <c r="BK89" s="35">
        <f t="shared" si="52"/>
        <v>88.3</v>
      </c>
      <c r="BL89" s="35">
        <v>94.6</v>
      </c>
      <c r="BM89" s="35">
        <f t="shared" si="53"/>
        <v>-6.2999999999999972</v>
      </c>
      <c r="BN89" s="80"/>
      <c r="BO89" s="8"/>
      <c r="BP89" s="8"/>
      <c r="BQ89" s="8"/>
      <c r="BR89" s="8"/>
      <c r="BS89" s="8"/>
      <c r="BT89" s="8"/>
      <c r="BU89" s="9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9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9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9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9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9"/>
      <c r="HF89" s="8"/>
      <c r="HG89" s="8"/>
    </row>
    <row r="90" spans="1:215" s="2" customFormat="1" ht="17" customHeight="1">
      <c r="A90" s="13" t="s">
        <v>89</v>
      </c>
      <c r="B90" s="35">
        <v>3463</v>
      </c>
      <c r="C90" s="35">
        <v>3602</v>
      </c>
      <c r="D90" s="71">
        <f t="shared" si="47"/>
        <v>1.0401386081432284</v>
      </c>
      <c r="E90" s="10">
        <v>10</v>
      </c>
      <c r="F90" s="4" t="s">
        <v>370</v>
      </c>
      <c r="G90" s="4" t="s">
        <v>370</v>
      </c>
      <c r="H90" s="4" t="s">
        <v>370</v>
      </c>
      <c r="I90" s="4" t="s">
        <v>370</v>
      </c>
      <c r="J90" s="4" t="s">
        <v>370</v>
      </c>
      <c r="K90" s="4" t="s">
        <v>370</v>
      </c>
      <c r="L90" s="4" t="s">
        <v>370</v>
      </c>
      <c r="M90" s="4" t="s">
        <v>370</v>
      </c>
      <c r="N90" s="35">
        <v>1236</v>
      </c>
      <c r="O90" s="35">
        <v>1757.2</v>
      </c>
      <c r="P90" s="71">
        <f t="shared" si="39"/>
        <v>1.222168284789644</v>
      </c>
      <c r="Q90" s="10">
        <v>20</v>
      </c>
      <c r="R90" s="35">
        <v>301.2</v>
      </c>
      <c r="S90" s="35">
        <v>354.7</v>
      </c>
      <c r="T90" s="71">
        <f t="shared" si="40"/>
        <v>1.1776228419654715</v>
      </c>
      <c r="U90" s="10">
        <v>30</v>
      </c>
      <c r="V90" s="35">
        <v>33.4</v>
      </c>
      <c r="W90" s="35">
        <v>39.799999999999997</v>
      </c>
      <c r="X90" s="71">
        <f t="shared" si="41"/>
        <v>1.1916167664670658</v>
      </c>
      <c r="Y90" s="10">
        <v>20</v>
      </c>
      <c r="Z90" s="35">
        <v>14881</v>
      </c>
      <c r="AA90" s="35">
        <v>17174.2</v>
      </c>
      <c r="AB90" s="71">
        <f t="shared" si="48"/>
        <v>1.15410254687185</v>
      </c>
      <c r="AC90" s="10">
        <v>5</v>
      </c>
      <c r="AD90" s="47">
        <v>789</v>
      </c>
      <c r="AE90" s="47">
        <v>897</v>
      </c>
      <c r="AF90" s="71">
        <f t="shared" si="42"/>
        <v>1.1368821292775666</v>
      </c>
      <c r="AG90" s="10">
        <v>20</v>
      </c>
      <c r="AH90" s="4" t="s">
        <v>370</v>
      </c>
      <c r="AI90" s="4" t="s">
        <v>370</v>
      </c>
      <c r="AJ90" s="4" t="s">
        <v>370</v>
      </c>
      <c r="AK90" s="4" t="s">
        <v>370</v>
      </c>
      <c r="AL90" s="4" t="s">
        <v>370</v>
      </c>
      <c r="AM90" s="4" t="s">
        <v>370</v>
      </c>
      <c r="AN90" s="4" t="s">
        <v>370</v>
      </c>
      <c r="AO90" s="4" t="s">
        <v>370</v>
      </c>
      <c r="AP90" s="46">
        <f t="shared" si="49"/>
        <v>1.1667993112899162</v>
      </c>
      <c r="AQ90" s="47">
        <v>3232</v>
      </c>
      <c r="AR90" s="35">
        <f t="shared" si="50"/>
        <v>2644.3636363636365</v>
      </c>
      <c r="AS90" s="35">
        <f t="shared" si="43"/>
        <v>3085.4</v>
      </c>
      <c r="AT90" s="35">
        <f t="shared" si="44"/>
        <v>441.0363636363636</v>
      </c>
      <c r="AU90" s="35">
        <v>308.2</v>
      </c>
      <c r="AV90" s="35">
        <v>382</v>
      </c>
      <c r="AW90" s="35">
        <v>225.2</v>
      </c>
      <c r="AX90" s="35">
        <v>236.5</v>
      </c>
      <c r="AY90" s="35">
        <v>352.9</v>
      </c>
      <c r="AZ90" s="35">
        <v>293.60000000000002</v>
      </c>
      <c r="BA90" s="35">
        <v>320.39999999999998</v>
      </c>
      <c r="BB90" s="35">
        <v>349.3</v>
      </c>
      <c r="BC90" s="35">
        <v>259.8</v>
      </c>
      <c r="BD90" s="35"/>
      <c r="BE90" s="35">
        <f t="shared" si="51"/>
        <v>357.5</v>
      </c>
      <c r="BF90" s="10"/>
      <c r="BG90" s="35">
        <f t="shared" si="45"/>
        <v>357.5</v>
      </c>
      <c r="BH90" s="35"/>
      <c r="BI90" s="35">
        <f t="shared" si="46"/>
        <v>357.5</v>
      </c>
      <c r="BJ90" s="35"/>
      <c r="BK90" s="35">
        <f t="shared" si="52"/>
        <v>357.5</v>
      </c>
      <c r="BL90" s="35">
        <v>359.2</v>
      </c>
      <c r="BM90" s="35">
        <f t="shared" si="53"/>
        <v>-1.6999999999999886</v>
      </c>
      <c r="BN90" s="80"/>
      <c r="BO90" s="8"/>
      <c r="BP90" s="8"/>
      <c r="BQ90" s="8"/>
      <c r="BR90" s="8"/>
      <c r="BS90" s="8"/>
      <c r="BT90" s="8"/>
      <c r="BU90" s="9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9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9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9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9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9"/>
      <c r="HF90" s="8"/>
      <c r="HG90" s="8"/>
    </row>
    <row r="91" spans="1:215" s="2" customFormat="1" ht="17" customHeight="1">
      <c r="A91" s="17" t="s">
        <v>90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35"/>
      <c r="AA91" s="35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35"/>
      <c r="BM91" s="35"/>
      <c r="BN91" s="79"/>
      <c r="BO91" s="8"/>
      <c r="BP91" s="8"/>
      <c r="BQ91" s="8"/>
      <c r="BR91" s="8"/>
      <c r="BS91" s="8"/>
      <c r="BT91" s="8"/>
      <c r="BU91" s="9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9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9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9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9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9"/>
      <c r="HF91" s="8"/>
      <c r="HG91" s="8"/>
    </row>
    <row r="92" spans="1:215" s="2" customFormat="1" ht="17" customHeight="1">
      <c r="A92" s="13" t="s">
        <v>91</v>
      </c>
      <c r="B92" s="35">
        <v>0</v>
      </c>
      <c r="C92" s="35">
        <v>0</v>
      </c>
      <c r="D92" s="71">
        <f t="shared" si="47"/>
        <v>0</v>
      </c>
      <c r="E92" s="10">
        <v>0</v>
      </c>
      <c r="F92" s="4" t="s">
        <v>370</v>
      </c>
      <c r="G92" s="4" t="s">
        <v>370</v>
      </c>
      <c r="H92" s="4" t="s">
        <v>370</v>
      </c>
      <c r="I92" s="4" t="s">
        <v>370</v>
      </c>
      <c r="J92" s="4" t="s">
        <v>370</v>
      </c>
      <c r="K92" s="4" t="s">
        <v>370</v>
      </c>
      <c r="L92" s="4" t="s">
        <v>370</v>
      </c>
      <c r="M92" s="4" t="s">
        <v>370</v>
      </c>
      <c r="N92" s="35">
        <v>228.8</v>
      </c>
      <c r="O92" s="35">
        <v>195.1</v>
      </c>
      <c r="P92" s="71">
        <f t="shared" si="39"/>
        <v>0.8527097902097901</v>
      </c>
      <c r="Q92" s="10">
        <v>20</v>
      </c>
      <c r="R92" s="35">
        <v>53.2</v>
      </c>
      <c r="S92" s="35">
        <v>58.6</v>
      </c>
      <c r="T92" s="71">
        <f t="shared" si="40"/>
        <v>1.1015037593984962</v>
      </c>
      <c r="U92" s="10">
        <v>20</v>
      </c>
      <c r="V92" s="35">
        <v>3.5</v>
      </c>
      <c r="W92" s="35">
        <v>4.3</v>
      </c>
      <c r="X92" s="71">
        <f t="shared" si="41"/>
        <v>1.2028571428571428</v>
      </c>
      <c r="Y92" s="10">
        <v>30</v>
      </c>
      <c r="Z92" s="35">
        <v>4440</v>
      </c>
      <c r="AA92" s="35">
        <v>3742.6</v>
      </c>
      <c r="AB92" s="71">
        <f t="shared" si="48"/>
        <v>0.84292792792792792</v>
      </c>
      <c r="AC92" s="10">
        <v>5</v>
      </c>
      <c r="AD92" s="47">
        <v>36</v>
      </c>
      <c r="AE92" s="47">
        <v>36</v>
      </c>
      <c r="AF92" s="71">
        <f t="shared" si="42"/>
        <v>1</v>
      </c>
      <c r="AG92" s="10">
        <v>20</v>
      </c>
      <c r="AH92" s="4" t="s">
        <v>370</v>
      </c>
      <c r="AI92" s="4" t="s">
        <v>370</v>
      </c>
      <c r="AJ92" s="4" t="s">
        <v>370</v>
      </c>
      <c r="AK92" s="4" t="s">
        <v>370</v>
      </c>
      <c r="AL92" s="4" t="s">
        <v>370</v>
      </c>
      <c r="AM92" s="4" t="s">
        <v>370</v>
      </c>
      <c r="AN92" s="4" t="s">
        <v>370</v>
      </c>
      <c r="AO92" s="4" t="s">
        <v>370</v>
      </c>
      <c r="AP92" s="46">
        <f t="shared" si="49"/>
        <v>1.046153946500207</v>
      </c>
      <c r="AQ92" s="47">
        <v>964</v>
      </c>
      <c r="AR92" s="35">
        <f t="shared" si="50"/>
        <v>788.72727272727275</v>
      </c>
      <c r="AS92" s="35">
        <f t="shared" si="43"/>
        <v>825.1</v>
      </c>
      <c r="AT92" s="35">
        <f t="shared" si="44"/>
        <v>36.372727272727275</v>
      </c>
      <c r="AU92" s="35">
        <v>72.5</v>
      </c>
      <c r="AV92" s="35">
        <v>73.8</v>
      </c>
      <c r="AW92" s="35">
        <v>143</v>
      </c>
      <c r="AX92" s="35">
        <v>75.099999999999994</v>
      </c>
      <c r="AY92" s="35">
        <v>95</v>
      </c>
      <c r="AZ92" s="35">
        <v>27.1</v>
      </c>
      <c r="BA92" s="35">
        <v>93.4</v>
      </c>
      <c r="BB92" s="35">
        <v>98</v>
      </c>
      <c r="BC92" s="35">
        <v>32.1</v>
      </c>
      <c r="BD92" s="35"/>
      <c r="BE92" s="35">
        <f t="shared" si="51"/>
        <v>115.1</v>
      </c>
      <c r="BF92" s="10"/>
      <c r="BG92" s="35">
        <f t="shared" si="45"/>
        <v>115.1</v>
      </c>
      <c r="BH92" s="35"/>
      <c r="BI92" s="35">
        <f t="shared" si="46"/>
        <v>115.1</v>
      </c>
      <c r="BJ92" s="35"/>
      <c r="BK92" s="35">
        <f t="shared" si="52"/>
        <v>115.1</v>
      </c>
      <c r="BL92" s="35">
        <v>124</v>
      </c>
      <c r="BM92" s="35">
        <f t="shared" si="53"/>
        <v>-8.9000000000000057</v>
      </c>
      <c r="BN92" s="80"/>
      <c r="BO92" s="8"/>
      <c r="BP92" s="8"/>
      <c r="BQ92" s="8"/>
      <c r="BR92" s="8"/>
      <c r="BS92" s="8"/>
      <c r="BT92" s="8"/>
      <c r="BU92" s="9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9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9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9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9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9"/>
      <c r="HF92" s="8"/>
      <c r="HG92" s="8"/>
    </row>
    <row r="93" spans="1:215" s="2" customFormat="1" ht="17" customHeight="1">
      <c r="A93" s="13" t="s">
        <v>92</v>
      </c>
      <c r="B93" s="35">
        <v>174572</v>
      </c>
      <c r="C93" s="35">
        <v>180426.6</v>
      </c>
      <c r="D93" s="71">
        <f t="shared" si="47"/>
        <v>1.0335368787663544</v>
      </c>
      <c r="E93" s="10">
        <v>10</v>
      </c>
      <c r="F93" s="4" t="s">
        <v>370</v>
      </c>
      <c r="G93" s="4" t="s">
        <v>370</v>
      </c>
      <c r="H93" s="4" t="s">
        <v>370</v>
      </c>
      <c r="I93" s="4" t="s">
        <v>370</v>
      </c>
      <c r="J93" s="4" t="s">
        <v>370</v>
      </c>
      <c r="K93" s="4" t="s">
        <v>370</v>
      </c>
      <c r="L93" s="4" t="s">
        <v>370</v>
      </c>
      <c r="M93" s="4" t="s">
        <v>370</v>
      </c>
      <c r="N93" s="35">
        <v>7235.5</v>
      </c>
      <c r="O93" s="35">
        <v>8333.6</v>
      </c>
      <c r="P93" s="71">
        <f t="shared" si="39"/>
        <v>1.1517656001658489</v>
      </c>
      <c r="Q93" s="10">
        <v>20</v>
      </c>
      <c r="R93" s="35">
        <v>108.8</v>
      </c>
      <c r="S93" s="35">
        <v>126.6</v>
      </c>
      <c r="T93" s="71">
        <f t="shared" si="40"/>
        <v>1.1636029411764706</v>
      </c>
      <c r="U93" s="10">
        <v>20</v>
      </c>
      <c r="V93" s="35">
        <v>22.2</v>
      </c>
      <c r="W93" s="35">
        <v>27.8</v>
      </c>
      <c r="X93" s="71">
        <f t="shared" si="41"/>
        <v>1.2052252252252251</v>
      </c>
      <c r="Y93" s="10">
        <v>30</v>
      </c>
      <c r="Z93" s="35">
        <v>559590</v>
      </c>
      <c r="AA93" s="35">
        <v>599115</v>
      </c>
      <c r="AB93" s="71">
        <f t="shared" si="48"/>
        <v>1.0706320699083258</v>
      </c>
      <c r="AC93" s="10">
        <v>5</v>
      </c>
      <c r="AD93" s="47">
        <v>93</v>
      </c>
      <c r="AE93" s="47">
        <v>93</v>
      </c>
      <c r="AF93" s="71">
        <f t="shared" si="42"/>
        <v>1</v>
      </c>
      <c r="AG93" s="10">
        <v>20</v>
      </c>
      <c r="AH93" s="4" t="s">
        <v>370</v>
      </c>
      <c r="AI93" s="4" t="s">
        <v>370</v>
      </c>
      <c r="AJ93" s="4" t="s">
        <v>370</v>
      </c>
      <c r="AK93" s="4" t="s">
        <v>370</v>
      </c>
      <c r="AL93" s="4" t="s">
        <v>370</v>
      </c>
      <c r="AM93" s="4" t="s">
        <v>370</v>
      </c>
      <c r="AN93" s="4" t="s">
        <v>370</v>
      </c>
      <c r="AO93" s="4" t="s">
        <v>370</v>
      </c>
      <c r="AP93" s="46">
        <f t="shared" si="49"/>
        <v>1.1252633973410315</v>
      </c>
      <c r="AQ93" s="47">
        <v>5915</v>
      </c>
      <c r="AR93" s="35">
        <f t="shared" si="50"/>
        <v>4839.545454545455</v>
      </c>
      <c r="AS93" s="35">
        <f t="shared" si="43"/>
        <v>5445.8</v>
      </c>
      <c r="AT93" s="35">
        <f t="shared" si="44"/>
        <v>606.25454545454522</v>
      </c>
      <c r="AU93" s="35">
        <v>581.70000000000005</v>
      </c>
      <c r="AV93" s="35">
        <v>648.29999999999995</v>
      </c>
      <c r="AW93" s="35">
        <v>620.79999999999995</v>
      </c>
      <c r="AX93" s="35">
        <v>614.70000000000005</v>
      </c>
      <c r="AY93" s="35">
        <v>567.29999999999995</v>
      </c>
      <c r="AZ93" s="35">
        <v>591.29999999999995</v>
      </c>
      <c r="BA93" s="35">
        <v>627.6</v>
      </c>
      <c r="BB93" s="35">
        <v>565.9</v>
      </c>
      <c r="BC93" s="35"/>
      <c r="BD93" s="35"/>
      <c r="BE93" s="35">
        <f t="shared" si="51"/>
        <v>628.20000000000005</v>
      </c>
      <c r="BF93" s="10"/>
      <c r="BG93" s="35">
        <f t="shared" si="45"/>
        <v>628.20000000000005</v>
      </c>
      <c r="BH93" s="35"/>
      <c r="BI93" s="35">
        <f t="shared" si="46"/>
        <v>628.20000000000005</v>
      </c>
      <c r="BJ93" s="35"/>
      <c r="BK93" s="35">
        <f t="shared" si="52"/>
        <v>628.20000000000005</v>
      </c>
      <c r="BL93" s="35">
        <v>641.4</v>
      </c>
      <c r="BM93" s="35">
        <f t="shared" si="53"/>
        <v>-13.199999999999932</v>
      </c>
      <c r="BN93" s="80"/>
      <c r="BO93" s="8"/>
      <c r="BP93" s="8"/>
      <c r="BQ93" s="8"/>
      <c r="BR93" s="8"/>
      <c r="BS93" s="8"/>
      <c r="BT93" s="8"/>
      <c r="BU93" s="9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9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9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9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9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9"/>
      <c r="HF93" s="8"/>
      <c r="HG93" s="8"/>
    </row>
    <row r="94" spans="1:215" s="2" customFormat="1" ht="17" customHeight="1">
      <c r="A94" s="13" t="s">
        <v>93</v>
      </c>
      <c r="B94" s="35">
        <v>0</v>
      </c>
      <c r="C94" s="35">
        <v>0</v>
      </c>
      <c r="D94" s="71">
        <f t="shared" si="47"/>
        <v>0</v>
      </c>
      <c r="E94" s="10">
        <v>0</v>
      </c>
      <c r="F94" s="4" t="s">
        <v>370</v>
      </c>
      <c r="G94" s="4" t="s">
        <v>370</v>
      </c>
      <c r="H94" s="4" t="s">
        <v>370</v>
      </c>
      <c r="I94" s="4" t="s">
        <v>370</v>
      </c>
      <c r="J94" s="4" t="s">
        <v>370</v>
      </c>
      <c r="K94" s="4" t="s">
        <v>370</v>
      </c>
      <c r="L94" s="4" t="s">
        <v>370</v>
      </c>
      <c r="M94" s="4" t="s">
        <v>370</v>
      </c>
      <c r="N94" s="35">
        <v>1537.4</v>
      </c>
      <c r="O94" s="35">
        <v>956.3</v>
      </c>
      <c r="P94" s="71">
        <f t="shared" si="39"/>
        <v>0.62202419669571996</v>
      </c>
      <c r="Q94" s="10">
        <v>20</v>
      </c>
      <c r="R94" s="35">
        <v>214.6</v>
      </c>
      <c r="S94" s="35">
        <v>239.7</v>
      </c>
      <c r="T94" s="71">
        <f t="shared" si="40"/>
        <v>1.1169617893755825</v>
      </c>
      <c r="U94" s="10">
        <v>20</v>
      </c>
      <c r="V94" s="35">
        <v>16.2</v>
      </c>
      <c r="W94" s="35">
        <v>18.600000000000001</v>
      </c>
      <c r="X94" s="71">
        <f t="shared" si="41"/>
        <v>1.1481481481481484</v>
      </c>
      <c r="Y94" s="10">
        <v>30</v>
      </c>
      <c r="Z94" s="35">
        <v>17864</v>
      </c>
      <c r="AA94" s="35">
        <v>18307.400000000001</v>
      </c>
      <c r="AB94" s="71">
        <f t="shared" si="48"/>
        <v>1.024820868786386</v>
      </c>
      <c r="AC94" s="10">
        <v>5</v>
      </c>
      <c r="AD94" s="47">
        <v>208</v>
      </c>
      <c r="AE94" s="47">
        <v>208</v>
      </c>
      <c r="AF94" s="71">
        <f t="shared" si="42"/>
        <v>1</v>
      </c>
      <c r="AG94" s="10">
        <v>20</v>
      </c>
      <c r="AH94" s="4" t="s">
        <v>370</v>
      </c>
      <c r="AI94" s="4" t="s">
        <v>370</v>
      </c>
      <c r="AJ94" s="4" t="s">
        <v>370</v>
      </c>
      <c r="AK94" s="4" t="s">
        <v>370</v>
      </c>
      <c r="AL94" s="4" t="s">
        <v>370</v>
      </c>
      <c r="AM94" s="4" t="s">
        <v>370</v>
      </c>
      <c r="AN94" s="4" t="s">
        <v>370</v>
      </c>
      <c r="AO94" s="4" t="s">
        <v>370</v>
      </c>
      <c r="AP94" s="46">
        <f t="shared" si="49"/>
        <v>0.99313966852423607</v>
      </c>
      <c r="AQ94" s="47">
        <v>1909</v>
      </c>
      <c r="AR94" s="35">
        <f t="shared" si="50"/>
        <v>1561.9090909090908</v>
      </c>
      <c r="AS94" s="35">
        <f t="shared" si="43"/>
        <v>1551.2</v>
      </c>
      <c r="AT94" s="35">
        <f t="shared" si="44"/>
        <v>-10.709090909090719</v>
      </c>
      <c r="AU94" s="35">
        <v>134.4</v>
      </c>
      <c r="AV94" s="35">
        <v>134.4</v>
      </c>
      <c r="AW94" s="35">
        <v>163</v>
      </c>
      <c r="AX94" s="35">
        <v>148.5</v>
      </c>
      <c r="AY94" s="35">
        <v>152.30000000000001</v>
      </c>
      <c r="AZ94" s="35">
        <v>226.1</v>
      </c>
      <c r="BA94" s="35">
        <v>197.4</v>
      </c>
      <c r="BB94" s="35">
        <v>178.9</v>
      </c>
      <c r="BC94" s="35"/>
      <c r="BD94" s="35"/>
      <c r="BE94" s="35">
        <f t="shared" si="51"/>
        <v>216.2</v>
      </c>
      <c r="BF94" s="10"/>
      <c r="BG94" s="35">
        <f t="shared" si="45"/>
        <v>216.2</v>
      </c>
      <c r="BH94" s="35"/>
      <c r="BI94" s="35">
        <f t="shared" si="46"/>
        <v>216.2</v>
      </c>
      <c r="BJ94" s="35"/>
      <c r="BK94" s="35">
        <f t="shared" si="52"/>
        <v>216.2</v>
      </c>
      <c r="BL94" s="35">
        <v>213.4</v>
      </c>
      <c r="BM94" s="35">
        <f t="shared" si="53"/>
        <v>2.7999999999999829</v>
      </c>
      <c r="BN94" s="80"/>
      <c r="BO94" s="8"/>
      <c r="BP94" s="8"/>
      <c r="BQ94" s="8"/>
      <c r="BR94" s="8"/>
      <c r="BS94" s="8"/>
      <c r="BT94" s="8"/>
      <c r="BU94" s="9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9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9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9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9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9"/>
      <c r="HF94" s="8"/>
      <c r="HG94" s="8"/>
    </row>
    <row r="95" spans="1:215" s="2" customFormat="1" ht="17" customHeight="1">
      <c r="A95" s="13" t="s">
        <v>94</v>
      </c>
      <c r="B95" s="35">
        <v>0</v>
      </c>
      <c r="C95" s="35">
        <v>0</v>
      </c>
      <c r="D95" s="71">
        <f t="shared" si="47"/>
        <v>0</v>
      </c>
      <c r="E95" s="10">
        <v>0</v>
      </c>
      <c r="F95" s="4" t="s">
        <v>370</v>
      </c>
      <c r="G95" s="4" t="s">
        <v>370</v>
      </c>
      <c r="H95" s="4" t="s">
        <v>370</v>
      </c>
      <c r="I95" s="4" t="s">
        <v>370</v>
      </c>
      <c r="J95" s="4" t="s">
        <v>370</v>
      </c>
      <c r="K95" s="4" t="s">
        <v>370</v>
      </c>
      <c r="L95" s="4" t="s">
        <v>370</v>
      </c>
      <c r="M95" s="4" t="s">
        <v>370</v>
      </c>
      <c r="N95" s="35">
        <v>618.70000000000005</v>
      </c>
      <c r="O95" s="35">
        <v>940.8</v>
      </c>
      <c r="P95" s="71">
        <f t="shared" si="39"/>
        <v>1.2320607725876838</v>
      </c>
      <c r="Q95" s="10">
        <v>20</v>
      </c>
      <c r="R95" s="35">
        <v>131.80000000000001</v>
      </c>
      <c r="S95" s="35">
        <v>145.69999999999999</v>
      </c>
      <c r="T95" s="71">
        <f t="shared" si="40"/>
        <v>1.1054628224582699</v>
      </c>
      <c r="U95" s="10">
        <v>20</v>
      </c>
      <c r="V95" s="35">
        <v>11</v>
      </c>
      <c r="W95" s="35">
        <v>12.7</v>
      </c>
      <c r="X95" s="71">
        <f t="shared" si="41"/>
        <v>1.1545454545454545</v>
      </c>
      <c r="Y95" s="10">
        <v>30</v>
      </c>
      <c r="Z95" s="35">
        <v>111206</v>
      </c>
      <c r="AA95" s="35">
        <v>104861.3</v>
      </c>
      <c r="AB95" s="71">
        <f t="shared" si="48"/>
        <v>0.94294642375411397</v>
      </c>
      <c r="AC95" s="10">
        <v>5</v>
      </c>
      <c r="AD95" s="47">
        <v>94</v>
      </c>
      <c r="AE95" s="47">
        <v>94</v>
      </c>
      <c r="AF95" s="71">
        <f t="shared" si="42"/>
        <v>1</v>
      </c>
      <c r="AG95" s="10">
        <v>20</v>
      </c>
      <c r="AH95" s="4" t="s">
        <v>370</v>
      </c>
      <c r="AI95" s="4" t="s">
        <v>370</v>
      </c>
      <c r="AJ95" s="4" t="s">
        <v>370</v>
      </c>
      <c r="AK95" s="4" t="s">
        <v>370</v>
      </c>
      <c r="AL95" s="4" t="s">
        <v>370</v>
      </c>
      <c r="AM95" s="4" t="s">
        <v>370</v>
      </c>
      <c r="AN95" s="4" t="s">
        <v>370</v>
      </c>
      <c r="AO95" s="4" t="s">
        <v>370</v>
      </c>
      <c r="AP95" s="46">
        <f t="shared" si="49"/>
        <v>1.1168586069058239</v>
      </c>
      <c r="AQ95" s="47">
        <v>1224</v>
      </c>
      <c r="AR95" s="35">
        <f t="shared" si="50"/>
        <v>1001.4545454545454</v>
      </c>
      <c r="AS95" s="35">
        <f t="shared" si="43"/>
        <v>1118.5</v>
      </c>
      <c r="AT95" s="35">
        <f t="shared" si="44"/>
        <v>117.04545454545462</v>
      </c>
      <c r="AU95" s="35">
        <v>106.4</v>
      </c>
      <c r="AV95" s="35">
        <v>91.6</v>
      </c>
      <c r="AW95" s="35">
        <v>199.9</v>
      </c>
      <c r="AX95" s="35">
        <v>100.5</v>
      </c>
      <c r="AY95" s="35">
        <v>98.4</v>
      </c>
      <c r="AZ95" s="35">
        <v>148.69999999999999</v>
      </c>
      <c r="BA95" s="35">
        <v>124.4</v>
      </c>
      <c r="BB95" s="35">
        <v>123</v>
      </c>
      <c r="BC95" s="35"/>
      <c r="BD95" s="35"/>
      <c r="BE95" s="35">
        <f t="shared" si="51"/>
        <v>125.6</v>
      </c>
      <c r="BF95" s="10"/>
      <c r="BG95" s="35">
        <f t="shared" si="45"/>
        <v>125.6</v>
      </c>
      <c r="BH95" s="35"/>
      <c r="BI95" s="35">
        <f t="shared" si="46"/>
        <v>125.6</v>
      </c>
      <c r="BJ95" s="35"/>
      <c r="BK95" s="35">
        <f t="shared" si="52"/>
        <v>125.6</v>
      </c>
      <c r="BL95" s="35">
        <v>135.30000000000001</v>
      </c>
      <c r="BM95" s="35">
        <f t="shared" si="53"/>
        <v>-9.7000000000000171</v>
      </c>
      <c r="BN95" s="80"/>
      <c r="BO95" s="8"/>
      <c r="BP95" s="8"/>
      <c r="BQ95" s="8"/>
      <c r="BR95" s="8"/>
      <c r="BS95" s="8"/>
      <c r="BT95" s="8"/>
      <c r="BU95" s="9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9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9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9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9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9"/>
      <c r="HF95" s="8"/>
      <c r="HG95" s="8"/>
    </row>
    <row r="96" spans="1:215" s="2" customFormat="1" ht="17" customHeight="1">
      <c r="A96" s="13" t="s">
        <v>95</v>
      </c>
      <c r="B96" s="35">
        <v>1905</v>
      </c>
      <c r="C96" s="35">
        <v>1927</v>
      </c>
      <c r="D96" s="71">
        <f t="shared" si="47"/>
        <v>1.0115485564304463</v>
      </c>
      <c r="E96" s="10">
        <v>10</v>
      </c>
      <c r="F96" s="4" t="s">
        <v>370</v>
      </c>
      <c r="G96" s="4" t="s">
        <v>370</v>
      </c>
      <c r="H96" s="4" t="s">
        <v>370</v>
      </c>
      <c r="I96" s="4" t="s">
        <v>370</v>
      </c>
      <c r="J96" s="4" t="s">
        <v>370</v>
      </c>
      <c r="K96" s="4" t="s">
        <v>370</v>
      </c>
      <c r="L96" s="4" t="s">
        <v>370</v>
      </c>
      <c r="M96" s="4" t="s">
        <v>370</v>
      </c>
      <c r="N96" s="35">
        <v>1602.3</v>
      </c>
      <c r="O96" s="35">
        <v>1408.9</v>
      </c>
      <c r="P96" s="71">
        <f t="shared" si="39"/>
        <v>0.87929850839418344</v>
      </c>
      <c r="Q96" s="10">
        <v>20</v>
      </c>
      <c r="R96" s="35">
        <v>365.9</v>
      </c>
      <c r="S96" s="35">
        <v>439.9</v>
      </c>
      <c r="T96" s="71">
        <f t="shared" si="40"/>
        <v>1.2002241049467066</v>
      </c>
      <c r="U96" s="10">
        <v>25</v>
      </c>
      <c r="V96" s="35">
        <v>23.2</v>
      </c>
      <c r="W96" s="35">
        <v>27.5</v>
      </c>
      <c r="X96" s="71">
        <f t="shared" si="41"/>
        <v>1.1853448275862069</v>
      </c>
      <c r="Y96" s="10">
        <v>25</v>
      </c>
      <c r="Z96" s="35">
        <v>4835</v>
      </c>
      <c r="AA96" s="35">
        <v>5853.8</v>
      </c>
      <c r="AB96" s="71">
        <f t="shared" si="48"/>
        <v>1.201071354705274</v>
      </c>
      <c r="AC96" s="10">
        <v>5</v>
      </c>
      <c r="AD96" s="47">
        <v>381</v>
      </c>
      <c r="AE96" s="47">
        <v>381</v>
      </c>
      <c r="AF96" s="71">
        <f t="shared" si="42"/>
        <v>1</v>
      </c>
      <c r="AG96" s="10">
        <v>20</v>
      </c>
      <c r="AH96" s="4" t="s">
        <v>370</v>
      </c>
      <c r="AI96" s="4" t="s">
        <v>370</v>
      </c>
      <c r="AJ96" s="4" t="s">
        <v>370</v>
      </c>
      <c r="AK96" s="4" t="s">
        <v>370</v>
      </c>
      <c r="AL96" s="4" t="s">
        <v>370</v>
      </c>
      <c r="AM96" s="4" t="s">
        <v>370</v>
      </c>
      <c r="AN96" s="4" t="s">
        <v>370</v>
      </c>
      <c r="AO96" s="4" t="s">
        <v>370</v>
      </c>
      <c r="AP96" s="46">
        <f t="shared" si="49"/>
        <v>1.0794860554194032</v>
      </c>
      <c r="AQ96" s="47">
        <v>2116</v>
      </c>
      <c r="AR96" s="35">
        <f t="shared" si="50"/>
        <v>1731.2727272727275</v>
      </c>
      <c r="AS96" s="35">
        <f t="shared" si="43"/>
        <v>1868.9</v>
      </c>
      <c r="AT96" s="35">
        <f t="shared" si="44"/>
        <v>137.62727272727261</v>
      </c>
      <c r="AU96" s="35">
        <v>163.6</v>
      </c>
      <c r="AV96" s="35">
        <v>205.1</v>
      </c>
      <c r="AW96" s="35">
        <v>184.9</v>
      </c>
      <c r="AX96" s="35">
        <v>167.6</v>
      </c>
      <c r="AY96" s="35">
        <v>170.5</v>
      </c>
      <c r="AZ96" s="35">
        <v>328.4</v>
      </c>
      <c r="BA96" s="35">
        <v>232.6</v>
      </c>
      <c r="BB96" s="35">
        <v>225.7</v>
      </c>
      <c r="BC96" s="35"/>
      <c r="BD96" s="35"/>
      <c r="BE96" s="35">
        <f t="shared" si="51"/>
        <v>190.5</v>
      </c>
      <c r="BF96" s="10"/>
      <c r="BG96" s="35">
        <f t="shared" si="45"/>
        <v>190.5</v>
      </c>
      <c r="BH96" s="35"/>
      <c r="BI96" s="35">
        <f t="shared" si="46"/>
        <v>190.5</v>
      </c>
      <c r="BJ96" s="35"/>
      <c r="BK96" s="35">
        <f t="shared" si="52"/>
        <v>190.5</v>
      </c>
      <c r="BL96" s="35">
        <v>180</v>
      </c>
      <c r="BM96" s="35">
        <f t="shared" si="53"/>
        <v>10.5</v>
      </c>
      <c r="BN96" s="80"/>
      <c r="BO96" s="8"/>
      <c r="BP96" s="8"/>
      <c r="BQ96" s="8"/>
      <c r="BR96" s="8"/>
      <c r="BS96" s="8"/>
      <c r="BT96" s="8"/>
      <c r="BU96" s="9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9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9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9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9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9"/>
      <c r="HF96" s="8"/>
      <c r="HG96" s="8"/>
    </row>
    <row r="97" spans="1:215" s="2" customFormat="1" ht="17" customHeight="1">
      <c r="A97" s="13" t="s">
        <v>96</v>
      </c>
      <c r="B97" s="35">
        <v>0</v>
      </c>
      <c r="C97" s="35">
        <v>0</v>
      </c>
      <c r="D97" s="71">
        <f t="shared" si="47"/>
        <v>0</v>
      </c>
      <c r="E97" s="10">
        <v>0</v>
      </c>
      <c r="F97" s="4" t="s">
        <v>370</v>
      </c>
      <c r="G97" s="4" t="s">
        <v>370</v>
      </c>
      <c r="H97" s="4" t="s">
        <v>370</v>
      </c>
      <c r="I97" s="4" t="s">
        <v>370</v>
      </c>
      <c r="J97" s="4" t="s">
        <v>370</v>
      </c>
      <c r="K97" s="4" t="s">
        <v>370</v>
      </c>
      <c r="L97" s="4" t="s">
        <v>370</v>
      </c>
      <c r="M97" s="4" t="s">
        <v>370</v>
      </c>
      <c r="N97" s="35">
        <v>1579.5</v>
      </c>
      <c r="O97" s="35">
        <v>1052.9000000000001</v>
      </c>
      <c r="P97" s="71">
        <f t="shared" si="39"/>
        <v>0.66660335549224448</v>
      </c>
      <c r="Q97" s="10">
        <v>20</v>
      </c>
      <c r="R97" s="35">
        <v>344.5</v>
      </c>
      <c r="S97" s="35">
        <v>386.4</v>
      </c>
      <c r="T97" s="71">
        <f t="shared" si="40"/>
        <v>1.1216255442670537</v>
      </c>
      <c r="U97" s="10">
        <v>25</v>
      </c>
      <c r="V97" s="35">
        <v>30.8</v>
      </c>
      <c r="W97" s="35">
        <v>35.200000000000003</v>
      </c>
      <c r="X97" s="71">
        <f t="shared" si="41"/>
        <v>1.142857142857143</v>
      </c>
      <c r="Y97" s="10">
        <v>25</v>
      </c>
      <c r="Z97" s="35">
        <v>8003</v>
      </c>
      <c r="AA97" s="35">
        <v>6536.9</v>
      </c>
      <c r="AB97" s="71">
        <f t="shared" si="48"/>
        <v>0.81680619767587148</v>
      </c>
      <c r="AC97" s="10">
        <v>5</v>
      </c>
      <c r="AD97" s="47">
        <v>161</v>
      </c>
      <c r="AE97" s="47">
        <v>161</v>
      </c>
      <c r="AF97" s="71">
        <f t="shared" si="42"/>
        <v>1</v>
      </c>
      <c r="AG97" s="10">
        <v>20</v>
      </c>
      <c r="AH97" s="4" t="s">
        <v>370</v>
      </c>
      <c r="AI97" s="4" t="s">
        <v>370</v>
      </c>
      <c r="AJ97" s="4" t="s">
        <v>370</v>
      </c>
      <c r="AK97" s="4" t="s">
        <v>370</v>
      </c>
      <c r="AL97" s="4" t="s">
        <v>370</v>
      </c>
      <c r="AM97" s="4" t="s">
        <v>370</v>
      </c>
      <c r="AN97" s="4" t="s">
        <v>370</v>
      </c>
      <c r="AO97" s="4" t="s">
        <v>370</v>
      </c>
      <c r="AP97" s="46">
        <f t="shared" si="49"/>
        <v>0.98977016080346492</v>
      </c>
      <c r="AQ97" s="47">
        <v>1362</v>
      </c>
      <c r="AR97" s="35">
        <f t="shared" si="50"/>
        <v>1114.3636363636363</v>
      </c>
      <c r="AS97" s="35">
        <f t="shared" si="43"/>
        <v>1103</v>
      </c>
      <c r="AT97" s="35">
        <f t="shared" si="44"/>
        <v>-11.36363636363626</v>
      </c>
      <c r="AU97" s="35">
        <v>138.19999999999999</v>
      </c>
      <c r="AV97" s="35">
        <v>149.69999999999999</v>
      </c>
      <c r="AW97" s="35">
        <v>34.799999999999997</v>
      </c>
      <c r="AX97" s="35">
        <v>102.4</v>
      </c>
      <c r="AY97" s="35">
        <v>116.8</v>
      </c>
      <c r="AZ97" s="35">
        <v>135.4</v>
      </c>
      <c r="BA97" s="35">
        <v>143.69999999999999</v>
      </c>
      <c r="BB97" s="35">
        <v>149.6</v>
      </c>
      <c r="BC97" s="35"/>
      <c r="BD97" s="35"/>
      <c r="BE97" s="35">
        <f t="shared" si="51"/>
        <v>132.4</v>
      </c>
      <c r="BF97" s="10"/>
      <c r="BG97" s="35">
        <f t="shared" si="45"/>
        <v>132.4</v>
      </c>
      <c r="BH97" s="35"/>
      <c r="BI97" s="35">
        <f t="shared" si="46"/>
        <v>132.4</v>
      </c>
      <c r="BJ97" s="35"/>
      <c r="BK97" s="35">
        <f t="shared" si="52"/>
        <v>132.4</v>
      </c>
      <c r="BL97" s="35">
        <v>143.1</v>
      </c>
      <c r="BM97" s="35">
        <f t="shared" si="53"/>
        <v>-10.699999999999989</v>
      </c>
      <c r="BN97" s="80"/>
      <c r="BO97" s="8"/>
      <c r="BP97" s="8"/>
      <c r="BQ97" s="8"/>
      <c r="BR97" s="8"/>
      <c r="BS97" s="8"/>
      <c r="BT97" s="8"/>
      <c r="BU97" s="9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9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9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9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9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9"/>
      <c r="HF97" s="8"/>
      <c r="HG97" s="8"/>
    </row>
    <row r="98" spans="1:215" s="2" customFormat="1" ht="17" customHeight="1">
      <c r="A98" s="13" t="s">
        <v>97</v>
      </c>
      <c r="B98" s="35">
        <v>13121</v>
      </c>
      <c r="C98" s="35">
        <v>13110.6</v>
      </c>
      <c r="D98" s="71">
        <f t="shared" si="47"/>
        <v>0.99920737748647215</v>
      </c>
      <c r="E98" s="10">
        <v>10</v>
      </c>
      <c r="F98" s="4" t="s">
        <v>370</v>
      </c>
      <c r="G98" s="4" t="s">
        <v>370</v>
      </c>
      <c r="H98" s="4" t="s">
        <v>370</v>
      </c>
      <c r="I98" s="4" t="s">
        <v>370</v>
      </c>
      <c r="J98" s="4" t="s">
        <v>370</v>
      </c>
      <c r="K98" s="4" t="s">
        <v>370</v>
      </c>
      <c r="L98" s="4" t="s">
        <v>370</v>
      </c>
      <c r="M98" s="4" t="s">
        <v>370</v>
      </c>
      <c r="N98" s="35">
        <v>552.20000000000005</v>
      </c>
      <c r="O98" s="35">
        <v>957.1</v>
      </c>
      <c r="P98" s="71">
        <f t="shared" si="39"/>
        <v>1.2533248822890257</v>
      </c>
      <c r="Q98" s="10">
        <v>20</v>
      </c>
      <c r="R98" s="35">
        <v>28.8</v>
      </c>
      <c r="S98" s="35">
        <v>31.8</v>
      </c>
      <c r="T98" s="71">
        <f t="shared" si="40"/>
        <v>1.1041666666666667</v>
      </c>
      <c r="U98" s="10">
        <v>20</v>
      </c>
      <c r="V98" s="35">
        <v>7.2</v>
      </c>
      <c r="W98" s="35">
        <v>8.1999999999999993</v>
      </c>
      <c r="X98" s="71">
        <f t="shared" si="41"/>
        <v>1.1388888888888888</v>
      </c>
      <c r="Y98" s="10">
        <v>30</v>
      </c>
      <c r="Z98" s="35">
        <v>20234</v>
      </c>
      <c r="AA98" s="35">
        <v>15548.2</v>
      </c>
      <c r="AB98" s="71">
        <f t="shared" si="48"/>
        <v>0.7684194919442523</v>
      </c>
      <c r="AC98" s="10">
        <v>5</v>
      </c>
      <c r="AD98" s="47">
        <v>21</v>
      </c>
      <c r="AE98" s="47">
        <v>21</v>
      </c>
      <c r="AF98" s="71">
        <f t="shared" si="42"/>
        <v>1</v>
      </c>
      <c r="AG98" s="10">
        <v>20</v>
      </c>
      <c r="AH98" s="4" t="s">
        <v>370</v>
      </c>
      <c r="AI98" s="4" t="s">
        <v>370</v>
      </c>
      <c r="AJ98" s="4" t="s">
        <v>370</v>
      </c>
      <c r="AK98" s="4" t="s">
        <v>370</v>
      </c>
      <c r="AL98" s="4" t="s">
        <v>370</v>
      </c>
      <c r="AM98" s="4" t="s">
        <v>370</v>
      </c>
      <c r="AN98" s="4" t="s">
        <v>370</v>
      </c>
      <c r="AO98" s="4" t="s">
        <v>370</v>
      </c>
      <c r="AP98" s="46">
        <f t="shared" si="49"/>
        <v>1.0966730369558715</v>
      </c>
      <c r="AQ98" s="47">
        <v>2678</v>
      </c>
      <c r="AR98" s="35">
        <f t="shared" si="50"/>
        <v>2191.090909090909</v>
      </c>
      <c r="AS98" s="35">
        <f t="shared" si="43"/>
        <v>2402.9</v>
      </c>
      <c r="AT98" s="35">
        <f t="shared" si="44"/>
        <v>211.80909090909108</v>
      </c>
      <c r="AU98" s="35">
        <v>213.5</v>
      </c>
      <c r="AV98" s="35">
        <v>276.89999999999998</v>
      </c>
      <c r="AW98" s="35">
        <v>228.4</v>
      </c>
      <c r="AX98" s="35">
        <v>275.8</v>
      </c>
      <c r="AY98" s="35">
        <v>267.2</v>
      </c>
      <c r="AZ98" s="35">
        <v>259.3</v>
      </c>
      <c r="BA98" s="35">
        <v>280.7</v>
      </c>
      <c r="BB98" s="35">
        <v>284.39999999999998</v>
      </c>
      <c r="BC98" s="35"/>
      <c r="BD98" s="35"/>
      <c r="BE98" s="35">
        <f t="shared" si="51"/>
        <v>316.7</v>
      </c>
      <c r="BF98" s="10"/>
      <c r="BG98" s="35">
        <f t="shared" si="45"/>
        <v>316.7</v>
      </c>
      <c r="BH98" s="35"/>
      <c r="BI98" s="35">
        <f t="shared" si="46"/>
        <v>316.7</v>
      </c>
      <c r="BJ98" s="35"/>
      <c r="BK98" s="35">
        <f t="shared" si="52"/>
        <v>316.7</v>
      </c>
      <c r="BL98" s="35">
        <v>352.7</v>
      </c>
      <c r="BM98" s="35">
        <f t="shared" si="53"/>
        <v>-36</v>
      </c>
      <c r="BN98" s="80"/>
      <c r="BO98" s="8"/>
      <c r="BP98" s="8"/>
      <c r="BQ98" s="8"/>
      <c r="BR98" s="8"/>
      <c r="BS98" s="8"/>
      <c r="BT98" s="8"/>
      <c r="BU98" s="9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9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9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9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9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9"/>
      <c r="HF98" s="8"/>
      <c r="HG98" s="8"/>
    </row>
    <row r="99" spans="1:215" s="2" customFormat="1" ht="17" customHeight="1">
      <c r="A99" s="13" t="s">
        <v>98</v>
      </c>
      <c r="B99" s="35">
        <v>1090</v>
      </c>
      <c r="C99" s="35">
        <v>957</v>
      </c>
      <c r="D99" s="71">
        <f t="shared" si="47"/>
        <v>0.87798165137614681</v>
      </c>
      <c r="E99" s="10">
        <v>10</v>
      </c>
      <c r="F99" s="4" t="s">
        <v>370</v>
      </c>
      <c r="G99" s="4" t="s">
        <v>370</v>
      </c>
      <c r="H99" s="4" t="s">
        <v>370</v>
      </c>
      <c r="I99" s="4" t="s">
        <v>370</v>
      </c>
      <c r="J99" s="4" t="s">
        <v>370</v>
      </c>
      <c r="K99" s="4" t="s">
        <v>370</v>
      </c>
      <c r="L99" s="4" t="s">
        <v>370</v>
      </c>
      <c r="M99" s="4" t="s">
        <v>370</v>
      </c>
      <c r="N99" s="35">
        <v>1865.1</v>
      </c>
      <c r="O99" s="35">
        <v>1443.6</v>
      </c>
      <c r="P99" s="71">
        <f t="shared" si="39"/>
        <v>0.77400675566993726</v>
      </c>
      <c r="Q99" s="10">
        <v>20</v>
      </c>
      <c r="R99" s="35">
        <v>0</v>
      </c>
      <c r="S99" s="35">
        <v>0</v>
      </c>
      <c r="T99" s="71">
        <f t="shared" si="40"/>
        <v>1</v>
      </c>
      <c r="U99" s="10">
        <v>25</v>
      </c>
      <c r="V99" s="35">
        <v>4</v>
      </c>
      <c r="W99" s="35">
        <v>0.8</v>
      </c>
      <c r="X99" s="71">
        <f t="shared" si="41"/>
        <v>0.2</v>
      </c>
      <c r="Y99" s="10">
        <v>25</v>
      </c>
      <c r="Z99" s="35">
        <v>15389</v>
      </c>
      <c r="AA99" s="35">
        <v>10183.799999999999</v>
      </c>
      <c r="AB99" s="71">
        <f t="shared" si="48"/>
        <v>0.66175839885632592</v>
      </c>
      <c r="AC99" s="10">
        <v>5</v>
      </c>
      <c r="AD99" s="47">
        <v>1670</v>
      </c>
      <c r="AE99" s="47">
        <v>1670</v>
      </c>
      <c r="AF99" s="71">
        <f t="shared" si="42"/>
        <v>1</v>
      </c>
      <c r="AG99" s="10">
        <v>20</v>
      </c>
      <c r="AH99" s="4" t="s">
        <v>370</v>
      </c>
      <c r="AI99" s="4" t="s">
        <v>370</v>
      </c>
      <c r="AJ99" s="4" t="s">
        <v>370</v>
      </c>
      <c r="AK99" s="4" t="s">
        <v>370</v>
      </c>
      <c r="AL99" s="4" t="s">
        <v>370</v>
      </c>
      <c r="AM99" s="4" t="s">
        <v>370</v>
      </c>
      <c r="AN99" s="4" t="s">
        <v>370</v>
      </c>
      <c r="AO99" s="4" t="s">
        <v>370</v>
      </c>
      <c r="AP99" s="46">
        <f t="shared" si="49"/>
        <v>0.73874993925182708</v>
      </c>
      <c r="AQ99" s="47">
        <v>1264</v>
      </c>
      <c r="AR99" s="35">
        <f t="shared" si="50"/>
        <v>1034.1818181818182</v>
      </c>
      <c r="AS99" s="35">
        <f t="shared" si="43"/>
        <v>764</v>
      </c>
      <c r="AT99" s="35">
        <f t="shared" si="44"/>
        <v>-270.18181818181824</v>
      </c>
      <c r="AU99" s="35">
        <v>71.2</v>
      </c>
      <c r="AV99" s="35">
        <v>139.5</v>
      </c>
      <c r="AW99" s="35">
        <v>58.9</v>
      </c>
      <c r="AX99" s="35">
        <v>67.3</v>
      </c>
      <c r="AY99" s="35">
        <v>97.3</v>
      </c>
      <c r="AZ99" s="35">
        <v>75.5</v>
      </c>
      <c r="BA99" s="35">
        <v>96.6</v>
      </c>
      <c r="BB99" s="35">
        <v>114</v>
      </c>
      <c r="BC99" s="35"/>
      <c r="BD99" s="35"/>
      <c r="BE99" s="35">
        <f t="shared" si="51"/>
        <v>43.7</v>
      </c>
      <c r="BF99" s="10"/>
      <c r="BG99" s="35">
        <f t="shared" si="45"/>
        <v>43.7</v>
      </c>
      <c r="BH99" s="35"/>
      <c r="BI99" s="35">
        <f t="shared" si="46"/>
        <v>43.7</v>
      </c>
      <c r="BJ99" s="35"/>
      <c r="BK99" s="35">
        <f t="shared" si="52"/>
        <v>43.7</v>
      </c>
      <c r="BL99" s="35">
        <v>47.7</v>
      </c>
      <c r="BM99" s="35">
        <f t="shared" si="53"/>
        <v>-4</v>
      </c>
      <c r="BN99" s="80"/>
      <c r="BO99" s="8"/>
      <c r="BP99" s="8"/>
      <c r="BQ99" s="8"/>
      <c r="BR99" s="8"/>
      <c r="BS99" s="8"/>
      <c r="BT99" s="8"/>
      <c r="BU99" s="9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9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9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9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9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9"/>
      <c r="HF99" s="8"/>
      <c r="HG99" s="8"/>
    </row>
    <row r="100" spans="1:215" s="2" customFormat="1" ht="17" customHeight="1">
      <c r="A100" s="13" t="s">
        <v>99</v>
      </c>
      <c r="B100" s="35">
        <v>1859</v>
      </c>
      <c r="C100" s="35">
        <v>1944</v>
      </c>
      <c r="D100" s="71">
        <f t="shared" si="47"/>
        <v>1.0457235072619688</v>
      </c>
      <c r="E100" s="10">
        <v>10</v>
      </c>
      <c r="F100" s="4" t="s">
        <v>370</v>
      </c>
      <c r="G100" s="4" t="s">
        <v>370</v>
      </c>
      <c r="H100" s="4" t="s">
        <v>370</v>
      </c>
      <c r="I100" s="4" t="s">
        <v>370</v>
      </c>
      <c r="J100" s="4" t="s">
        <v>370</v>
      </c>
      <c r="K100" s="4" t="s">
        <v>370</v>
      </c>
      <c r="L100" s="4" t="s">
        <v>370</v>
      </c>
      <c r="M100" s="4" t="s">
        <v>370</v>
      </c>
      <c r="N100" s="35">
        <v>2016.5</v>
      </c>
      <c r="O100" s="35">
        <v>2083</v>
      </c>
      <c r="P100" s="71">
        <f t="shared" si="39"/>
        <v>1.0329779320605008</v>
      </c>
      <c r="Q100" s="10">
        <v>20</v>
      </c>
      <c r="R100" s="35">
        <v>1270.0999999999999</v>
      </c>
      <c r="S100" s="35">
        <v>1420.2</v>
      </c>
      <c r="T100" s="71">
        <f t="shared" si="40"/>
        <v>1.1181796708920559</v>
      </c>
      <c r="U100" s="10">
        <v>25</v>
      </c>
      <c r="V100" s="35">
        <v>78.7</v>
      </c>
      <c r="W100" s="35">
        <v>88.6</v>
      </c>
      <c r="X100" s="71">
        <f t="shared" si="41"/>
        <v>1.1257941550190596</v>
      </c>
      <c r="Y100" s="10">
        <v>25</v>
      </c>
      <c r="Z100" s="35">
        <v>21316</v>
      </c>
      <c r="AA100" s="35">
        <v>20482.7</v>
      </c>
      <c r="AB100" s="71">
        <f t="shared" si="48"/>
        <v>0.96090729968099087</v>
      </c>
      <c r="AC100" s="10">
        <v>5</v>
      </c>
      <c r="AD100" s="47">
        <v>560</v>
      </c>
      <c r="AE100" s="47">
        <v>560</v>
      </c>
      <c r="AF100" s="71">
        <f t="shared" si="42"/>
        <v>1</v>
      </c>
      <c r="AG100" s="10">
        <v>20</v>
      </c>
      <c r="AH100" s="4" t="s">
        <v>370</v>
      </c>
      <c r="AI100" s="4" t="s">
        <v>370</v>
      </c>
      <c r="AJ100" s="4" t="s">
        <v>370</v>
      </c>
      <c r="AK100" s="4" t="s">
        <v>370</v>
      </c>
      <c r="AL100" s="4" t="s">
        <v>370</v>
      </c>
      <c r="AM100" s="4" t="s">
        <v>370</v>
      </c>
      <c r="AN100" s="4" t="s">
        <v>370</v>
      </c>
      <c r="AO100" s="4" t="s">
        <v>370</v>
      </c>
      <c r="AP100" s="46">
        <f t="shared" si="49"/>
        <v>1.066863579619167</v>
      </c>
      <c r="AQ100" s="47">
        <v>1629</v>
      </c>
      <c r="AR100" s="35">
        <f t="shared" si="50"/>
        <v>1332.8181818181818</v>
      </c>
      <c r="AS100" s="35">
        <f t="shared" si="43"/>
        <v>1421.9</v>
      </c>
      <c r="AT100" s="35">
        <f t="shared" si="44"/>
        <v>89.081818181818335</v>
      </c>
      <c r="AU100" s="35">
        <v>117.4</v>
      </c>
      <c r="AV100" s="35">
        <v>129.5</v>
      </c>
      <c r="AW100" s="35">
        <v>156.1</v>
      </c>
      <c r="AX100" s="35">
        <v>169.1</v>
      </c>
      <c r="AY100" s="35">
        <v>144.4</v>
      </c>
      <c r="AZ100" s="35">
        <v>199.1</v>
      </c>
      <c r="BA100" s="35">
        <v>170.2</v>
      </c>
      <c r="BB100" s="35">
        <v>148.4</v>
      </c>
      <c r="BC100" s="35"/>
      <c r="BD100" s="35"/>
      <c r="BE100" s="35">
        <f t="shared" si="51"/>
        <v>187.7</v>
      </c>
      <c r="BF100" s="10"/>
      <c r="BG100" s="35">
        <f t="shared" si="45"/>
        <v>187.7</v>
      </c>
      <c r="BH100" s="35"/>
      <c r="BI100" s="35">
        <f t="shared" si="46"/>
        <v>187.7</v>
      </c>
      <c r="BJ100" s="35"/>
      <c r="BK100" s="35">
        <f t="shared" si="52"/>
        <v>187.7</v>
      </c>
      <c r="BL100" s="35">
        <v>194.8</v>
      </c>
      <c r="BM100" s="35">
        <f t="shared" si="53"/>
        <v>-7.1000000000000227</v>
      </c>
      <c r="BN100" s="80"/>
      <c r="BO100" s="8"/>
      <c r="BP100" s="8"/>
      <c r="BQ100" s="8"/>
      <c r="BR100" s="8"/>
      <c r="BS100" s="8"/>
      <c r="BT100" s="8"/>
      <c r="BU100" s="9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9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9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9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9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9"/>
      <c r="HF100" s="8"/>
      <c r="HG100" s="8"/>
    </row>
    <row r="101" spans="1:215" s="2" customFormat="1" ht="17" customHeight="1">
      <c r="A101" s="13" t="s">
        <v>100</v>
      </c>
      <c r="B101" s="35">
        <v>0</v>
      </c>
      <c r="C101" s="35">
        <v>0</v>
      </c>
      <c r="D101" s="71">
        <f t="shared" si="47"/>
        <v>0</v>
      </c>
      <c r="E101" s="10">
        <v>0</v>
      </c>
      <c r="F101" s="4" t="s">
        <v>370</v>
      </c>
      <c r="G101" s="4" t="s">
        <v>370</v>
      </c>
      <c r="H101" s="4" t="s">
        <v>370</v>
      </c>
      <c r="I101" s="4" t="s">
        <v>370</v>
      </c>
      <c r="J101" s="4" t="s">
        <v>370</v>
      </c>
      <c r="K101" s="4" t="s">
        <v>370</v>
      </c>
      <c r="L101" s="4" t="s">
        <v>370</v>
      </c>
      <c r="M101" s="4" t="s">
        <v>370</v>
      </c>
      <c r="N101" s="35">
        <v>475.7</v>
      </c>
      <c r="O101" s="35">
        <v>325.2</v>
      </c>
      <c r="P101" s="71">
        <f t="shared" si="39"/>
        <v>0.68362413285684254</v>
      </c>
      <c r="Q101" s="10">
        <v>20</v>
      </c>
      <c r="R101" s="35">
        <v>209.7</v>
      </c>
      <c r="S101" s="35">
        <v>231.1</v>
      </c>
      <c r="T101" s="71">
        <f t="shared" si="40"/>
        <v>1.1020505484024798</v>
      </c>
      <c r="U101" s="10">
        <v>15</v>
      </c>
      <c r="V101" s="35">
        <v>12.2</v>
      </c>
      <c r="W101" s="35">
        <v>14.2</v>
      </c>
      <c r="X101" s="71">
        <f t="shared" si="41"/>
        <v>1.1639344262295082</v>
      </c>
      <c r="Y101" s="10">
        <v>35</v>
      </c>
      <c r="Z101" s="35">
        <v>12576</v>
      </c>
      <c r="AA101" s="35">
        <v>13311.1</v>
      </c>
      <c r="AB101" s="71">
        <f t="shared" si="48"/>
        <v>1.0584526081424936</v>
      </c>
      <c r="AC101" s="10">
        <v>5</v>
      </c>
      <c r="AD101" s="47">
        <v>139</v>
      </c>
      <c r="AE101" s="47">
        <v>139</v>
      </c>
      <c r="AF101" s="71">
        <f t="shared" si="42"/>
        <v>1</v>
      </c>
      <c r="AG101" s="10">
        <v>20</v>
      </c>
      <c r="AH101" s="4" t="s">
        <v>370</v>
      </c>
      <c r="AI101" s="4" t="s">
        <v>370</v>
      </c>
      <c r="AJ101" s="4" t="s">
        <v>370</v>
      </c>
      <c r="AK101" s="4" t="s">
        <v>370</v>
      </c>
      <c r="AL101" s="4" t="s">
        <v>370</v>
      </c>
      <c r="AM101" s="4" t="s">
        <v>370</v>
      </c>
      <c r="AN101" s="4" t="s">
        <v>370</v>
      </c>
      <c r="AO101" s="4" t="s">
        <v>370</v>
      </c>
      <c r="AP101" s="46">
        <f t="shared" si="49"/>
        <v>1.0129811457044136</v>
      </c>
      <c r="AQ101" s="47">
        <v>2152</v>
      </c>
      <c r="AR101" s="35">
        <f t="shared" si="50"/>
        <v>1760.7272727272725</v>
      </c>
      <c r="AS101" s="35">
        <f t="shared" si="43"/>
        <v>1783.6</v>
      </c>
      <c r="AT101" s="35">
        <f t="shared" si="44"/>
        <v>22.872727272727388</v>
      </c>
      <c r="AU101" s="35">
        <v>148.1</v>
      </c>
      <c r="AV101" s="35">
        <v>168.5</v>
      </c>
      <c r="AW101" s="35">
        <v>314</v>
      </c>
      <c r="AX101" s="35">
        <v>185.8</v>
      </c>
      <c r="AY101" s="35">
        <v>233.5</v>
      </c>
      <c r="AZ101" s="35">
        <v>120.8</v>
      </c>
      <c r="BA101" s="35">
        <v>172</v>
      </c>
      <c r="BB101" s="35">
        <v>234.9</v>
      </c>
      <c r="BC101" s="35"/>
      <c r="BD101" s="35"/>
      <c r="BE101" s="35">
        <f t="shared" si="51"/>
        <v>206</v>
      </c>
      <c r="BF101" s="10"/>
      <c r="BG101" s="35">
        <f t="shared" si="45"/>
        <v>206</v>
      </c>
      <c r="BH101" s="35"/>
      <c r="BI101" s="35">
        <f t="shared" si="46"/>
        <v>206</v>
      </c>
      <c r="BJ101" s="35"/>
      <c r="BK101" s="35">
        <f t="shared" si="52"/>
        <v>206</v>
      </c>
      <c r="BL101" s="35">
        <v>201.5</v>
      </c>
      <c r="BM101" s="35">
        <f t="shared" si="53"/>
        <v>4.5</v>
      </c>
      <c r="BN101" s="80"/>
      <c r="BO101" s="8"/>
      <c r="BP101" s="8"/>
      <c r="BQ101" s="8"/>
      <c r="BR101" s="8"/>
      <c r="BS101" s="8"/>
      <c r="BT101" s="8"/>
      <c r="BU101" s="9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9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9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9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9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9"/>
      <c r="HF101" s="8"/>
      <c r="HG101" s="8"/>
    </row>
    <row r="102" spans="1:215" s="2" customFormat="1" ht="17" customHeight="1">
      <c r="A102" s="50" t="s">
        <v>101</v>
      </c>
      <c r="B102" s="35">
        <v>0</v>
      </c>
      <c r="C102" s="35">
        <v>0</v>
      </c>
      <c r="D102" s="71">
        <f t="shared" si="47"/>
        <v>0</v>
      </c>
      <c r="E102" s="10">
        <v>0</v>
      </c>
      <c r="F102" s="4" t="s">
        <v>370</v>
      </c>
      <c r="G102" s="4" t="s">
        <v>370</v>
      </c>
      <c r="H102" s="4" t="s">
        <v>370</v>
      </c>
      <c r="I102" s="4" t="s">
        <v>370</v>
      </c>
      <c r="J102" s="4" t="s">
        <v>370</v>
      </c>
      <c r="K102" s="4" t="s">
        <v>370</v>
      </c>
      <c r="L102" s="4" t="s">
        <v>370</v>
      </c>
      <c r="M102" s="4" t="s">
        <v>370</v>
      </c>
      <c r="N102" s="35">
        <v>2191.8000000000002</v>
      </c>
      <c r="O102" s="35">
        <v>2875.2</v>
      </c>
      <c r="P102" s="71">
        <f t="shared" si="39"/>
        <v>1.2111798521762933</v>
      </c>
      <c r="Q102" s="10">
        <v>20</v>
      </c>
      <c r="R102" s="35">
        <v>894</v>
      </c>
      <c r="S102" s="35">
        <v>987.6</v>
      </c>
      <c r="T102" s="71">
        <f t="shared" si="40"/>
        <v>1.1046979865771813</v>
      </c>
      <c r="U102" s="10">
        <v>30</v>
      </c>
      <c r="V102" s="35">
        <v>43.9</v>
      </c>
      <c r="W102" s="35">
        <v>45.9</v>
      </c>
      <c r="X102" s="71">
        <f t="shared" si="41"/>
        <v>1.0455580865603644</v>
      </c>
      <c r="Y102" s="10">
        <v>20</v>
      </c>
      <c r="Z102" s="35">
        <v>11007</v>
      </c>
      <c r="AA102" s="35">
        <v>10206.799999999999</v>
      </c>
      <c r="AB102" s="71">
        <f t="shared" si="48"/>
        <v>0.92730080857636044</v>
      </c>
      <c r="AC102" s="10">
        <v>5</v>
      </c>
      <c r="AD102" s="47">
        <v>434</v>
      </c>
      <c r="AE102" s="47">
        <v>435</v>
      </c>
      <c r="AF102" s="71">
        <f t="shared" si="42"/>
        <v>1.0023041474654377</v>
      </c>
      <c r="AG102" s="10">
        <v>20</v>
      </c>
      <c r="AH102" s="4" t="s">
        <v>370</v>
      </c>
      <c r="AI102" s="4" t="s">
        <v>370</v>
      </c>
      <c r="AJ102" s="4" t="s">
        <v>370</v>
      </c>
      <c r="AK102" s="4" t="s">
        <v>370</v>
      </c>
      <c r="AL102" s="4" t="s">
        <v>370</v>
      </c>
      <c r="AM102" s="4" t="s">
        <v>370</v>
      </c>
      <c r="AN102" s="4" t="s">
        <v>370</v>
      </c>
      <c r="AO102" s="4" t="s">
        <v>370</v>
      </c>
      <c r="AP102" s="46">
        <f t="shared" si="49"/>
        <v>1.0837714248867278</v>
      </c>
      <c r="AQ102" s="47">
        <v>1338</v>
      </c>
      <c r="AR102" s="35">
        <f t="shared" si="50"/>
        <v>1094.7272727272727</v>
      </c>
      <c r="AS102" s="35">
        <f t="shared" si="43"/>
        <v>1186.4000000000001</v>
      </c>
      <c r="AT102" s="35">
        <f t="shared" si="44"/>
        <v>91.672727272727343</v>
      </c>
      <c r="AU102" s="35">
        <v>150.19999999999999</v>
      </c>
      <c r="AV102" s="35">
        <v>148.4</v>
      </c>
      <c r="AW102" s="35">
        <v>136.4</v>
      </c>
      <c r="AX102" s="35">
        <v>145.6</v>
      </c>
      <c r="AY102" s="35">
        <v>111.6</v>
      </c>
      <c r="AZ102" s="35">
        <v>94.7</v>
      </c>
      <c r="BA102" s="35">
        <v>120.6</v>
      </c>
      <c r="BB102" s="35">
        <v>104</v>
      </c>
      <c r="BC102" s="35">
        <v>10.7</v>
      </c>
      <c r="BD102" s="35"/>
      <c r="BE102" s="35">
        <f t="shared" si="51"/>
        <v>164.2</v>
      </c>
      <c r="BF102" s="10"/>
      <c r="BG102" s="35">
        <f t="shared" si="45"/>
        <v>164.2</v>
      </c>
      <c r="BH102" s="35"/>
      <c r="BI102" s="35">
        <f t="shared" si="46"/>
        <v>164.2</v>
      </c>
      <c r="BJ102" s="35"/>
      <c r="BK102" s="35">
        <f t="shared" si="52"/>
        <v>164.2</v>
      </c>
      <c r="BL102" s="35">
        <v>173.8</v>
      </c>
      <c r="BM102" s="35">
        <f t="shared" si="53"/>
        <v>-9.6000000000000227</v>
      </c>
      <c r="BN102" s="80"/>
      <c r="BO102" s="8"/>
      <c r="BP102" s="8"/>
      <c r="BQ102" s="8"/>
      <c r="BR102" s="8"/>
      <c r="BS102" s="8"/>
      <c r="BT102" s="8"/>
      <c r="BU102" s="9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9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9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9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9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9"/>
      <c r="HF102" s="8"/>
      <c r="HG102" s="8"/>
    </row>
    <row r="103" spans="1:215" s="2" customFormat="1" ht="17" customHeight="1">
      <c r="A103" s="13" t="s">
        <v>102</v>
      </c>
      <c r="B103" s="35">
        <v>0</v>
      </c>
      <c r="C103" s="35">
        <v>0</v>
      </c>
      <c r="D103" s="71">
        <f t="shared" si="47"/>
        <v>0</v>
      </c>
      <c r="E103" s="10">
        <v>0</v>
      </c>
      <c r="F103" s="4" t="s">
        <v>370</v>
      </c>
      <c r="G103" s="4" t="s">
        <v>370</v>
      </c>
      <c r="H103" s="4" t="s">
        <v>370</v>
      </c>
      <c r="I103" s="4" t="s">
        <v>370</v>
      </c>
      <c r="J103" s="4" t="s">
        <v>370</v>
      </c>
      <c r="K103" s="4" t="s">
        <v>370</v>
      </c>
      <c r="L103" s="4" t="s">
        <v>370</v>
      </c>
      <c r="M103" s="4" t="s">
        <v>370</v>
      </c>
      <c r="N103" s="35">
        <v>1152.0999999999999</v>
      </c>
      <c r="O103" s="35">
        <v>450.7</v>
      </c>
      <c r="P103" s="71">
        <f t="shared" si="39"/>
        <v>0.39119868067008073</v>
      </c>
      <c r="Q103" s="10">
        <v>20</v>
      </c>
      <c r="R103" s="35">
        <v>174</v>
      </c>
      <c r="S103" s="35">
        <v>196.6</v>
      </c>
      <c r="T103" s="71">
        <f t="shared" si="40"/>
        <v>1.1298850574712644</v>
      </c>
      <c r="U103" s="10">
        <v>20</v>
      </c>
      <c r="V103" s="35">
        <v>16.5</v>
      </c>
      <c r="W103" s="35">
        <v>18.7</v>
      </c>
      <c r="X103" s="71">
        <f t="shared" si="41"/>
        <v>1.1333333333333333</v>
      </c>
      <c r="Y103" s="10">
        <v>30</v>
      </c>
      <c r="Z103" s="35">
        <v>8280</v>
      </c>
      <c r="AA103" s="35">
        <v>6069.3</v>
      </c>
      <c r="AB103" s="71">
        <f t="shared" si="48"/>
        <v>0.73300724637681158</v>
      </c>
      <c r="AC103" s="10">
        <v>5</v>
      </c>
      <c r="AD103" s="47">
        <v>192</v>
      </c>
      <c r="AE103" s="47">
        <v>192</v>
      </c>
      <c r="AF103" s="71">
        <f t="shared" si="42"/>
        <v>1</v>
      </c>
      <c r="AG103" s="10">
        <v>20</v>
      </c>
      <c r="AH103" s="4" t="s">
        <v>370</v>
      </c>
      <c r="AI103" s="4" t="s">
        <v>370</v>
      </c>
      <c r="AJ103" s="4" t="s">
        <v>370</v>
      </c>
      <c r="AK103" s="4" t="s">
        <v>370</v>
      </c>
      <c r="AL103" s="4" t="s">
        <v>370</v>
      </c>
      <c r="AM103" s="4" t="s">
        <v>370</v>
      </c>
      <c r="AN103" s="4" t="s">
        <v>370</v>
      </c>
      <c r="AO103" s="4" t="s">
        <v>370</v>
      </c>
      <c r="AP103" s="46">
        <f t="shared" si="49"/>
        <v>0.92722853678643125</v>
      </c>
      <c r="AQ103" s="47">
        <v>1143</v>
      </c>
      <c r="AR103" s="35">
        <f t="shared" si="50"/>
        <v>935.18181818181813</v>
      </c>
      <c r="AS103" s="35">
        <f t="shared" si="43"/>
        <v>867.1</v>
      </c>
      <c r="AT103" s="35">
        <f t="shared" si="44"/>
        <v>-68.081818181818107</v>
      </c>
      <c r="AU103" s="35">
        <v>91.8</v>
      </c>
      <c r="AV103" s="35">
        <v>83.3</v>
      </c>
      <c r="AW103" s="35">
        <v>91.5</v>
      </c>
      <c r="AX103" s="35">
        <v>86.6</v>
      </c>
      <c r="AY103" s="35">
        <v>109.7</v>
      </c>
      <c r="AZ103" s="35">
        <v>100.4</v>
      </c>
      <c r="BA103" s="35">
        <v>111.7</v>
      </c>
      <c r="BB103" s="35">
        <v>90.1</v>
      </c>
      <c r="BC103" s="35">
        <v>6.7</v>
      </c>
      <c r="BD103" s="35"/>
      <c r="BE103" s="35">
        <f t="shared" si="51"/>
        <v>95.3</v>
      </c>
      <c r="BF103" s="10"/>
      <c r="BG103" s="35">
        <f t="shared" si="45"/>
        <v>95.3</v>
      </c>
      <c r="BH103" s="35"/>
      <c r="BI103" s="35">
        <f t="shared" si="46"/>
        <v>95.3</v>
      </c>
      <c r="BJ103" s="35"/>
      <c r="BK103" s="35">
        <f t="shared" si="52"/>
        <v>95.3</v>
      </c>
      <c r="BL103" s="35">
        <v>105.4</v>
      </c>
      <c r="BM103" s="35">
        <f t="shared" si="53"/>
        <v>-10.100000000000009</v>
      </c>
      <c r="BN103" s="80"/>
      <c r="BO103" s="8"/>
      <c r="BP103" s="8"/>
      <c r="BQ103" s="8"/>
      <c r="BR103" s="8"/>
      <c r="BS103" s="8"/>
      <c r="BT103" s="8"/>
      <c r="BU103" s="9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9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9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9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9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9"/>
      <c r="HF103" s="8"/>
      <c r="HG103" s="8"/>
    </row>
    <row r="104" spans="1:215" s="2" customFormat="1" ht="17" customHeight="1">
      <c r="A104" s="13" t="s">
        <v>103</v>
      </c>
      <c r="B104" s="35">
        <v>0</v>
      </c>
      <c r="C104" s="35">
        <v>0</v>
      </c>
      <c r="D104" s="71">
        <f t="shared" si="47"/>
        <v>0</v>
      </c>
      <c r="E104" s="10">
        <v>0</v>
      </c>
      <c r="F104" s="4" t="s">
        <v>370</v>
      </c>
      <c r="G104" s="4" t="s">
        <v>370</v>
      </c>
      <c r="H104" s="4" t="s">
        <v>370</v>
      </c>
      <c r="I104" s="4" t="s">
        <v>370</v>
      </c>
      <c r="J104" s="4" t="s">
        <v>370</v>
      </c>
      <c r="K104" s="4" t="s">
        <v>370</v>
      </c>
      <c r="L104" s="4" t="s">
        <v>370</v>
      </c>
      <c r="M104" s="4" t="s">
        <v>370</v>
      </c>
      <c r="N104" s="35">
        <v>586.5</v>
      </c>
      <c r="O104" s="35">
        <v>384.4</v>
      </c>
      <c r="P104" s="71">
        <f t="shared" si="39"/>
        <v>0.65541346973572034</v>
      </c>
      <c r="Q104" s="10">
        <v>20</v>
      </c>
      <c r="R104" s="35">
        <v>108.5</v>
      </c>
      <c r="S104" s="35">
        <v>124.9</v>
      </c>
      <c r="T104" s="71">
        <f t="shared" si="40"/>
        <v>1.151152073732719</v>
      </c>
      <c r="U104" s="10">
        <v>15</v>
      </c>
      <c r="V104" s="35">
        <v>10.5</v>
      </c>
      <c r="W104" s="35">
        <v>12.1</v>
      </c>
      <c r="X104" s="71">
        <f t="shared" si="41"/>
        <v>1.1523809523809523</v>
      </c>
      <c r="Y104" s="10">
        <v>35</v>
      </c>
      <c r="Z104" s="35">
        <v>20007</v>
      </c>
      <c r="AA104" s="35">
        <v>10463.6</v>
      </c>
      <c r="AB104" s="71">
        <f t="shared" si="48"/>
        <v>0.52299695106712651</v>
      </c>
      <c r="AC104" s="10">
        <v>5</v>
      </c>
      <c r="AD104" s="47">
        <v>111</v>
      </c>
      <c r="AE104" s="47">
        <v>111</v>
      </c>
      <c r="AF104" s="71">
        <f t="shared" si="42"/>
        <v>1</v>
      </c>
      <c r="AG104" s="10">
        <v>20</v>
      </c>
      <c r="AH104" s="4" t="s">
        <v>370</v>
      </c>
      <c r="AI104" s="4" t="s">
        <v>370</v>
      </c>
      <c r="AJ104" s="4" t="s">
        <v>370</v>
      </c>
      <c r="AK104" s="4" t="s">
        <v>370</v>
      </c>
      <c r="AL104" s="4" t="s">
        <v>370</v>
      </c>
      <c r="AM104" s="4" t="s">
        <v>370</v>
      </c>
      <c r="AN104" s="4" t="s">
        <v>370</v>
      </c>
      <c r="AO104" s="4" t="s">
        <v>370</v>
      </c>
      <c r="AP104" s="46">
        <f t="shared" si="49"/>
        <v>0.98235651146709624</v>
      </c>
      <c r="AQ104" s="47">
        <v>767</v>
      </c>
      <c r="AR104" s="35">
        <f t="shared" si="50"/>
        <v>627.54545454545462</v>
      </c>
      <c r="AS104" s="35">
        <f t="shared" si="43"/>
        <v>616.5</v>
      </c>
      <c r="AT104" s="35">
        <f t="shared" si="44"/>
        <v>-11.045454545454618</v>
      </c>
      <c r="AU104" s="35">
        <v>63.2</v>
      </c>
      <c r="AV104" s="35">
        <v>62</v>
      </c>
      <c r="AW104" s="35">
        <v>58.5</v>
      </c>
      <c r="AX104" s="35">
        <v>59</v>
      </c>
      <c r="AY104" s="35">
        <v>83.6</v>
      </c>
      <c r="AZ104" s="35">
        <v>91.4</v>
      </c>
      <c r="BA104" s="35">
        <v>64.8</v>
      </c>
      <c r="BB104" s="35">
        <v>63.8</v>
      </c>
      <c r="BC104" s="35"/>
      <c r="BD104" s="35"/>
      <c r="BE104" s="35">
        <f t="shared" si="51"/>
        <v>70.2</v>
      </c>
      <c r="BF104" s="10"/>
      <c r="BG104" s="35">
        <f t="shared" si="45"/>
        <v>70.2</v>
      </c>
      <c r="BH104" s="35"/>
      <c r="BI104" s="35">
        <f t="shared" si="46"/>
        <v>70.2</v>
      </c>
      <c r="BJ104" s="35"/>
      <c r="BK104" s="35">
        <f t="shared" si="52"/>
        <v>70.2</v>
      </c>
      <c r="BL104" s="35">
        <v>86.2</v>
      </c>
      <c r="BM104" s="35">
        <f t="shared" si="53"/>
        <v>-16</v>
      </c>
      <c r="BN104" s="80"/>
      <c r="BO104" s="8"/>
      <c r="BP104" s="8"/>
      <c r="BQ104" s="8"/>
      <c r="BR104" s="8"/>
      <c r="BS104" s="8"/>
      <c r="BT104" s="8"/>
      <c r="BU104" s="9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9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9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9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9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9"/>
      <c r="HF104" s="8"/>
      <c r="HG104" s="8"/>
    </row>
    <row r="105" spans="1:215" s="2" customFormat="1" ht="17" customHeight="1">
      <c r="A105" s="17" t="s">
        <v>104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5"/>
      <c r="AA105" s="35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35"/>
      <c r="BM105" s="35"/>
      <c r="BN105" s="79"/>
      <c r="BO105" s="8"/>
      <c r="BP105" s="8"/>
      <c r="BQ105" s="8"/>
      <c r="BR105" s="8"/>
      <c r="BS105" s="8"/>
      <c r="BT105" s="8"/>
      <c r="BU105" s="9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9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9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9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9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9"/>
      <c r="HF105" s="8"/>
      <c r="HG105" s="8"/>
    </row>
    <row r="106" spans="1:215" s="2" customFormat="1" ht="31.7" customHeight="1">
      <c r="A106" s="13" t="s">
        <v>105</v>
      </c>
      <c r="B106" s="35">
        <v>1270691</v>
      </c>
      <c r="C106" s="35">
        <v>1055918.3</v>
      </c>
      <c r="D106" s="71">
        <f t="shared" si="47"/>
        <v>0.83097960086283762</v>
      </c>
      <c r="E106" s="10">
        <v>10</v>
      </c>
      <c r="F106" s="4" t="s">
        <v>370</v>
      </c>
      <c r="G106" s="4" t="s">
        <v>370</v>
      </c>
      <c r="H106" s="4" t="s">
        <v>370</v>
      </c>
      <c r="I106" s="4" t="s">
        <v>370</v>
      </c>
      <c r="J106" s="4" t="s">
        <v>370</v>
      </c>
      <c r="K106" s="4" t="s">
        <v>370</v>
      </c>
      <c r="L106" s="4" t="s">
        <v>370</v>
      </c>
      <c r="M106" s="4" t="s">
        <v>370</v>
      </c>
      <c r="N106" s="35">
        <v>14115.9</v>
      </c>
      <c r="O106" s="35">
        <v>19748.599999999999</v>
      </c>
      <c r="P106" s="71">
        <f t="shared" si="39"/>
        <v>1.219903229691341</v>
      </c>
      <c r="Q106" s="10">
        <v>20</v>
      </c>
      <c r="R106" s="35">
        <v>43</v>
      </c>
      <c r="S106" s="35">
        <v>144.6</v>
      </c>
      <c r="T106" s="71">
        <f t="shared" si="40"/>
        <v>1.3</v>
      </c>
      <c r="U106" s="10">
        <v>30</v>
      </c>
      <c r="V106" s="35">
        <v>77.8</v>
      </c>
      <c r="W106" s="35">
        <v>207.6</v>
      </c>
      <c r="X106" s="71">
        <f t="shared" si="41"/>
        <v>1.3</v>
      </c>
      <c r="Y106" s="10">
        <v>20</v>
      </c>
      <c r="Z106" s="35">
        <v>130914</v>
      </c>
      <c r="AA106" s="35">
        <v>91171.9</v>
      </c>
      <c r="AB106" s="71">
        <f t="shared" si="48"/>
        <v>0.69642589791771692</v>
      </c>
      <c r="AC106" s="10">
        <v>10</v>
      </c>
      <c r="AD106" s="47">
        <v>84</v>
      </c>
      <c r="AE106" s="47">
        <v>81</v>
      </c>
      <c r="AF106" s="71">
        <f t="shared" si="42"/>
        <v>0.9642857142857143</v>
      </c>
      <c r="AG106" s="10">
        <v>20</v>
      </c>
      <c r="AH106" s="4" t="s">
        <v>370</v>
      </c>
      <c r="AI106" s="4" t="s">
        <v>370</v>
      </c>
      <c r="AJ106" s="4" t="s">
        <v>370</v>
      </c>
      <c r="AK106" s="4" t="s">
        <v>370</v>
      </c>
      <c r="AL106" s="4" t="s">
        <v>370</v>
      </c>
      <c r="AM106" s="4" t="s">
        <v>370</v>
      </c>
      <c r="AN106" s="4" t="s">
        <v>370</v>
      </c>
      <c r="AO106" s="4" t="s">
        <v>370</v>
      </c>
      <c r="AP106" s="46">
        <f t="shared" si="49"/>
        <v>1.1268893987940607</v>
      </c>
      <c r="AQ106" s="47">
        <v>1935</v>
      </c>
      <c r="AR106" s="35">
        <f t="shared" si="50"/>
        <v>1583.1818181818182</v>
      </c>
      <c r="AS106" s="35">
        <f t="shared" si="43"/>
        <v>1784.1</v>
      </c>
      <c r="AT106" s="35">
        <f t="shared" si="44"/>
        <v>200.91818181818167</v>
      </c>
      <c r="AU106" s="35">
        <v>222.5</v>
      </c>
      <c r="AV106" s="35">
        <v>228.7</v>
      </c>
      <c r="AW106" s="35">
        <v>205.6</v>
      </c>
      <c r="AX106" s="35">
        <v>183.7</v>
      </c>
      <c r="AY106" s="35">
        <v>173.2</v>
      </c>
      <c r="AZ106" s="35">
        <v>210.7</v>
      </c>
      <c r="BA106" s="35">
        <v>146.1</v>
      </c>
      <c r="BB106" s="35">
        <v>217.3</v>
      </c>
      <c r="BC106" s="35">
        <v>19.600000000000001</v>
      </c>
      <c r="BD106" s="35"/>
      <c r="BE106" s="35">
        <f t="shared" si="51"/>
        <v>176.7</v>
      </c>
      <c r="BF106" s="10"/>
      <c r="BG106" s="35">
        <f t="shared" si="45"/>
        <v>176.7</v>
      </c>
      <c r="BH106" s="35"/>
      <c r="BI106" s="35">
        <f t="shared" si="46"/>
        <v>176.7</v>
      </c>
      <c r="BJ106" s="35"/>
      <c r="BK106" s="35">
        <f t="shared" si="52"/>
        <v>176.7</v>
      </c>
      <c r="BL106" s="35">
        <v>244.8</v>
      </c>
      <c r="BM106" s="35">
        <f t="shared" si="53"/>
        <v>-68.100000000000023</v>
      </c>
      <c r="BN106" s="80"/>
      <c r="BO106" s="8"/>
      <c r="BP106" s="8"/>
      <c r="BQ106" s="8"/>
      <c r="BR106" s="8"/>
      <c r="BS106" s="8"/>
      <c r="BT106" s="8"/>
      <c r="BU106" s="9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9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9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9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9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9"/>
      <c r="HF106" s="8"/>
      <c r="HG106" s="8"/>
    </row>
    <row r="107" spans="1:215" s="2" customFormat="1" ht="17" customHeight="1">
      <c r="A107" s="13" t="s">
        <v>106</v>
      </c>
      <c r="B107" s="35">
        <v>0</v>
      </c>
      <c r="C107" s="35">
        <v>0</v>
      </c>
      <c r="D107" s="71">
        <f t="shared" si="47"/>
        <v>0</v>
      </c>
      <c r="E107" s="10">
        <v>0</v>
      </c>
      <c r="F107" s="4" t="s">
        <v>370</v>
      </c>
      <c r="G107" s="4" t="s">
        <v>370</v>
      </c>
      <c r="H107" s="4" t="s">
        <v>370</v>
      </c>
      <c r="I107" s="4" t="s">
        <v>370</v>
      </c>
      <c r="J107" s="4" t="s">
        <v>370</v>
      </c>
      <c r="K107" s="4" t="s">
        <v>370</v>
      </c>
      <c r="L107" s="4" t="s">
        <v>370</v>
      </c>
      <c r="M107" s="4" t="s">
        <v>370</v>
      </c>
      <c r="N107" s="35">
        <v>14223.2</v>
      </c>
      <c r="O107" s="35">
        <v>10572.8</v>
      </c>
      <c r="P107" s="71">
        <f t="shared" si="39"/>
        <v>0.74334889476348487</v>
      </c>
      <c r="Q107" s="10">
        <v>20</v>
      </c>
      <c r="R107" s="35">
        <v>254</v>
      </c>
      <c r="S107" s="35">
        <v>439.7</v>
      </c>
      <c r="T107" s="71">
        <f t="shared" si="40"/>
        <v>1.2531102362204725</v>
      </c>
      <c r="U107" s="10">
        <v>25</v>
      </c>
      <c r="V107" s="35">
        <v>330.2</v>
      </c>
      <c r="W107" s="35">
        <v>363.1</v>
      </c>
      <c r="X107" s="71">
        <f t="shared" si="41"/>
        <v>1.0996365838885525</v>
      </c>
      <c r="Y107" s="10">
        <v>25</v>
      </c>
      <c r="Z107" s="35">
        <v>41310</v>
      </c>
      <c r="AA107" s="35">
        <v>191022</v>
      </c>
      <c r="AB107" s="71">
        <f t="shared" si="48"/>
        <v>1.3</v>
      </c>
      <c r="AC107" s="10">
        <v>10</v>
      </c>
      <c r="AD107" s="47">
        <v>765</v>
      </c>
      <c r="AE107" s="47">
        <v>1003</v>
      </c>
      <c r="AF107" s="71">
        <f t="shared" si="42"/>
        <v>1.211111111111111</v>
      </c>
      <c r="AG107" s="10">
        <v>20</v>
      </c>
      <c r="AH107" s="4" t="s">
        <v>370</v>
      </c>
      <c r="AI107" s="4" t="s">
        <v>370</v>
      </c>
      <c r="AJ107" s="4" t="s">
        <v>370</v>
      </c>
      <c r="AK107" s="4" t="s">
        <v>370</v>
      </c>
      <c r="AL107" s="4" t="s">
        <v>370</v>
      </c>
      <c r="AM107" s="4" t="s">
        <v>370</v>
      </c>
      <c r="AN107" s="4" t="s">
        <v>370</v>
      </c>
      <c r="AO107" s="4" t="s">
        <v>370</v>
      </c>
      <c r="AP107" s="46">
        <f t="shared" si="49"/>
        <v>1.1090787062021754</v>
      </c>
      <c r="AQ107" s="47">
        <v>1780</v>
      </c>
      <c r="AR107" s="35">
        <f t="shared" si="50"/>
        <v>1456.3636363636363</v>
      </c>
      <c r="AS107" s="35">
        <f t="shared" si="43"/>
        <v>1615.2</v>
      </c>
      <c r="AT107" s="35">
        <f t="shared" si="44"/>
        <v>158.83636363636379</v>
      </c>
      <c r="AU107" s="35">
        <v>196.7</v>
      </c>
      <c r="AV107" s="35">
        <v>199.9</v>
      </c>
      <c r="AW107" s="35">
        <v>115.5</v>
      </c>
      <c r="AX107" s="35">
        <v>193.3</v>
      </c>
      <c r="AY107" s="35">
        <v>195.2</v>
      </c>
      <c r="AZ107" s="35">
        <v>47.4</v>
      </c>
      <c r="BA107" s="35">
        <v>197.2</v>
      </c>
      <c r="BB107" s="35">
        <v>155</v>
      </c>
      <c r="BC107" s="35">
        <v>120.10000000000001</v>
      </c>
      <c r="BD107" s="35"/>
      <c r="BE107" s="35">
        <f t="shared" si="51"/>
        <v>194.9</v>
      </c>
      <c r="BF107" s="10"/>
      <c r="BG107" s="35">
        <f t="shared" si="45"/>
        <v>194.9</v>
      </c>
      <c r="BH107" s="35"/>
      <c r="BI107" s="35">
        <f t="shared" si="46"/>
        <v>194.9</v>
      </c>
      <c r="BJ107" s="35"/>
      <c r="BK107" s="35">
        <f t="shared" si="52"/>
        <v>194.9</v>
      </c>
      <c r="BL107" s="35">
        <v>164</v>
      </c>
      <c r="BM107" s="35">
        <f t="shared" si="53"/>
        <v>30.900000000000006</v>
      </c>
      <c r="BN107" s="80"/>
      <c r="BO107" s="8"/>
      <c r="BP107" s="8"/>
      <c r="BQ107" s="8"/>
      <c r="BR107" s="8"/>
      <c r="BS107" s="8"/>
      <c r="BT107" s="8"/>
      <c r="BU107" s="9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9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9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9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9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9"/>
      <c r="HF107" s="8"/>
      <c r="HG107" s="8"/>
    </row>
    <row r="108" spans="1:215" s="2" customFormat="1" ht="17" customHeight="1">
      <c r="A108" s="13" t="s">
        <v>107</v>
      </c>
      <c r="B108" s="35">
        <v>0</v>
      </c>
      <c r="C108" s="35">
        <v>12310.1</v>
      </c>
      <c r="D108" s="71">
        <f t="shared" si="47"/>
        <v>0</v>
      </c>
      <c r="E108" s="10">
        <v>0</v>
      </c>
      <c r="F108" s="4" t="s">
        <v>370</v>
      </c>
      <c r="G108" s="4" t="s">
        <v>370</v>
      </c>
      <c r="H108" s="4" t="s">
        <v>370</v>
      </c>
      <c r="I108" s="4" t="s">
        <v>370</v>
      </c>
      <c r="J108" s="4" t="s">
        <v>370</v>
      </c>
      <c r="K108" s="4" t="s">
        <v>370</v>
      </c>
      <c r="L108" s="4" t="s">
        <v>370</v>
      </c>
      <c r="M108" s="4" t="s">
        <v>370</v>
      </c>
      <c r="N108" s="35">
        <v>14079.2</v>
      </c>
      <c r="O108" s="35">
        <v>16560.3</v>
      </c>
      <c r="P108" s="71">
        <f t="shared" si="39"/>
        <v>1.1762245013921244</v>
      </c>
      <c r="Q108" s="10">
        <v>20</v>
      </c>
      <c r="R108" s="35">
        <v>11.5</v>
      </c>
      <c r="S108" s="35">
        <v>13.4</v>
      </c>
      <c r="T108" s="71">
        <f t="shared" si="40"/>
        <v>1.1652173913043478</v>
      </c>
      <c r="U108" s="10">
        <v>25</v>
      </c>
      <c r="V108" s="35">
        <v>63</v>
      </c>
      <c r="W108" s="35">
        <v>70.3</v>
      </c>
      <c r="X108" s="71">
        <f t="shared" si="41"/>
        <v>1.1158730158730159</v>
      </c>
      <c r="Y108" s="10">
        <v>25</v>
      </c>
      <c r="Z108" s="35">
        <v>123117</v>
      </c>
      <c r="AA108" s="35">
        <v>124594.9</v>
      </c>
      <c r="AB108" s="71">
        <f t="shared" si="48"/>
        <v>1.0120040286881584</v>
      </c>
      <c r="AC108" s="10">
        <v>10</v>
      </c>
      <c r="AD108" s="47">
        <v>404</v>
      </c>
      <c r="AE108" s="47">
        <v>413</v>
      </c>
      <c r="AF108" s="71">
        <f t="shared" si="42"/>
        <v>1.0222772277227723</v>
      </c>
      <c r="AG108" s="10">
        <v>20</v>
      </c>
      <c r="AH108" s="4" t="s">
        <v>370</v>
      </c>
      <c r="AI108" s="4" t="s">
        <v>370</v>
      </c>
      <c r="AJ108" s="4" t="s">
        <v>370</v>
      </c>
      <c r="AK108" s="4" t="s">
        <v>370</v>
      </c>
      <c r="AL108" s="4" t="s">
        <v>370</v>
      </c>
      <c r="AM108" s="4" t="s">
        <v>370</v>
      </c>
      <c r="AN108" s="4" t="s">
        <v>370</v>
      </c>
      <c r="AO108" s="4" t="s">
        <v>370</v>
      </c>
      <c r="AP108" s="46">
        <f t="shared" si="49"/>
        <v>1.1111733504861363</v>
      </c>
      <c r="AQ108" s="47">
        <v>3468</v>
      </c>
      <c r="AR108" s="35">
        <f t="shared" si="50"/>
        <v>2837.454545454545</v>
      </c>
      <c r="AS108" s="35">
        <f t="shared" si="43"/>
        <v>3152.9</v>
      </c>
      <c r="AT108" s="35">
        <f t="shared" si="44"/>
        <v>315.44545454545505</v>
      </c>
      <c r="AU108" s="35">
        <v>382.7</v>
      </c>
      <c r="AV108" s="35">
        <v>384.8</v>
      </c>
      <c r="AW108" s="35">
        <v>261.60000000000002</v>
      </c>
      <c r="AX108" s="35">
        <v>370.3</v>
      </c>
      <c r="AY108" s="35">
        <v>339.6</v>
      </c>
      <c r="AZ108" s="35">
        <v>328.4</v>
      </c>
      <c r="BA108" s="35">
        <v>306.89999999999998</v>
      </c>
      <c r="BB108" s="35">
        <v>304.39999999999998</v>
      </c>
      <c r="BC108" s="35">
        <v>60.4</v>
      </c>
      <c r="BD108" s="35"/>
      <c r="BE108" s="35">
        <f t="shared" si="51"/>
        <v>413.8</v>
      </c>
      <c r="BF108" s="10"/>
      <c r="BG108" s="35">
        <f t="shared" si="45"/>
        <v>413.8</v>
      </c>
      <c r="BH108" s="35"/>
      <c r="BI108" s="35">
        <f t="shared" si="46"/>
        <v>413.8</v>
      </c>
      <c r="BJ108" s="35"/>
      <c r="BK108" s="35">
        <f t="shared" si="52"/>
        <v>413.8</v>
      </c>
      <c r="BL108" s="35">
        <v>445.1</v>
      </c>
      <c r="BM108" s="35">
        <f t="shared" si="53"/>
        <v>-31.300000000000011</v>
      </c>
      <c r="BN108" s="80"/>
      <c r="BO108" s="8"/>
      <c r="BP108" s="8"/>
      <c r="BQ108" s="8"/>
      <c r="BR108" s="8"/>
      <c r="BS108" s="8"/>
      <c r="BT108" s="8"/>
      <c r="BU108" s="9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9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9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9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9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9"/>
      <c r="HF108" s="8"/>
      <c r="HG108" s="8"/>
    </row>
    <row r="109" spans="1:215" s="2" customFormat="1" ht="17" customHeight="1">
      <c r="A109" s="13" t="s">
        <v>108</v>
      </c>
      <c r="B109" s="35">
        <v>652679</v>
      </c>
      <c r="C109" s="35">
        <v>563098</v>
      </c>
      <c r="D109" s="71">
        <f t="shared" si="47"/>
        <v>0.86274876317454674</v>
      </c>
      <c r="E109" s="10">
        <v>10</v>
      </c>
      <c r="F109" s="4" t="s">
        <v>370</v>
      </c>
      <c r="G109" s="4" t="s">
        <v>370</v>
      </c>
      <c r="H109" s="4" t="s">
        <v>370</v>
      </c>
      <c r="I109" s="4" t="s">
        <v>370</v>
      </c>
      <c r="J109" s="4" t="s">
        <v>370</v>
      </c>
      <c r="K109" s="4" t="s">
        <v>370</v>
      </c>
      <c r="L109" s="4" t="s">
        <v>370</v>
      </c>
      <c r="M109" s="4" t="s">
        <v>370</v>
      </c>
      <c r="N109" s="35">
        <v>13024.4</v>
      </c>
      <c r="O109" s="35">
        <v>18849.2</v>
      </c>
      <c r="P109" s="71">
        <f t="shared" si="39"/>
        <v>1.2247222136912257</v>
      </c>
      <c r="Q109" s="10">
        <v>20</v>
      </c>
      <c r="R109" s="35">
        <v>11</v>
      </c>
      <c r="S109" s="35">
        <v>11</v>
      </c>
      <c r="T109" s="71">
        <f t="shared" si="40"/>
        <v>1</v>
      </c>
      <c r="U109" s="10">
        <v>20</v>
      </c>
      <c r="V109" s="35">
        <v>18</v>
      </c>
      <c r="W109" s="35">
        <v>30.8</v>
      </c>
      <c r="X109" s="71">
        <f t="shared" si="41"/>
        <v>1.2511111111111111</v>
      </c>
      <c r="Y109" s="10">
        <v>30</v>
      </c>
      <c r="Z109" s="35">
        <v>416945</v>
      </c>
      <c r="AA109" s="35">
        <v>506139.3</v>
      </c>
      <c r="AB109" s="71">
        <f t="shared" si="48"/>
        <v>1.2013923419156003</v>
      </c>
      <c r="AC109" s="10">
        <v>10</v>
      </c>
      <c r="AD109" s="47">
        <v>52</v>
      </c>
      <c r="AE109" s="47">
        <v>52</v>
      </c>
      <c r="AF109" s="71">
        <f t="shared" si="42"/>
        <v>1</v>
      </c>
      <c r="AG109" s="10">
        <v>20</v>
      </c>
      <c r="AH109" s="4" t="s">
        <v>370</v>
      </c>
      <c r="AI109" s="4" t="s">
        <v>370</v>
      </c>
      <c r="AJ109" s="4" t="s">
        <v>370</v>
      </c>
      <c r="AK109" s="4" t="s">
        <v>370</v>
      </c>
      <c r="AL109" s="4" t="s">
        <v>370</v>
      </c>
      <c r="AM109" s="4" t="s">
        <v>370</v>
      </c>
      <c r="AN109" s="4" t="s">
        <v>370</v>
      </c>
      <c r="AO109" s="4" t="s">
        <v>370</v>
      </c>
      <c r="AP109" s="46">
        <f t="shared" si="49"/>
        <v>1.1151744423459937</v>
      </c>
      <c r="AQ109" s="47">
        <v>2287</v>
      </c>
      <c r="AR109" s="35">
        <f t="shared" si="50"/>
        <v>1871.1818181818182</v>
      </c>
      <c r="AS109" s="35">
        <f t="shared" si="43"/>
        <v>2086.6999999999998</v>
      </c>
      <c r="AT109" s="35">
        <f t="shared" si="44"/>
        <v>215.51818181818157</v>
      </c>
      <c r="AU109" s="35">
        <v>250</v>
      </c>
      <c r="AV109" s="35">
        <v>258.89999999999998</v>
      </c>
      <c r="AW109" s="35">
        <v>225.4</v>
      </c>
      <c r="AX109" s="35">
        <v>238</v>
      </c>
      <c r="AY109" s="35">
        <v>217</v>
      </c>
      <c r="AZ109" s="35">
        <v>165</v>
      </c>
      <c r="BA109" s="35">
        <v>242.2</v>
      </c>
      <c r="BB109" s="35">
        <v>236.2</v>
      </c>
      <c r="BC109" s="35">
        <v>27.7</v>
      </c>
      <c r="BD109" s="35"/>
      <c r="BE109" s="35">
        <f t="shared" si="51"/>
        <v>226.3</v>
      </c>
      <c r="BF109" s="10"/>
      <c r="BG109" s="35">
        <f t="shared" si="45"/>
        <v>226.3</v>
      </c>
      <c r="BH109" s="35"/>
      <c r="BI109" s="35">
        <f t="shared" si="46"/>
        <v>226.3</v>
      </c>
      <c r="BJ109" s="35"/>
      <c r="BK109" s="35">
        <f t="shared" si="52"/>
        <v>226.3</v>
      </c>
      <c r="BL109" s="35">
        <v>210.2</v>
      </c>
      <c r="BM109" s="35">
        <f t="shared" si="53"/>
        <v>16.100000000000023</v>
      </c>
      <c r="BN109" s="80"/>
      <c r="BO109" s="8"/>
      <c r="BP109" s="8"/>
      <c r="BQ109" s="8"/>
      <c r="BR109" s="8"/>
      <c r="BS109" s="8"/>
      <c r="BT109" s="8"/>
      <c r="BU109" s="9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9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9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9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9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9"/>
      <c r="HF109" s="8"/>
      <c r="HG109" s="8"/>
    </row>
    <row r="110" spans="1:215" s="2" customFormat="1" ht="17" customHeight="1">
      <c r="A110" s="13" t="s">
        <v>109</v>
      </c>
      <c r="B110" s="35">
        <v>76966</v>
      </c>
      <c r="C110" s="35">
        <v>46312.6</v>
      </c>
      <c r="D110" s="71">
        <f t="shared" si="47"/>
        <v>0.60172803575604805</v>
      </c>
      <c r="E110" s="10">
        <v>10</v>
      </c>
      <c r="F110" s="4" t="s">
        <v>370</v>
      </c>
      <c r="G110" s="4" t="s">
        <v>370</v>
      </c>
      <c r="H110" s="4" t="s">
        <v>370</v>
      </c>
      <c r="I110" s="4" t="s">
        <v>370</v>
      </c>
      <c r="J110" s="4" t="s">
        <v>370</v>
      </c>
      <c r="K110" s="4" t="s">
        <v>370</v>
      </c>
      <c r="L110" s="4" t="s">
        <v>370</v>
      </c>
      <c r="M110" s="4" t="s">
        <v>370</v>
      </c>
      <c r="N110" s="35">
        <v>25889</v>
      </c>
      <c r="O110" s="35">
        <v>34830.199999999997</v>
      </c>
      <c r="P110" s="71">
        <f t="shared" si="39"/>
        <v>1.2145366758082583</v>
      </c>
      <c r="Q110" s="10">
        <v>20</v>
      </c>
      <c r="R110" s="35">
        <v>1660</v>
      </c>
      <c r="S110" s="35">
        <v>1688.5</v>
      </c>
      <c r="T110" s="71">
        <f t="shared" si="40"/>
        <v>1.0171686746987951</v>
      </c>
      <c r="U110" s="10">
        <v>25</v>
      </c>
      <c r="V110" s="35">
        <v>1.5</v>
      </c>
      <c r="W110" s="35">
        <v>4.3</v>
      </c>
      <c r="X110" s="71">
        <f t="shared" si="41"/>
        <v>1.3</v>
      </c>
      <c r="Y110" s="10">
        <v>25</v>
      </c>
      <c r="Z110" s="35">
        <v>21626</v>
      </c>
      <c r="AA110" s="35">
        <v>134912.5</v>
      </c>
      <c r="AB110" s="71">
        <f t="shared" si="48"/>
        <v>1.3</v>
      </c>
      <c r="AC110" s="10">
        <v>10</v>
      </c>
      <c r="AD110" s="47">
        <v>639</v>
      </c>
      <c r="AE110" s="47">
        <v>629</v>
      </c>
      <c r="AF110" s="71">
        <f t="shared" si="42"/>
        <v>0.98435054773082942</v>
      </c>
      <c r="AG110" s="10">
        <v>20</v>
      </c>
      <c r="AH110" s="4" t="s">
        <v>370</v>
      </c>
      <c r="AI110" s="4" t="s">
        <v>370</v>
      </c>
      <c r="AJ110" s="4" t="s">
        <v>370</v>
      </c>
      <c r="AK110" s="4" t="s">
        <v>370</v>
      </c>
      <c r="AL110" s="4" t="s">
        <v>370</v>
      </c>
      <c r="AM110" s="4" t="s">
        <v>370</v>
      </c>
      <c r="AN110" s="4" t="s">
        <v>370</v>
      </c>
      <c r="AO110" s="4" t="s">
        <v>370</v>
      </c>
      <c r="AP110" s="46">
        <f t="shared" si="49"/>
        <v>1.0993112881437466</v>
      </c>
      <c r="AQ110" s="47">
        <v>1443</v>
      </c>
      <c r="AR110" s="35">
        <f t="shared" si="50"/>
        <v>1180.6363636363637</v>
      </c>
      <c r="AS110" s="35">
        <f t="shared" si="43"/>
        <v>1297.9000000000001</v>
      </c>
      <c r="AT110" s="35">
        <f t="shared" si="44"/>
        <v>117.26363636363635</v>
      </c>
      <c r="AU110" s="35">
        <v>170.5</v>
      </c>
      <c r="AV110" s="35">
        <v>165.8</v>
      </c>
      <c r="AW110" s="35">
        <v>175.3</v>
      </c>
      <c r="AX110" s="35">
        <v>131.30000000000001</v>
      </c>
      <c r="AY110" s="35">
        <v>123</v>
      </c>
      <c r="AZ110" s="35">
        <v>69.400000000000006</v>
      </c>
      <c r="BA110" s="35">
        <v>151</v>
      </c>
      <c r="BB110" s="35">
        <v>75.8</v>
      </c>
      <c r="BC110" s="35"/>
      <c r="BD110" s="35"/>
      <c r="BE110" s="35">
        <f t="shared" si="51"/>
        <v>235.8</v>
      </c>
      <c r="BF110" s="10"/>
      <c r="BG110" s="35">
        <f t="shared" si="45"/>
        <v>235.8</v>
      </c>
      <c r="BH110" s="35"/>
      <c r="BI110" s="35">
        <f t="shared" si="46"/>
        <v>235.8</v>
      </c>
      <c r="BJ110" s="35"/>
      <c r="BK110" s="35">
        <f t="shared" si="52"/>
        <v>235.8</v>
      </c>
      <c r="BL110" s="35">
        <v>212.1</v>
      </c>
      <c r="BM110" s="35">
        <f t="shared" si="53"/>
        <v>23.700000000000017</v>
      </c>
      <c r="BN110" s="80"/>
      <c r="BO110" s="8"/>
      <c r="BP110" s="8"/>
      <c r="BQ110" s="8"/>
      <c r="BR110" s="8"/>
      <c r="BS110" s="8"/>
      <c r="BT110" s="8"/>
      <c r="BU110" s="9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9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9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9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9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9"/>
      <c r="HF110" s="8"/>
      <c r="HG110" s="8"/>
    </row>
    <row r="111" spans="1:215" s="2" customFormat="1" ht="17" customHeight="1">
      <c r="A111" s="13" t="s">
        <v>110</v>
      </c>
      <c r="B111" s="35">
        <v>520300</v>
      </c>
      <c r="C111" s="35">
        <v>815165</v>
      </c>
      <c r="D111" s="71">
        <f t="shared" si="47"/>
        <v>1.2366721122429367</v>
      </c>
      <c r="E111" s="10">
        <v>10</v>
      </c>
      <c r="F111" s="4" t="s">
        <v>370</v>
      </c>
      <c r="G111" s="4" t="s">
        <v>370</v>
      </c>
      <c r="H111" s="4" t="s">
        <v>370</v>
      </c>
      <c r="I111" s="4" t="s">
        <v>370</v>
      </c>
      <c r="J111" s="4" t="s">
        <v>370</v>
      </c>
      <c r="K111" s="4" t="s">
        <v>370</v>
      </c>
      <c r="L111" s="4" t="s">
        <v>370</v>
      </c>
      <c r="M111" s="4" t="s">
        <v>370</v>
      </c>
      <c r="N111" s="35">
        <v>21138.400000000001</v>
      </c>
      <c r="O111" s="35">
        <v>17916.400000000001</v>
      </c>
      <c r="P111" s="71">
        <f t="shared" ref="P111:P174" si="54">IF(Q111=0,0,IF(N111=0,1,IF(O111&lt;0,0,IF(O111/N111&gt;1.2,IF((O111/N111-1.2)*0.1+1.2&gt;1.3,1.3,(O111/N111-1.2)*0.1+1.2),O111/N111))))</f>
        <v>0.84757597547591113</v>
      </c>
      <c r="Q111" s="10">
        <v>20</v>
      </c>
      <c r="R111" s="35">
        <v>11</v>
      </c>
      <c r="S111" s="35">
        <v>19.7</v>
      </c>
      <c r="T111" s="71">
        <f t="shared" ref="T111:T174" si="55">IF(U111=0,0,IF(R111=0,1,IF(S111&lt;0,0,IF(S111/R111&gt;1.2,IF((S111/R111-1.2)*0.1+1.2&gt;1.3,1.3,(S111/R111-1.2)*0.1+1.2),S111/R111))))</f>
        <v>1.259090909090909</v>
      </c>
      <c r="U111" s="10">
        <v>30</v>
      </c>
      <c r="V111" s="35">
        <v>2.4</v>
      </c>
      <c r="W111" s="35">
        <v>11.2</v>
      </c>
      <c r="X111" s="71">
        <f t="shared" ref="X111:X174" si="56">IF(Y111=0,0,IF(V111=0,1,IF(W111&lt;0,0,IF(W111/V111&gt;1.2,IF((W111/V111-1.2)*0.1+1.2&gt;1.3,1.3,(W111/V111-1.2)*0.1+1.2),W111/V111))))</f>
        <v>1.3</v>
      </c>
      <c r="Y111" s="10">
        <v>20</v>
      </c>
      <c r="Z111" s="35">
        <v>460824</v>
      </c>
      <c r="AA111" s="35">
        <v>506625.3</v>
      </c>
      <c r="AB111" s="71">
        <f t="shared" si="48"/>
        <v>1.0993900057288684</v>
      </c>
      <c r="AC111" s="10">
        <v>10</v>
      </c>
      <c r="AD111" s="47">
        <v>21</v>
      </c>
      <c r="AE111" s="47">
        <v>21</v>
      </c>
      <c r="AF111" s="71">
        <f t="shared" ref="AF111:AF174" si="57">IF(AG111=0,0,IF(AD111=0,1,IF(AE111&lt;0,0,IF(AE111/AD111&gt;1.2,IF((AE111/AD111-1.2)*0.1+1.2&gt;1.3,1.3,(AE111/AD111-1.2)*0.1+1.2),AE111/AD111))))</f>
        <v>1</v>
      </c>
      <c r="AG111" s="10">
        <v>20</v>
      </c>
      <c r="AH111" s="4" t="s">
        <v>370</v>
      </c>
      <c r="AI111" s="4" t="s">
        <v>370</v>
      </c>
      <c r="AJ111" s="4" t="s">
        <v>370</v>
      </c>
      <c r="AK111" s="4" t="s">
        <v>370</v>
      </c>
      <c r="AL111" s="4" t="s">
        <v>370</v>
      </c>
      <c r="AM111" s="4" t="s">
        <v>370</v>
      </c>
      <c r="AN111" s="4" t="s">
        <v>370</v>
      </c>
      <c r="AO111" s="4" t="s">
        <v>370</v>
      </c>
      <c r="AP111" s="46">
        <f t="shared" si="49"/>
        <v>1.1280442541996687</v>
      </c>
      <c r="AQ111" s="47">
        <v>6549</v>
      </c>
      <c r="AR111" s="35">
        <f t="shared" si="50"/>
        <v>5358.272727272727</v>
      </c>
      <c r="AS111" s="35">
        <f t="shared" ref="AS111:AS174" si="58">ROUND(AP111*AR111,1)</f>
        <v>6044.4</v>
      </c>
      <c r="AT111" s="35">
        <f t="shared" ref="AT111:AT174" si="59">AS111-AR111</f>
        <v>686.12727272727261</v>
      </c>
      <c r="AU111" s="35">
        <v>740.3</v>
      </c>
      <c r="AV111" s="35">
        <v>739.6</v>
      </c>
      <c r="AW111" s="35">
        <v>614.70000000000005</v>
      </c>
      <c r="AX111" s="35">
        <v>580.20000000000005</v>
      </c>
      <c r="AY111" s="35">
        <v>624.9</v>
      </c>
      <c r="AZ111" s="35">
        <v>648.20000000000005</v>
      </c>
      <c r="BA111" s="35">
        <v>633.20000000000005</v>
      </c>
      <c r="BB111" s="35">
        <v>744</v>
      </c>
      <c r="BC111" s="35">
        <v>102.1</v>
      </c>
      <c r="BD111" s="35"/>
      <c r="BE111" s="35">
        <f t="shared" si="51"/>
        <v>617.20000000000005</v>
      </c>
      <c r="BF111" s="10"/>
      <c r="BG111" s="35">
        <f t="shared" ref="BG111:BG174" si="60">IF(OR(BE111&lt;0,BF111="+"),0,BE111)</f>
        <v>617.20000000000005</v>
      </c>
      <c r="BH111" s="35"/>
      <c r="BI111" s="35">
        <f t="shared" ref="BI111:BI174" si="61">BG111+BH111</f>
        <v>617.20000000000005</v>
      </c>
      <c r="BJ111" s="35"/>
      <c r="BK111" s="35">
        <f t="shared" si="52"/>
        <v>617.20000000000005</v>
      </c>
      <c r="BL111" s="35">
        <v>632.5</v>
      </c>
      <c r="BM111" s="35">
        <f t="shared" si="53"/>
        <v>-15.299999999999955</v>
      </c>
      <c r="BN111" s="80"/>
      <c r="BO111" s="8"/>
      <c r="BP111" s="8"/>
      <c r="BQ111" s="8"/>
      <c r="BR111" s="8"/>
      <c r="BS111" s="8"/>
      <c r="BT111" s="8"/>
      <c r="BU111" s="9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9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9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9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9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9"/>
      <c r="HF111" s="8"/>
      <c r="HG111" s="8"/>
    </row>
    <row r="112" spans="1:215" s="2" customFormat="1" ht="17" customHeight="1">
      <c r="A112" s="13" t="s">
        <v>111</v>
      </c>
      <c r="B112" s="35">
        <v>0</v>
      </c>
      <c r="C112" s="35">
        <v>0</v>
      </c>
      <c r="D112" s="71">
        <f t="shared" ref="D112:D175" si="62">IF(E112=0,0,IF(B112=0,1,IF(C112&lt;0,0,IF(C112/B112&gt;1.2,IF((C112/B112-1.2)*0.1+1.2&gt;1.3,1.3,(C112/B112-1.2)*0.1+1.2),C112/B112))))</f>
        <v>0</v>
      </c>
      <c r="E112" s="10">
        <v>0</v>
      </c>
      <c r="F112" s="4" t="s">
        <v>370</v>
      </c>
      <c r="G112" s="4" t="s">
        <v>370</v>
      </c>
      <c r="H112" s="4" t="s">
        <v>370</v>
      </c>
      <c r="I112" s="4" t="s">
        <v>370</v>
      </c>
      <c r="J112" s="4" t="s">
        <v>370</v>
      </c>
      <c r="K112" s="4" t="s">
        <v>370</v>
      </c>
      <c r="L112" s="4" t="s">
        <v>370</v>
      </c>
      <c r="M112" s="4" t="s">
        <v>370</v>
      </c>
      <c r="N112" s="35">
        <v>3482.3</v>
      </c>
      <c r="O112" s="35">
        <v>3234.9</v>
      </c>
      <c r="P112" s="71">
        <f t="shared" si="54"/>
        <v>0.92895500100508277</v>
      </c>
      <c r="Q112" s="10">
        <v>20</v>
      </c>
      <c r="R112" s="35">
        <v>382</v>
      </c>
      <c r="S112" s="35">
        <v>400.3</v>
      </c>
      <c r="T112" s="71">
        <f t="shared" si="55"/>
        <v>1.0479057591623038</v>
      </c>
      <c r="U112" s="10">
        <v>20</v>
      </c>
      <c r="V112" s="35">
        <v>162</v>
      </c>
      <c r="W112" s="35">
        <v>169.3</v>
      </c>
      <c r="X112" s="71">
        <f t="shared" si="56"/>
        <v>1.0450617283950618</v>
      </c>
      <c r="Y112" s="10">
        <v>30</v>
      </c>
      <c r="Z112" s="35">
        <v>1699593</v>
      </c>
      <c r="AA112" s="35">
        <v>1600134</v>
      </c>
      <c r="AB112" s="71">
        <f t="shared" ref="AB112:AB175" si="63">IF(AC112=0,0,IF(Z112=0,1,IF(AA112&lt;0,0,IF(AA112/Z112&gt;1.2,IF((AA112/Z112-1.2)*0.1+1.2&gt;1.3,1.3,(AA112/Z112-1.2)*0.1+1.2),AA112/Z112))))</f>
        <v>0.94148069567243453</v>
      </c>
      <c r="AC112" s="10">
        <v>10</v>
      </c>
      <c r="AD112" s="47">
        <v>1150</v>
      </c>
      <c r="AE112" s="47">
        <v>1179</v>
      </c>
      <c r="AF112" s="71">
        <f t="shared" si="57"/>
        <v>1.0252173913043479</v>
      </c>
      <c r="AG112" s="10">
        <v>20</v>
      </c>
      <c r="AH112" s="4" t="s">
        <v>370</v>
      </c>
      <c r="AI112" s="4" t="s">
        <v>370</v>
      </c>
      <c r="AJ112" s="4" t="s">
        <v>370</v>
      </c>
      <c r="AK112" s="4" t="s">
        <v>370</v>
      </c>
      <c r="AL112" s="4" t="s">
        <v>370</v>
      </c>
      <c r="AM112" s="4" t="s">
        <v>370</v>
      </c>
      <c r="AN112" s="4" t="s">
        <v>370</v>
      </c>
      <c r="AO112" s="4" t="s">
        <v>370</v>
      </c>
      <c r="AP112" s="46">
        <f t="shared" ref="AP112:AP175" si="64">(D112*E112+P112*Q112+T112*U112+X112*Y112+AB112*AC112+AF112*AG112)/(E112+Q112+U112+Y112+AC112+AG112)</f>
        <v>1.0080822183801088</v>
      </c>
      <c r="AQ112" s="47">
        <v>5250</v>
      </c>
      <c r="AR112" s="35">
        <f t="shared" ref="AR112:AR175" si="65">AQ112/11*9</f>
        <v>4295.454545454545</v>
      </c>
      <c r="AS112" s="35">
        <f t="shared" si="58"/>
        <v>4330.2</v>
      </c>
      <c r="AT112" s="35">
        <f t="shared" si="59"/>
        <v>34.745454545454777</v>
      </c>
      <c r="AU112" s="35">
        <v>449.4</v>
      </c>
      <c r="AV112" s="35">
        <v>576.70000000000005</v>
      </c>
      <c r="AW112" s="35">
        <v>515.20000000000005</v>
      </c>
      <c r="AX112" s="35">
        <v>379.4</v>
      </c>
      <c r="AY112" s="35">
        <v>482.4</v>
      </c>
      <c r="AZ112" s="35">
        <v>337.6</v>
      </c>
      <c r="BA112" s="35">
        <v>492.3</v>
      </c>
      <c r="BB112" s="35">
        <v>483.8</v>
      </c>
      <c r="BC112" s="35"/>
      <c r="BD112" s="35"/>
      <c r="BE112" s="35">
        <f t="shared" ref="BE112:BE175" si="66">ROUND(AS112-SUM(AU112:BD112),1)</f>
        <v>613.4</v>
      </c>
      <c r="BF112" s="10"/>
      <c r="BG112" s="35">
        <f t="shared" si="60"/>
        <v>613.4</v>
      </c>
      <c r="BH112" s="35"/>
      <c r="BI112" s="35">
        <f t="shared" si="61"/>
        <v>613.4</v>
      </c>
      <c r="BJ112" s="35"/>
      <c r="BK112" s="35">
        <f t="shared" ref="BK112:BK175" si="67">IF((BI112-BJ112)&gt;0,ROUND(BI112-BJ112,1),0)</f>
        <v>613.4</v>
      </c>
      <c r="BL112" s="35">
        <v>645.20000000000005</v>
      </c>
      <c r="BM112" s="35">
        <f t="shared" ref="BM112:BM175" si="68">BK112-BL112</f>
        <v>-31.800000000000068</v>
      </c>
      <c r="BN112" s="80"/>
      <c r="BO112" s="8"/>
      <c r="BP112" s="8"/>
      <c r="BQ112" s="8"/>
      <c r="BR112" s="8"/>
      <c r="BS112" s="8"/>
      <c r="BT112" s="8"/>
      <c r="BU112" s="9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9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9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9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9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9"/>
      <c r="HF112" s="8"/>
      <c r="HG112" s="8"/>
    </row>
    <row r="113" spans="1:215" s="2" customFormat="1" ht="17" customHeight="1">
      <c r="A113" s="13" t="s">
        <v>112</v>
      </c>
      <c r="B113" s="35">
        <v>0</v>
      </c>
      <c r="C113" s="35">
        <v>148153</v>
      </c>
      <c r="D113" s="71">
        <f t="shared" si="62"/>
        <v>0</v>
      </c>
      <c r="E113" s="10">
        <v>0</v>
      </c>
      <c r="F113" s="4" t="s">
        <v>370</v>
      </c>
      <c r="G113" s="4" t="s">
        <v>370</v>
      </c>
      <c r="H113" s="4" t="s">
        <v>370</v>
      </c>
      <c r="I113" s="4" t="s">
        <v>370</v>
      </c>
      <c r="J113" s="4" t="s">
        <v>370</v>
      </c>
      <c r="K113" s="4" t="s">
        <v>370</v>
      </c>
      <c r="L113" s="4" t="s">
        <v>370</v>
      </c>
      <c r="M113" s="4" t="s">
        <v>370</v>
      </c>
      <c r="N113" s="35">
        <v>7422.1</v>
      </c>
      <c r="O113" s="35">
        <v>7053.1</v>
      </c>
      <c r="P113" s="71">
        <f t="shared" si="54"/>
        <v>0.95028361245469606</v>
      </c>
      <c r="Q113" s="10">
        <v>20</v>
      </c>
      <c r="R113" s="35">
        <v>565</v>
      </c>
      <c r="S113" s="35">
        <v>648.20000000000005</v>
      </c>
      <c r="T113" s="71">
        <f t="shared" si="55"/>
        <v>1.1472566371681416</v>
      </c>
      <c r="U113" s="10">
        <v>25</v>
      </c>
      <c r="V113" s="35">
        <v>720</v>
      </c>
      <c r="W113" s="35">
        <v>936.4</v>
      </c>
      <c r="X113" s="71">
        <f t="shared" si="56"/>
        <v>1.2100555555555554</v>
      </c>
      <c r="Y113" s="10">
        <v>25</v>
      </c>
      <c r="Z113" s="35">
        <v>21452</v>
      </c>
      <c r="AA113" s="35">
        <v>35242.400000000001</v>
      </c>
      <c r="AB113" s="71">
        <f t="shared" si="63"/>
        <v>1.2442849151594257</v>
      </c>
      <c r="AC113" s="10">
        <v>10</v>
      </c>
      <c r="AD113" s="47">
        <v>425</v>
      </c>
      <c r="AE113" s="47">
        <v>389</v>
      </c>
      <c r="AF113" s="71">
        <f t="shared" si="57"/>
        <v>0.91529411764705881</v>
      </c>
      <c r="AG113" s="10">
        <v>20</v>
      </c>
      <c r="AH113" s="4" t="s">
        <v>370</v>
      </c>
      <c r="AI113" s="4" t="s">
        <v>370</v>
      </c>
      <c r="AJ113" s="4" t="s">
        <v>370</v>
      </c>
      <c r="AK113" s="4" t="s">
        <v>370</v>
      </c>
      <c r="AL113" s="4" t="s">
        <v>370</v>
      </c>
      <c r="AM113" s="4" t="s">
        <v>370</v>
      </c>
      <c r="AN113" s="4" t="s">
        <v>370</v>
      </c>
      <c r="AO113" s="4" t="s">
        <v>370</v>
      </c>
      <c r="AP113" s="46">
        <f t="shared" si="64"/>
        <v>1.0868720857172178</v>
      </c>
      <c r="AQ113" s="47">
        <v>2211</v>
      </c>
      <c r="AR113" s="35">
        <f t="shared" si="65"/>
        <v>1809</v>
      </c>
      <c r="AS113" s="35">
        <f t="shared" si="58"/>
        <v>1966.2</v>
      </c>
      <c r="AT113" s="35">
        <f t="shared" si="59"/>
        <v>157.20000000000005</v>
      </c>
      <c r="AU113" s="35">
        <v>245.7</v>
      </c>
      <c r="AV113" s="35">
        <v>243.1</v>
      </c>
      <c r="AW113" s="35">
        <v>235.6</v>
      </c>
      <c r="AX113" s="35">
        <v>247.1</v>
      </c>
      <c r="AY113" s="35">
        <v>216.7</v>
      </c>
      <c r="AZ113" s="35">
        <v>123.4</v>
      </c>
      <c r="BA113" s="35">
        <v>244.3</v>
      </c>
      <c r="BB113" s="35">
        <v>198.3</v>
      </c>
      <c r="BC113" s="35"/>
      <c r="BD113" s="35"/>
      <c r="BE113" s="35">
        <f t="shared" si="66"/>
        <v>212</v>
      </c>
      <c r="BF113" s="10"/>
      <c r="BG113" s="35">
        <f t="shared" si="60"/>
        <v>212</v>
      </c>
      <c r="BH113" s="35"/>
      <c r="BI113" s="35">
        <f t="shared" si="61"/>
        <v>212</v>
      </c>
      <c r="BJ113" s="35"/>
      <c r="BK113" s="35">
        <f t="shared" si="67"/>
        <v>212</v>
      </c>
      <c r="BL113" s="35">
        <v>180.3</v>
      </c>
      <c r="BM113" s="35">
        <f t="shared" si="68"/>
        <v>31.699999999999989</v>
      </c>
      <c r="BN113" s="80"/>
      <c r="BO113" s="8"/>
      <c r="BP113" s="8"/>
      <c r="BQ113" s="8"/>
      <c r="BR113" s="8"/>
      <c r="BS113" s="8"/>
      <c r="BT113" s="8"/>
      <c r="BU113" s="9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9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9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9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9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9"/>
      <c r="HF113" s="8"/>
      <c r="HG113" s="8"/>
    </row>
    <row r="114" spans="1:215" s="2" customFormat="1" ht="17" customHeight="1">
      <c r="A114" s="13" t="s">
        <v>113</v>
      </c>
      <c r="B114" s="35">
        <v>14451</v>
      </c>
      <c r="C114" s="35">
        <v>17932</v>
      </c>
      <c r="D114" s="71">
        <f t="shared" si="62"/>
        <v>1.2040882983876549</v>
      </c>
      <c r="E114" s="10">
        <v>10</v>
      </c>
      <c r="F114" s="4" t="s">
        <v>370</v>
      </c>
      <c r="G114" s="4" t="s">
        <v>370</v>
      </c>
      <c r="H114" s="4" t="s">
        <v>370</v>
      </c>
      <c r="I114" s="4" t="s">
        <v>370</v>
      </c>
      <c r="J114" s="4" t="s">
        <v>370</v>
      </c>
      <c r="K114" s="4" t="s">
        <v>370</v>
      </c>
      <c r="L114" s="4" t="s">
        <v>370</v>
      </c>
      <c r="M114" s="4" t="s">
        <v>370</v>
      </c>
      <c r="N114" s="35">
        <v>10771.6</v>
      </c>
      <c r="O114" s="35">
        <v>8318.5</v>
      </c>
      <c r="P114" s="71">
        <f t="shared" si="54"/>
        <v>0.77226224516320696</v>
      </c>
      <c r="Q114" s="10">
        <v>20</v>
      </c>
      <c r="R114" s="35">
        <v>42</v>
      </c>
      <c r="S114" s="35">
        <v>56</v>
      </c>
      <c r="T114" s="71">
        <f t="shared" si="55"/>
        <v>1.2133333333333334</v>
      </c>
      <c r="U114" s="10">
        <v>20</v>
      </c>
      <c r="V114" s="35">
        <v>37</v>
      </c>
      <c r="W114" s="35">
        <v>109.1</v>
      </c>
      <c r="X114" s="71">
        <f t="shared" si="56"/>
        <v>1.3</v>
      </c>
      <c r="Y114" s="10">
        <v>30</v>
      </c>
      <c r="Z114" s="35">
        <v>65759</v>
      </c>
      <c r="AA114" s="35">
        <v>29226.400000000001</v>
      </c>
      <c r="AB114" s="71">
        <f t="shared" si="63"/>
        <v>0.44444714791891604</v>
      </c>
      <c r="AC114" s="10">
        <v>10</v>
      </c>
      <c r="AD114" s="47">
        <v>179</v>
      </c>
      <c r="AE114" s="47">
        <v>182</v>
      </c>
      <c r="AF114" s="71">
        <f t="shared" si="57"/>
        <v>1.0167597765363128</v>
      </c>
      <c r="AG114" s="10">
        <v>20</v>
      </c>
      <c r="AH114" s="4" t="s">
        <v>370</v>
      </c>
      <c r="AI114" s="4" t="s">
        <v>370</v>
      </c>
      <c r="AJ114" s="4" t="s">
        <v>370</v>
      </c>
      <c r="AK114" s="4" t="s">
        <v>370</v>
      </c>
      <c r="AL114" s="4" t="s">
        <v>370</v>
      </c>
      <c r="AM114" s="4" t="s">
        <v>370</v>
      </c>
      <c r="AN114" s="4" t="s">
        <v>370</v>
      </c>
      <c r="AO114" s="4" t="s">
        <v>370</v>
      </c>
      <c r="AP114" s="46">
        <f t="shared" si="64"/>
        <v>1.0502951051247524</v>
      </c>
      <c r="AQ114" s="47">
        <v>9065</v>
      </c>
      <c r="AR114" s="35">
        <f t="shared" si="65"/>
        <v>7416.818181818182</v>
      </c>
      <c r="AS114" s="35">
        <f t="shared" si="58"/>
        <v>7789.8</v>
      </c>
      <c r="AT114" s="35">
        <f t="shared" si="59"/>
        <v>372.9818181818182</v>
      </c>
      <c r="AU114" s="35">
        <v>708.6</v>
      </c>
      <c r="AV114" s="35">
        <v>993.9</v>
      </c>
      <c r="AW114" s="35">
        <v>964.5</v>
      </c>
      <c r="AX114" s="35">
        <v>870.1</v>
      </c>
      <c r="AY114" s="35">
        <v>881.8</v>
      </c>
      <c r="AZ114" s="35">
        <v>1079</v>
      </c>
      <c r="BA114" s="35">
        <v>658.1</v>
      </c>
      <c r="BB114" s="35">
        <v>842.1</v>
      </c>
      <c r="BC114" s="35"/>
      <c r="BD114" s="35"/>
      <c r="BE114" s="35">
        <f t="shared" si="66"/>
        <v>791.7</v>
      </c>
      <c r="BF114" s="10"/>
      <c r="BG114" s="35">
        <f t="shared" si="60"/>
        <v>791.7</v>
      </c>
      <c r="BH114" s="35"/>
      <c r="BI114" s="35">
        <f t="shared" si="61"/>
        <v>791.7</v>
      </c>
      <c r="BJ114" s="35"/>
      <c r="BK114" s="35">
        <f t="shared" si="67"/>
        <v>791.7</v>
      </c>
      <c r="BL114" s="35">
        <v>1241.0999999999999</v>
      </c>
      <c r="BM114" s="35">
        <f t="shared" si="68"/>
        <v>-449.39999999999986</v>
      </c>
      <c r="BN114" s="80"/>
      <c r="BO114" s="8"/>
      <c r="BP114" s="8"/>
      <c r="BQ114" s="8"/>
      <c r="BR114" s="8"/>
      <c r="BS114" s="8"/>
      <c r="BT114" s="8"/>
      <c r="BU114" s="9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9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9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9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9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9"/>
      <c r="HF114" s="8"/>
      <c r="HG114" s="8"/>
    </row>
    <row r="115" spans="1:215" s="2" customFormat="1" ht="17" customHeight="1">
      <c r="A115" s="13" t="s">
        <v>114</v>
      </c>
      <c r="B115" s="35">
        <v>0</v>
      </c>
      <c r="C115" s="35">
        <v>4510.7</v>
      </c>
      <c r="D115" s="71">
        <f t="shared" si="62"/>
        <v>0</v>
      </c>
      <c r="E115" s="10">
        <v>0</v>
      </c>
      <c r="F115" s="4" t="s">
        <v>370</v>
      </c>
      <c r="G115" s="4" t="s">
        <v>370</v>
      </c>
      <c r="H115" s="4" t="s">
        <v>370</v>
      </c>
      <c r="I115" s="4" t="s">
        <v>370</v>
      </c>
      <c r="J115" s="4" t="s">
        <v>370</v>
      </c>
      <c r="K115" s="4" t="s">
        <v>370</v>
      </c>
      <c r="L115" s="4" t="s">
        <v>370</v>
      </c>
      <c r="M115" s="4" t="s">
        <v>370</v>
      </c>
      <c r="N115" s="35">
        <v>16341.1</v>
      </c>
      <c r="O115" s="35">
        <v>16840.400000000001</v>
      </c>
      <c r="P115" s="71">
        <f t="shared" si="54"/>
        <v>1.0305548586080497</v>
      </c>
      <c r="Q115" s="10">
        <v>20</v>
      </c>
      <c r="R115" s="35">
        <v>0</v>
      </c>
      <c r="S115" s="35">
        <v>0</v>
      </c>
      <c r="T115" s="71">
        <f t="shared" si="55"/>
        <v>0</v>
      </c>
      <c r="U115" s="10">
        <v>0</v>
      </c>
      <c r="V115" s="35">
        <v>0</v>
      </c>
      <c r="W115" s="35">
        <v>0</v>
      </c>
      <c r="X115" s="71">
        <f t="shared" si="56"/>
        <v>0</v>
      </c>
      <c r="Y115" s="10">
        <v>0</v>
      </c>
      <c r="Z115" s="35">
        <v>37775</v>
      </c>
      <c r="AA115" s="35">
        <v>34801.5</v>
      </c>
      <c r="AB115" s="71">
        <f t="shared" si="63"/>
        <v>0.9212839179351423</v>
      </c>
      <c r="AC115" s="10">
        <v>10</v>
      </c>
      <c r="AD115" s="47">
        <v>0</v>
      </c>
      <c r="AE115" s="47">
        <v>0</v>
      </c>
      <c r="AF115" s="71">
        <f t="shared" si="57"/>
        <v>0</v>
      </c>
      <c r="AG115" s="10">
        <v>0</v>
      </c>
      <c r="AH115" s="4" t="s">
        <v>370</v>
      </c>
      <c r="AI115" s="4" t="s">
        <v>370</v>
      </c>
      <c r="AJ115" s="4" t="s">
        <v>370</v>
      </c>
      <c r="AK115" s="4" t="s">
        <v>370</v>
      </c>
      <c r="AL115" s="4" t="s">
        <v>370</v>
      </c>
      <c r="AM115" s="4" t="s">
        <v>370</v>
      </c>
      <c r="AN115" s="4" t="s">
        <v>370</v>
      </c>
      <c r="AO115" s="4" t="s">
        <v>370</v>
      </c>
      <c r="AP115" s="46">
        <f t="shared" si="64"/>
        <v>0.99413121171708063</v>
      </c>
      <c r="AQ115" s="47">
        <v>0</v>
      </c>
      <c r="AR115" s="35">
        <f t="shared" si="65"/>
        <v>0</v>
      </c>
      <c r="AS115" s="35">
        <f t="shared" si="58"/>
        <v>0</v>
      </c>
      <c r="AT115" s="35">
        <f t="shared" si="59"/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/>
      <c r="BD115" s="35"/>
      <c r="BE115" s="35">
        <f t="shared" si="66"/>
        <v>0</v>
      </c>
      <c r="BF115" s="10"/>
      <c r="BG115" s="35">
        <f t="shared" si="60"/>
        <v>0</v>
      </c>
      <c r="BH115" s="35"/>
      <c r="BI115" s="35">
        <f t="shared" si="61"/>
        <v>0</v>
      </c>
      <c r="BJ115" s="35"/>
      <c r="BK115" s="35">
        <f t="shared" si="67"/>
        <v>0</v>
      </c>
      <c r="BL115" s="35">
        <v>0</v>
      </c>
      <c r="BM115" s="35">
        <f t="shared" si="68"/>
        <v>0</v>
      </c>
      <c r="BN115" s="80"/>
      <c r="BO115" s="8"/>
      <c r="BP115" s="8"/>
      <c r="BQ115" s="8"/>
      <c r="BR115" s="8"/>
      <c r="BS115" s="8"/>
      <c r="BT115" s="8"/>
      <c r="BU115" s="9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9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9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9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9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9"/>
      <c r="HF115" s="8"/>
      <c r="HG115" s="8"/>
    </row>
    <row r="116" spans="1:215" s="2" customFormat="1" ht="17" customHeight="1">
      <c r="A116" s="13" t="s">
        <v>115</v>
      </c>
      <c r="B116" s="35">
        <v>7572249</v>
      </c>
      <c r="C116" s="35">
        <v>7324804.7000000002</v>
      </c>
      <c r="D116" s="71">
        <f t="shared" si="62"/>
        <v>0.96732221827359355</v>
      </c>
      <c r="E116" s="10">
        <v>10</v>
      </c>
      <c r="F116" s="4" t="s">
        <v>370</v>
      </c>
      <c r="G116" s="4" t="s">
        <v>370</v>
      </c>
      <c r="H116" s="4" t="s">
        <v>370</v>
      </c>
      <c r="I116" s="4" t="s">
        <v>370</v>
      </c>
      <c r="J116" s="4" t="s">
        <v>370</v>
      </c>
      <c r="K116" s="4" t="s">
        <v>370</v>
      </c>
      <c r="L116" s="4" t="s">
        <v>370</v>
      </c>
      <c r="M116" s="4" t="s">
        <v>370</v>
      </c>
      <c r="N116" s="35">
        <v>54291.7</v>
      </c>
      <c r="O116" s="35">
        <v>79000.399999999994</v>
      </c>
      <c r="P116" s="71">
        <f t="shared" si="54"/>
        <v>1.2255110081283143</v>
      </c>
      <c r="Q116" s="10">
        <v>20</v>
      </c>
      <c r="R116" s="35">
        <v>81</v>
      </c>
      <c r="S116" s="35">
        <v>85.6</v>
      </c>
      <c r="T116" s="71">
        <f t="shared" si="55"/>
        <v>1.05679012345679</v>
      </c>
      <c r="U116" s="10">
        <v>30</v>
      </c>
      <c r="V116" s="35">
        <v>6</v>
      </c>
      <c r="W116" s="35">
        <v>6.3</v>
      </c>
      <c r="X116" s="71">
        <f t="shared" si="56"/>
        <v>1.05</v>
      </c>
      <c r="Y116" s="10">
        <v>20</v>
      </c>
      <c r="Z116" s="35">
        <v>1837544</v>
      </c>
      <c r="AA116" s="35">
        <v>1615415.9</v>
      </c>
      <c r="AB116" s="71">
        <f t="shared" si="63"/>
        <v>0.87911685380050764</v>
      </c>
      <c r="AC116" s="10">
        <v>10</v>
      </c>
      <c r="AD116" s="47">
        <v>73</v>
      </c>
      <c r="AE116" s="47">
        <v>72</v>
      </c>
      <c r="AF116" s="71">
        <f t="shared" si="57"/>
        <v>0.98630136986301364</v>
      </c>
      <c r="AG116" s="10">
        <v>20</v>
      </c>
      <c r="AH116" s="4" t="s">
        <v>370</v>
      </c>
      <c r="AI116" s="4" t="s">
        <v>370</v>
      </c>
      <c r="AJ116" s="4" t="s">
        <v>370</v>
      </c>
      <c r="AK116" s="4" t="s">
        <v>370</v>
      </c>
      <c r="AL116" s="4" t="s">
        <v>370</v>
      </c>
      <c r="AM116" s="4" t="s">
        <v>370</v>
      </c>
      <c r="AN116" s="4" t="s">
        <v>370</v>
      </c>
      <c r="AO116" s="4" t="s">
        <v>370</v>
      </c>
      <c r="AP116" s="46">
        <f t="shared" si="64"/>
        <v>1.0491303816751933</v>
      </c>
      <c r="AQ116" s="47">
        <v>2292</v>
      </c>
      <c r="AR116" s="35">
        <f t="shared" si="65"/>
        <v>1875.2727272727275</v>
      </c>
      <c r="AS116" s="35">
        <f t="shared" si="58"/>
        <v>1967.4</v>
      </c>
      <c r="AT116" s="35">
        <f t="shared" si="59"/>
        <v>92.127272727272612</v>
      </c>
      <c r="AU116" s="35">
        <v>189.9</v>
      </c>
      <c r="AV116" s="35">
        <v>252.7</v>
      </c>
      <c r="AW116" s="35">
        <v>116.6</v>
      </c>
      <c r="AX116" s="35">
        <v>106.5</v>
      </c>
      <c r="AY116" s="35">
        <v>108.3</v>
      </c>
      <c r="AZ116" s="35">
        <v>204.2</v>
      </c>
      <c r="BA116" s="35">
        <v>212.6</v>
      </c>
      <c r="BB116" s="35">
        <v>204</v>
      </c>
      <c r="BC116" s="35">
        <v>348.70000000000005</v>
      </c>
      <c r="BD116" s="35"/>
      <c r="BE116" s="35">
        <f t="shared" si="66"/>
        <v>223.9</v>
      </c>
      <c r="BF116" s="10"/>
      <c r="BG116" s="35">
        <f t="shared" si="60"/>
        <v>223.9</v>
      </c>
      <c r="BH116" s="35"/>
      <c r="BI116" s="35">
        <f t="shared" si="61"/>
        <v>223.9</v>
      </c>
      <c r="BJ116" s="35"/>
      <c r="BK116" s="35">
        <f t="shared" si="67"/>
        <v>223.9</v>
      </c>
      <c r="BL116" s="35">
        <v>255.8</v>
      </c>
      <c r="BM116" s="35">
        <f t="shared" si="68"/>
        <v>-31.900000000000006</v>
      </c>
      <c r="BN116" s="80"/>
      <c r="BO116" s="8"/>
      <c r="BP116" s="8"/>
      <c r="BQ116" s="8"/>
      <c r="BR116" s="8"/>
      <c r="BS116" s="8"/>
      <c r="BT116" s="8"/>
      <c r="BU116" s="9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9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9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9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9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9"/>
      <c r="HF116" s="8"/>
      <c r="HG116" s="8"/>
    </row>
    <row r="117" spans="1:215" s="2" customFormat="1" ht="17" customHeight="1">
      <c r="A117" s="13" t="s">
        <v>116</v>
      </c>
      <c r="B117" s="35">
        <v>52025</v>
      </c>
      <c r="C117" s="35">
        <v>74518</v>
      </c>
      <c r="D117" s="71">
        <f t="shared" si="62"/>
        <v>1.2232349831811629</v>
      </c>
      <c r="E117" s="10">
        <v>10</v>
      </c>
      <c r="F117" s="4" t="s">
        <v>370</v>
      </c>
      <c r="G117" s="4" t="s">
        <v>370</v>
      </c>
      <c r="H117" s="4" t="s">
        <v>370</v>
      </c>
      <c r="I117" s="4" t="s">
        <v>370</v>
      </c>
      <c r="J117" s="4" t="s">
        <v>370</v>
      </c>
      <c r="K117" s="4" t="s">
        <v>370</v>
      </c>
      <c r="L117" s="4" t="s">
        <v>370</v>
      </c>
      <c r="M117" s="4" t="s">
        <v>370</v>
      </c>
      <c r="N117" s="35">
        <v>1845.2</v>
      </c>
      <c r="O117" s="35">
        <v>3250.3</v>
      </c>
      <c r="P117" s="71">
        <f t="shared" si="54"/>
        <v>1.2561489269455886</v>
      </c>
      <c r="Q117" s="10">
        <v>20</v>
      </c>
      <c r="R117" s="35">
        <v>38</v>
      </c>
      <c r="S117" s="35">
        <v>37.799999999999997</v>
      </c>
      <c r="T117" s="71">
        <f t="shared" si="55"/>
        <v>0.99473684210526303</v>
      </c>
      <c r="U117" s="10">
        <v>25</v>
      </c>
      <c r="V117" s="35">
        <v>2.4</v>
      </c>
      <c r="W117" s="35">
        <v>10.6</v>
      </c>
      <c r="X117" s="71">
        <f t="shared" si="56"/>
        <v>1.3</v>
      </c>
      <c r="Y117" s="10">
        <v>25</v>
      </c>
      <c r="Z117" s="35">
        <v>17736</v>
      </c>
      <c r="AA117" s="35">
        <v>10625.7</v>
      </c>
      <c r="AB117" s="71">
        <f t="shared" si="63"/>
        <v>0.59910351826792962</v>
      </c>
      <c r="AC117" s="10">
        <v>10</v>
      </c>
      <c r="AD117" s="47">
        <v>95</v>
      </c>
      <c r="AE117" s="47">
        <v>96</v>
      </c>
      <c r="AF117" s="71">
        <f t="shared" si="57"/>
        <v>1.0105263157894737</v>
      </c>
      <c r="AG117" s="10">
        <v>20</v>
      </c>
      <c r="AH117" s="4" t="s">
        <v>370</v>
      </c>
      <c r="AI117" s="4" t="s">
        <v>370</v>
      </c>
      <c r="AJ117" s="4" t="s">
        <v>370</v>
      </c>
      <c r="AK117" s="4" t="s">
        <v>370</v>
      </c>
      <c r="AL117" s="4" t="s">
        <v>370</v>
      </c>
      <c r="AM117" s="4" t="s">
        <v>370</v>
      </c>
      <c r="AN117" s="4" t="s">
        <v>370</v>
      </c>
      <c r="AO117" s="4" t="s">
        <v>370</v>
      </c>
      <c r="AP117" s="46">
        <f t="shared" si="64"/>
        <v>1.0993210083802158</v>
      </c>
      <c r="AQ117" s="47">
        <v>5209</v>
      </c>
      <c r="AR117" s="35">
        <f t="shared" si="65"/>
        <v>4261.909090909091</v>
      </c>
      <c r="AS117" s="35">
        <f t="shared" si="58"/>
        <v>4685.2</v>
      </c>
      <c r="AT117" s="35">
        <f t="shared" si="59"/>
        <v>423.29090909090883</v>
      </c>
      <c r="AU117" s="35">
        <v>568.6</v>
      </c>
      <c r="AV117" s="35">
        <v>590.20000000000005</v>
      </c>
      <c r="AW117" s="35">
        <v>688</v>
      </c>
      <c r="AX117" s="35">
        <v>474.6</v>
      </c>
      <c r="AY117" s="35">
        <v>417.2</v>
      </c>
      <c r="AZ117" s="35">
        <v>453.8</v>
      </c>
      <c r="BA117" s="35">
        <v>425.2</v>
      </c>
      <c r="BB117" s="35">
        <v>555</v>
      </c>
      <c r="BC117" s="35"/>
      <c r="BD117" s="35"/>
      <c r="BE117" s="35">
        <f t="shared" si="66"/>
        <v>512.6</v>
      </c>
      <c r="BF117" s="10"/>
      <c r="BG117" s="35">
        <f t="shared" si="60"/>
        <v>512.6</v>
      </c>
      <c r="BH117" s="35"/>
      <c r="BI117" s="35">
        <f t="shared" si="61"/>
        <v>512.6</v>
      </c>
      <c r="BJ117" s="35"/>
      <c r="BK117" s="35">
        <f t="shared" si="67"/>
        <v>512.6</v>
      </c>
      <c r="BL117" s="35">
        <v>725.8</v>
      </c>
      <c r="BM117" s="35">
        <f t="shared" si="68"/>
        <v>-213.19999999999993</v>
      </c>
      <c r="BN117" s="80"/>
      <c r="BO117" s="8"/>
      <c r="BP117" s="8"/>
      <c r="BQ117" s="8"/>
      <c r="BR117" s="8"/>
      <c r="BS117" s="8"/>
      <c r="BT117" s="8"/>
      <c r="BU117" s="9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9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9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9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9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9"/>
      <c r="HF117" s="8"/>
      <c r="HG117" s="8"/>
    </row>
    <row r="118" spans="1:215" s="2" customFormat="1" ht="17" customHeight="1">
      <c r="A118" s="13" t="s">
        <v>117</v>
      </c>
      <c r="B118" s="35">
        <v>41556</v>
      </c>
      <c r="C118" s="35">
        <v>36046</v>
      </c>
      <c r="D118" s="71">
        <f t="shared" si="62"/>
        <v>0.86740783521031861</v>
      </c>
      <c r="E118" s="10">
        <v>10</v>
      </c>
      <c r="F118" s="4" t="s">
        <v>370</v>
      </c>
      <c r="G118" s="4" t="s">
        <v>370</v>
      </c>
      <c r="H118" s="4" t="s">
        <v>370</v>
      </c>
      <c r="I118" s="4" t="s">
        <v>370</v>
      </c>
      <c r="J118" s="4" t="s">
        <v>370</v>
      </c>
      <c r="K118" s="4" t="s">
        <v>370</v>
      </c>
      <c r="L118" s="4" t="s">
        <v>370</v>
      </c>
      <c r="M118" s="4" t="s">
        <v>370</v>
      </c>
      <c r="N118" s="35">
        <v>1744.6</v>
      </c>
      <c r="O118" s="35">
        <v>1391.9</v>
      </c>
      <c r="P118" s="71">
        <f t="shared" si="54"/>
        <v>0.79783331422675696</v>
      </c>
      <c r="Q118" s="10">
        <v>20</v>
      </c>
      <c r="R118" s="35">
        <v>50</v>
      </c>
      <c r="S118" s="35">
        <v>51</v>
      </c>
      <c r="T118" s="71">
        <f t="shared" si="55"/>
        <v>1.02</v>
      </c>
      <c r="U118" s="10">
        <v>30</v>
      </c>
      <c r="V118" s="35">
        <v>5.2</v>
      </c>
      <c r="W118" s="35">
        <v>5.3</v>
      </c>
      <c r="X118" s="71">
        <f t="shared" si="56"/>
        <v>1.0192307692307692</v>
      </c>
      <c r="Y118" s="10">
        <v>20</v>
      </c>
      <c r="Z118" s="35">
        <v>19194</v>
      </c>
      <c r="AA118" s="35">
        <v>24205</v>
      </c>
      <c r="AB118" s="71">
        <f t="shared" si="63"/>
        <v>1.2061071168073356</v>
      </c>
      <c r="AC118" s="10">
        <v>10</v>
      </c>
      <c r="AD118" s="47">
        <v>327</v>
      </c>
      <c r="AE118" s="47">
        <v>369</v>
      </c>
      <c r="AF118" s="71">
        <f t="shared" si="57"/>
        <v>1.128440366972477</v>
      </c>
      <c r="AG118" s="10">
        <v>20</v>
      </c>
      <c r="AH118" s="4" t="s">
        <v>370</v>
      </c>
      <c r="AI118" s="4" t="s">
        <v>370</v>
      </c>
      <c r="AJ118" s="4" t="s">
        <v>370</v>
      </c>
      <c r="AK118" s="4" t="s">
        <v>370</v>
      </c>
      <c r="AL118" s="4" t="s">
        <v>370</v>
      </c>
      <c r="AM118" s="4" t="s">
        <v>370</v>
      </c>
      <c r="AN118" s="4" t="s">
        <v>370</v>
      </c>
      <c r="AO118" s="4" t="s">
        <v>370</v>
      </c>
      <c r="AP118" s="46">
        <f t="shared" si="64"/>
        <v>1.0022294411706962</v>
      </c>
      <c r="AQ118" s="47">
        <v>5014</v>
      </c>
      <c r="AR118" s="35">
        <f t="shared" si="65"/>
        <v>4102.363636363636</v>
      </c>
      <c r="AS118" s="35">
        <f t="shared" si="58"/>
        <v>4111.5</v>
      </c>
      <c r="AT118" s="35">
        <f t="shared" si="59"/>
        <v>9.1363636363639671</v>
      </c>
      <c r="AU118" s="35">
        <v>359.6</v>
      </c>
      <c r="AV118" s="35">
        <v>547.5</v>
      </c>
      <c r="AW118" s="35">
        <v>385</v>
      </c>
      <c r="AX118" s="35">
        <v>422</v>
      </c>
      <c r="AY118" s="35">
        <v>383.4</v>
      </c>
      <c r="AZ118" s="35">
        <v>212.2</v>
      </c>
      <c r="BA118" s="35">
        <v>553.1</v>
      </c>
      <c r="BB118" s="35">
        <v>397.8</v>
      </c>
      <c r="BC118" s="35">
        <v>261.2</v>
      </c>
      <c r="BD118" s="35"/>
      <c r="BE118" s="35">
        <f t="shared" si="66"/>
        <v>589.70000000000005</v>
      </c>
      <c r="BF118" s="10"/>
      <c r="BG118" s="35">
        <f t="shared" si="60"/>
        <v>589.70000000000005</v>
      </c>
      <c r="BH118" s="35"/>
      <c r="BI118" s="35">
        <f t="shared" si="61"/>
        <v>589.70000000000005</v>
      </c>
      <c r="BJ118" s="35"/>
      <c r="BK118" s="35">
        <f t="shared" si="67"/>
        <v>589.70000000000005</v>
      </c>
      <c r="BL118" s="35">
        <v>506.1</v>
      </c>
      <c r="BM118" s="35">
        <f t="shared" si="68"/>
        <v>83.600000000000023</v>
      </c>
      <c r="BN118" s="80"/>
      <c r="BO118" s="8"/>
      <c r="BP118" s="8"/>
      <c r="BQ118" s="8"/>
      <c r="BR118" s="8"/>
      <c r="BS118" s="8"/>
      <c r="BT118" s="8"/>
      <c r="BU118" s="9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9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9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9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9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9"/>
      <c r="HF118" s="8"/>
      <c r="HG118" s="8"/>
    </row>
    <row r="119" spans="1:215" s="2" customFormat="1" ht="17" customHeight="1">
      <c r="A119" s="13" t="s">
        <v>118</v>
      </c>
      <c r="B119" s="35">
        <v>0</v>
      </c>
      <c r="C119" s="35">
        <v>86632</v>
      </c>
      <c r="D119" s="71">
        <f t="shared" si="62"/>
        <v>0</v>
      </c>
      <c r="E119" s="10">
        <v>0</v>
      </c>
      <c r="F119" s="4" t="s">
        <v>370</v>
      </c>
      <c r="G119" s="4" t="s">
        <v>370</v>
      </c>
      <c r="H119" s="4" t="s">
        <v>370</v>
      </c>
      <c r="I119" s="4" t="s">
        <v>370</v>
      </c>
      <c r="J119" s="4" t="s">
        <v>370</v>
      </c>
      <c r="K119" s="4" t="s">
        <v>370</v>
      </c>
      <c r="L119" s="4" t="s">
        <v>370</v>
      </c>
      <c r="M119" s="4" t="s">
        <v>370</v>
      </c>
      <c r="N119" s="35">
        <v>4377</v>
      </c>
      <c r="O119" s="35">
        <v>7401.4</v>
      </c>
      <c r="P119" s="71">
        <f t="shared" si="54"/>
        <v>1.2490975554032442</v>
      </c>
      <c r="Q119" s="10">
        <v>20</v>
      </c>
      <c r="R119" s="35">
        <v>24.5</v>
      </c>
      <c r="S119" s="35">
        <v>27.3</v>
      </c>
      <c r="T119" s="71">
        <f t="shared" si="55"/>
        <v>1.1142857142857143</v>
      </c>
      <c r="U119" s="10">
        <v>30</v>
      </c>
      <c r="V119" s="35">
        <v>69</v>
      </c>
      <c r="W119" s="35">
        <v>71.400000000000006</v>
      </c>
      <c r="X119" s="71">
        <f t="shared" si="56"/>
        <v>1.0347826086956522</v>
      </c>
      <c r="Y119" s="10">
        <v>20</v>
      </c>
      <c r="Z119" s="35">
        <v>48762</v>
      </c>
      <c r="AA119" s="35">
        <v>74034.7</v>
      </c>
      <c r="AB119" s="71">
        <f t="shared" si="63"/>
        <v>1.2318286780689882</v>
      </c>
      <c r="AC119" s="10">
        <v>10</v>
      </c>
      <c r="AD119" s="47">
        <v>160</v>
      </c>
      <c r="AE119" s="47">
        <v>238</v>
      </c>
      <c r="AF119" s="71">
        <f t="shared" si="57"/>
        <v>1.22875</v>
      </c>
      <c r="AG119" s="10">
        <v>20</v>
      </c>
      <c r="AH119" s="4" t="s">
        <v>370</v>
      </c>
      <c r="AI119" s="4" t="s">
        <v>370</v>
      </c>
      <c r="AJ119" s="4" t="s">
        <v>370</v>
      </c>
      <c r="AK119" s="4" t="s">
        <v>370</v>
      </c>
      <c r="AL119" s="4" t="s">
        <v>370</v>
      </c>
      <c r="AM119" s="4" t="s">
        <v>370</v>
      </c>
      <c r="AN119" s="4" t="s">
        <v>370</v>
      </c>
      <c r="AO119" s="4" t="s">
        <v>370</v>
      </c>
      <c r="AP119" s="46">
        <f t="shared" si="64"/>
        <v>1.1599946149123925</v>
      </c>
      <c r="AQ119" s="47">
        <v>3063</v>
      </c>
      <c r="AR119" s="35">
        <f t="shared" si="65"/>
        <v>2506.090909090909</v>
      </c>
      <c r="AS119" s="35">
        <f t="shared" si="58"/>
        <v>2907.1</v>
      </c>
      <c r="AT119" s="35">
        <f t="shared" si="59"/>
        <v>401.0090909090909</v>
      </c>
      <c r="AU119" s="35">
        <v>237.1</v>
      </c>
      <c r="AV119" s="35">
        <v>354.1</v>
      </c>
      <c r="AW119" s="35">
        <v>283.8</v>
      </c>
      <c r="AX119" s="35">
        <v>171.9</v>
      </c>
      <c r="AY119" s="35">
        <v>220.2</v>
      </c>
      <c r="AZ119" s="35">
        <v>280.2</v>
      </c>
      <c r="BA119" s="35">
        <v>344</v>
      </c>
      <c r="BB119" s="35">
        <v>314.89999999999998</v>
      </c>
      <c r="BC119" s="35">
        <v>307.79999999999995</v>
      </c>
      <c r="BD119" s="35"/>
      <c r="BE119" s="35">
        <f t="shared" si="66"/>
        <v>393.1</v>
      </c>
      <c r="BF119" s="10"/>
      <c r="BG119" s="35">
        <f t="shared" si="60"/>
        <v>393.1</v>
      </c>
      <c r="BH119" s="35"/>
      <c r="BI119" s="35">
        <f t="shared" si="61"/>
        <v>393.1</v>
      </c>
      <c r="BJ119" s="35"/>
      <c r="BK119" s="35">
        <f t="shared" si="67"/>
        <v>393.1</v>
      </c>
      <c r="BL119" s="35">
        <v>373</v>
      </c>
      <c r="BM119" s="35">
        <f t="shared" si="68"/>
        <v>20.100000000000023</v>
      </c>
      <c r="BN119" s="80"/>
      <c r="BO119" s="8"/>
      <c r="BP119" s="8"/>
      <c r="BQ119" s="8"/>
      <c r="BR119" s="8"/>
      <c r="BS119" s="8"/>
      <c r="BT119" s="8"/>
      <c r="BU119" s="9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9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9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9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9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9"/>
      <c r="HF119" s="8"/>
      <c r="HG119" s="8"/>
    </row>
    <row r="120" spans="1:215" s="2" customFormat="1" ht="17" customHeight="1">
      <c r="A120" s="13" t="s">
        <v>119</v>
      </c>
      <c r="B120" s="35">
        <v>0</v>
      </c>
      <c r="C120" s="35">
        <v>12825.3</v>
      </c>
      <c r="D120" s="71">
        <f t="shared" si="62"/>
        <v>0</v>
      </c>
      <c r="E120" s="10">
        <v>0</v>
      </c>
      <c r="F120" s="4" t="s">
        <v>370</v>
      </c>
      <c r="G120" s="4" t="s">
        <v>370</v>
      </c>
      <c r="H120" s="4" t="s">
        <v>370</v>
      </c>
      <c r="I120" s="4" t="s">
        <v>370</v>
      </c>
      <c r="J120" s="4" t="s">
        <v>370</v>
      </c>
      <c r="K120" s="4" t="s">
        <v>370</v>
      </c>
      <c r="L120" s="4" t="s">
        <v>370</v>
      </c>
      <c r="M120" s="4" t="s">
        <v>370</v>
      </c>
      <c r="N120" s="35">
        <v>22183.9</v>
      </c>
      <c r="O120" s="35">
        <v>16791.099999999999</v>
      </c>
      <c r="P120" s="71">
        <f t="shared" si="54"/>
        <v>0.75690478229707114</v>
      </c>
      <c r="Q120" s="10">
        <v>20</v>
      </c>
      <c r="R120" s="35">
        <v>444</v>
      </c>
      <c r="S120" s="35">
        <v>455.5</v>
      </c>
      <c r="T120" s="71">
        <f t="shared" si="55"/>
        <v>1.0259009009009008</v>
      </c>
      <c r="U120" s="10">
        <v>5</v>
      </c>
      <c r="V120" s="35">
        <v>60</v>
      </c>
      <c r="W120" s="35">
        <v>45.7</v>
      </c>
      <c r="X120" s="71">
        <f t="shared" si="56"/>
        <v>0.76166666666666671</v>
      </c>
      <c r="Y120" s="10">
        <v>45</v>
      </c>
      <c r="Z120" s="35">
        <v>45522</v>
      </c>
      <c r="AA120" s="35">
        <v>30509.3</v>
      </c>
      <c r="AB120" s="71">
        <f t="shared" si="63"/>
        <v>0.67021000834761213</v>
      </c>
      <c r="AC120" s="10">
        <v>10</v>
      </c>
      <c r="AD120" s="47">
        <v>326</v>
      </c>
      <c r="AE120" s="47">
        <v>316</v>
      </c>
      <c r="AF120" s="71">
        <f t="shared" si="57"/>
        <v>0.96932515337423308</v>
      </c>
      <c r="AG120" s="10">
        <v>20</v>
      </c>
      <c r="AH120" s="4" t="s">
        <v>370</v>
      </c>
      <c r="AI120" s="4" t="s">
        <v>370</v>
      </c>
      <c r="AJ120" s="4" t="s">
        <v>370</v>
      </c>
      <c r="AK120" s="4" t="s">
        <v>370</v>
      </c>
      <c r="AL120" s="4" t="s">
        <v>370</v>
      </c>
      <c r="AM120" s="4" t="s">
        <v>370</v>
      </c>
      <c r="AN120" s="4" t="s">
        <v>370</v>
      </c>
      <c r="AO120" s="4" t="s">
        <v>370</v>
      </c>
      <c r="AP120" s="46">
        <f t="shared" si="64"/>
        <v>0.80631203301406718</v>
      </c>
      <c r="AQ120" s="47">
        <v>2330</v>
      </c>
      <c r="AR120" s="35">
        <f t="shared" si="65"/>
        <v>1906.3636363636363</v>
      </c>
      <c r="AS120" s="35">
        <f t="shared" si="58"/>
        <v>1537.1</v>
      </c>
      <c r="AT120" s="35">
        <f t="shared" si="59"/>
        <v>-369.26363636363635</v>
      </c>
      <c r="AU120" s="35">
        <v>155</v>
      </c>
      <c r="AV120" s="35">
        <v>216.9</v>
      </c>
      <c r="AW120" s="35">
        <v>52.5</v>
      </c>
      <c r="AX120" s="35">
        <v>22.6</v>
      </c>
      <c r="AY120" s="35">
        <v>15.6</v>
      </c>
      <c r="AZ120" s="35">
        <v>136.80000000000001</v>
      </c>
      <c r="BA120" s="35">
        <v>155.80000000000001</v>
      </c>
      <c r="BB120" s="35">
        <v>125.9</v>
      </c>
      <c r="BC120" s="35">
        <v>402.40000000000003</v>
      </c>
      <c r="BD120" s="35"/>
      <c r="BE120" s="35">
        <f t="shared" si="66"/>
        <v>253.6</v>
      </c>
      <c r="BF120" s="10"/>
      <c r="BG120" s="35">
        <f t="shared" si="60"/>
        <v>253.6</v>
      </c>
      <c r="BH120" s="35"/>
      <c r="BI120" s="35">
        <f t="shared" si="61"/>
        <v>253.6</v>
      </c>
      <c r="BJ120" s="35"/>
      <c r="BK120" s="35">
        <f t="shared" si="67"/>
        <v>253.6</v>
      </c>
      <c r="BL120" s="35">
        <v>282.5</v>
      </c>
      <c r="BM120" s="35">
        <f t="shared" si="68"/>
        <v>-28.900000000000006</v>
      </c>
      <c r="BN120" s="80"/>
      <c r="BO120" s="8"/>
      <c r="BP120" s="8"/>
      <c r="BQ120" s="8"/>
      <c r="BR120" s="8"/>
      <c r="BS120" s="8"/>
      <c r="BT120" s="8"/>
      <c r="BU120" s="9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9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9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9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9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9"/>
      <c r="HF120" s="8"/>
      <c r="HG120" s="8"/>
    </row>
    <row r="121" spans="1:215" s="2" customFormat="1" ht="17" customHeight="1">
      <c r="A121" s="17" t="s">
        <v>120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5"/>
      <c r="AA121" s="35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35"/>
      <c r="BM121" s="35"/>
      <c r="BN121" s="79"/>
      <c r="BO121" s="8"/>
      <c r="BP121" s="8"/>
      <c r="BQ121" s="8"/>
      <c r="BR121" s="8"/>
      <c r="BS121" s="8"/>
      <c r="BT121" s="8"/>
      <c r="BU121" s="9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9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9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9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9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9"/>
      <c r="HF121" s="8"/>
      <c r="HG121" s="8"/>
    </row>
    <row r="122" spans="1:215" s="2" customFormat="1" ht="17" customHeight="1">
      <c r="A122" s="13" t="s">
        <v>121</v>
      </c>
      <c r="B122" s="35">
        <v>1533</v>
      </c>
      <c r="C122" s="35">
        <v>1512.2</v>
      </c>
      <c r="D122" s="71">
        <f t="shared" si="62"/>
        <v>0.98643183300717552</v>
      </c>
      <c r="E122" s="10">
        <v>10</v>
      </c>
      <c r="F122" s="4" t="s">
        <v>370</v>
      </c>
      <c r="G122" s="4" t="s">
        <v>370</v>
      </c>
      <c r="H122" s="4" t="s">
        <v>370</v>
      </c>
      <c r="I122" s="4" t="s">
        <v>370</v>
      </c>
      <c r="J122" s="4" t="s">
        <v>370</v>
      </c>
      <c r="K122" s="4" t="s">
        <v>370</v>
      </c>
      <c r="L122" s="4" t="s">
        <v>370</v>
      </c>
      <c r="M122" s="4" t="s">
        <v>370</v>
      </c>
      <c r="N122" s="35">
        <v>658.1</v>
      </c>
      <c r="O122" s="35">
        <v>377.5</v>
      </c>
      <c r="P122" s="71">
        <f t="shared" si="54"/>
        <v>0.57362103023856559</v>
      </c>
      <c r="Q122" s="10">
        <v>20</v>
      </c>
      <c r="R122" s="35">
        <v>34</v>
      </c>
      <c r="S122" s="35">
        <v>67.3</v>
      </c>
      <c r="T122" s="71">
        <f t="shared" si="55"/>
        <v>1.2779411764705881</v>
      </c>
      <c r="U122" s="10">
        <v>25</v>
      </c>
      <c r="V122" s="35">
        <v>15</v>
      </c>
      <c r="W122" s="35">
        <v>20</v>
      </c>
      <c r="X122" s="71">
        <f t="shared" si="56"/>
        <v>1.2133333333333334</v>
      </c>
      <c r="Y122" s="10">
        <v>25</v>
      </c>
      <c r="Z122" s="35">
        <v>8760</v>
      </c>
      <c r="AA122" s="35">
        <v>10789.6</v>
      </c>
      <c r="AB122" s="71">
        <f t="shared" si="63"/>
        <v>1.2031689497716895</v>
      </c>
      <c r="AC122" s="10">
        <v>5</v>
      </c>
      <c r="AD122" s="47">
        <v>275</v>
      </c>
      <c r="AE122" s="47">
        <v>413</v>
      </c>
      <c r="AF122" s="71">
        <f t="shared" si="57"/>
        <v>1.230181818181818</v>
      </c>
      <c r="AG122" s="10">
        <v>20</v>
      </c>
      <c r="AH122" s="4" t="s">
        <v>370</v>
      </c>
      <c r="AI122" s="4" t="s">
        <v>370</v>
      </c>
      <c r="AJ122" s="4" t="s">
        <v>370</v>
      </c>
      <c r="AK122" s="4" t="s">
        <v>370</v>
      </c>
      <c r="AL122" s="4" t="s">
        <v>370</v>
      </c>
      <c r="AM122" s="4" t="s">
        <v>370</v>
      </c>
      <c r="AN122" s="4" t="s">
        <v>370</v>
      </c>
      <c r="AO122" s="4" t="s">
        <v>370</v>
      </c>
      <c r="AP122" s="46">
        <f t="shared" si="64"/>
        <v>1.0879817408803421</v>
      </c>
      <c r="AQ122" s="47">
        <v>895</v>
      </c>
      <c r="AR122" s="35">
        <f t="shared" si="65"/>
        <v>732.27272727272725</v>
      </c>
      <c r="AS122" s="35">
        <f t="shared" si="58"/>
        <v>796.7</v>
      </c>
      <c r="AT122" s="35">
        <f t="shared" si="59"/>
        <v>64.427272727272793</v>
      </c>
      <c r="AU122" s="35">
        <v>101.6</v>
      </c>
      <c r="AV122" s="35">
        <v>105.8</v>
      </c>
      <c r="AW122" s="35">
        <v>88.2</v>
      </c>
      <c r="AX122" s="35">
        <v>78.5</v>
      </c>
      <c r="AY122" s="35">
        <v>78.8</v>
      </c>
      <c r="AZ122" s="35">
        <v>66.400000000000006</v>
      </c>
      <c r="BA122" s="35">
        <v>91.2</v>
      </c>
      <c r="BB122" s="35">
        <v>97</v>
      </c>
      <c r="BC122" s="35"/>
      <c r="BD122" s="35"/>
      <c r="BE122" s="35">
        <f t="shared" si="66"/>
        <v>89.2</v>
      </c>
      <c r="BF122" s="10"/>
      <c r="BG122" s="35">
        <f t="shared" si="60"/>
        <v>89.2</v>
      </c>
      <c r="BH122" s="35"/>
      <c r="BI122" s="35">
        <f t="shared" si="61"/>
        <v>89.2</v>
      </c>
      <c r="BJ122" s="35"/>
      <c r="BK122" s="35">
        <f t="shared" si="67"/>
        <v>89.2</v>
      </c>
      <c r="BL122" s="35">
        <v>85</v>
      </c>
      <c r="BM122" s="35">
        <f t="shared" si="68"/>
        <v>4.2000000000000028</v>
      </c>
      <c r="BN122" s="80"/>
      <c r="BO122" s="8"/>
      <c r="BP122" s="8"/>
      <c r="BQ122" s="8"/>
      <c r="BR122" s="8"/>
      <c r="BS122" s="8"/>
      <c r="BT122" s="8"/>
      <c r="BU122" s="9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9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9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9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9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9"/>
      <c r="HF122" s="8"/>
      <c r="HG122" s="8"/>
    </row>
    <row r="123" spans="1:215" s="2" customFormat="1" ht="17" customHeight="1">
      <c r="A123" s="13" t="s">
        <v>122</v>
      </c>
      <c r="B123" s="35">
        <v>76943</v>
      </c>
      <c r="C123" s="35">
        <v>105569.4</v>
      </c>
      <c r="D123" s="71">
        <f t="shared" si="62"/>
        <v>1.2172046839868473</v>
      </c>
      <c r="E123" s="10">
        <v>10</v>
      </c>
      <c r="F123" s="4" t="s">
        <v>370</v>
      </c>
      <c r="G123" s="4" t="s">
        <v>370</v>
      </c>
      <c r="H123" s="4" t="s">
        <v>370</v>
      </c>
      <c r="I123" s="4" t="s">
        <v>370</v>
      </c>
      <c r="J123" s="4" t="s">
        <v>370</v>
      </c>
      <c r="K123" s="4" t="s">
        <v>370</v>
      </c>
      <c r="L123" s="4" t="s">
        <v>370</v>
      </c>
      <c r="M123" s="4" t="s">
        <v>370</v>
      </c>
      <c r="N123" s="35">
        <v>5109.2</v>
      </c>
      <c r="O123" s="35">
        <v>4610.3</v>
      </c>
      <c r="P123" s="71">
        <f t="shared" si="54"/>
        <v>0.90235261880529249</v>
      </c>
      <c r="Q123" s="10">
        <v>20</v>
      </c>
      <c r="R123" s="35">
        <v>61</v>
      </c>
      <c r="S123" s="35">
        <v>42.2</v>
      </c>
      <c r="T123" s="71">
        <f t="shared" si="55"/>
        <v>0.69180327868852465</v>
      </c>
      <c r="U123" s="10">
        <v>30</v>
      </c>
      <c r="V123" s="35">
        <v>18</v>
      </c>
      <c r="W123" s="35">
        <v>17.100000000000001</v>
      </c>
      <c r="X123" s="71">
        <f t="shared" si="56"/>
        <v>0.95000000000000007</v>
      </c>
      <c r="Y123" s="10">
        <v>20</v>
      </c>
      <c r="Z123" s="35">
        <v>136240</v>
      </c>
      <c r="AA123" s="35">
        <v>170725</v>
      </c>
      <c r="AB123" s="71">
        <f t="shared" si="63"/>
        <v>1.2053119495008808</v>
      </c>
      <c r="AC123" s="10">
        <v>5</v>
      </c>
      <c r="AD123" s="47">
        <v>146</v>
      </c>
      <c r="AE123" s="47">
        <v>144</v>
      </c>
      <c r="AF123" s="71">
        <f t="shared" si="57"/>
        <v>0.98630136986301364</v>
      </c>
      <c r="AG123" s="10">
        <v>20</v>
      </c>
      <c r="AH123" s="4" t="s">
        <v>370</v>
      </c>
      <c r="AI123" s="4" t="s">
        <v>370</v>
      </c>
      <c r="AJ123" s="4" t="s">
        <v>370</v>
      </c>
      <c r="AK123" s="4" t="s">
        <v>370</v>
      </c>
      <c r="AL123" s="4" t="s">
        <v>370</v>
      </c>
      <c r="AM123" s="4" t="s">
        <v>370</v>
      </c>
      <c r="AN123" s="4" t="s">
        <v>370</v>
      </c>
      <c r="AO123" s="4" t="s">
        <v>370</v>
      </c>
      <c r="AP123" s="46">
        <f t="shared" si="64"/>
        <v>0.91167414020375948</v>
      </c>
      <c r="AQ123" s="47">
        <v>1982</v>
      </c>
      <c r="AR123" s="35">
        <f t="shared" si="65"/>
        <v>1621.6363636363637</v>
      </c>
      <c r="AS123" s="35">
        <f t="shared" si="58"/>
        <v>1478.4</v>
      </c>
      <c r="AT123" s="35">
        <f t="shared" si="59"/>
        <v>-143.23636363636365</v>
      </c>
      <c r="AU123" s="35">
        <v>85.3</v>
      </c>
      <c r="AV123" s="35">
        <v>114.1</v>
      </c>
      <c r="AW123" s="35">
        <v>63.7</v>
      </c>
      <c r="AX123" s="35">
        <v>82.8</v>
      </c>
      <c r="AY123" s="35">
        <v>149.30000000000001</v>
      </c>
      <c r="AZ123" s="35">
        <v>286.3</v>
      </c>
      <c r="BA123" s="35">
        <v>173.4</v>
      </c>
      <c r="BB123" s="35">
        <v>171.1</v>
      </c>
      <c r="BC123" s="35">
        <v>131.6</v>
      </c>
      <c r="BD123" s="35"/>
      <c r="BE123" s="35">
        <f t="shared" si="66"/>
        <v>220.8</v>
      </c>
      <c r="BF123" s="10"/>
      <c r="BG123" s="35">
        <f t="shared" si="60"/>
        <v>220.8</v>
      </c>
      <c r="BH123" s="35"/>
      <c r="BI123" s="35">
        <f t="shared" si="61"/>
        <v>220.8</v>
      </c>
      <c r="BJ123" s="35"/>
      <c r="BK123" s="35">
        <f t="shared" si="67"/>
        <v>220.8</v>
      </c>
      <c r="BL123" s="35">
        <v>197</v>
      </c>
      <c r="BM123" s="35">
        <f t="shared" si="68"/>
        <v>23.800000000000011</v>
      </c>
      <c r="BN123" s="80"/>
      <c r="BO123" s="8"/>
      <c r="BP123" s="8"/>
      <c r="BQ123" s="8"/>
      <c r="BR123" s="8"/>
      <c r="BS123" s="8"/>
      <c r="BT123" s="8"/>
      <c r="BU123" s="9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9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9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9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9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9"/>
      <c r="HF123" s="8"/>
      <c r="HG123" s="8"/>
    </row>
    <row r="124" spans="1:215" s="2" customFormat="1" ht="17" customHeight="1">
      <c r="A124" s="13" t="s">
        <v>123</v>
      </c>
      <c r="B124" s="35">
        <v>316</v>
      </c>
      <c r="C124" s="35">
        <v>378.3</v>
      </c>
      <c r="D124" s="71">
        <f t="shared" si="62"/>
        <v>1.1971518987341772</v>
      </c>
      <c r="E124" s="10">
        <v>10</v>
      </c>
      <c r="F124" s="4" t="s">
        <v>370</v>
      </c>
      <c r="G124" s="4" t="s">
        <v>370</v>
      </c>
      <c r="H124" s="4" t="s">
        <v>370</v>
      </c>
      <c r="I124" s="4" t="s">
        <v>370</v>
      </c>
      <c r="J124" s="4" t="s">
        <v>370</v>
      </c>
      <c r="K124" s="4" t="s">
        <v>370</v>
      </c>
      <c r="L124" s="4" t="s">
        <v>370</v>
      </c>
      <c r="M124" s="4" t="s">
        <v>370</v>
      </c>
      <c r="N124" s="35">
        <v>793.2</v>
      </c>
      <c r="O124" s="35">
        <v>495.7</v>
      </c>
      <c r="P124" s="71">
        <f t="shared" si="54"/>
        <v>0.62493696419566314</v>
      </c>
      <c r="Q124" s="10">
        <v>20</v>
      </c>
      <c r="R124" s="35">
        <v>125</v>
      </c>
      <c r="S124" s="35">
        <v>197.8</v>
      </c>
      <c r="T124" s="71">
        <f t="shared" si="55"/>
        <v>1.23824</v>
      </c>
      <c r="U124" s="10">
        <v>15</v>
      </c>
      <c r="V124" s="35">
        <v>14</v>
      </c>
      <c r="W124" s="35">
        <v>27.7</v>
      </c>
      <c r="X124" s="71">
        <f t="shared" si="56"/>
        <v>1.2778571428571428</v>
      </c>
      <c r="Y124" s="10">
        <v>35</v>
      </c>
      <c r="Z124" s="35">
        <v>13640</v>
      </c>
      <c r="AA124" s="35">
        <v>17596.099999999999</v>
      </c>
      <c r="AB124" s="71">
        <f t="shared" si="63"/>
        <v>1.2090036656891496</v>
      </c>
      <c r="AC124" s="10">
        <v>5</v>
      </c>
      <c r="AD124" s="47">
        <v>100</v>
      </c>
      <c r="AE124" s="47">
        <v>98</v>
      </c>
      <c r="AF124" s="71">
        <f t="shared" si="57"/>
        <v>0.98</v>
      </c>
      <c r="AG124" s="10">
        <v>20</v>
      </c>
      <c r="AH124" s="4" t="s">
        <v>370</v>
      </c>
      <c r="AI124" s="4" t="s">
        <v>370</v>
      </c>
      <c r="AJ124" s="4" t="s">
        <v>370</v>
      </c>
      <c r="AK124" s="4" t="s">
        <v>370</v>
      </c>
      <c r="AL124" s="4" t="s">
        <v>370</v>
      </c>
      <c r="AM124" s="4" t="s">
        <v>370</v>
      </c>
      <c r="AN124" s="4" t="s">
        <v>370</v>
      </c>
      <c r="AO124" s="4" t="s">
        <v>370</v>
      </c>
      <c r="AP124" s="46">
        <f t="shared" si="64"/>
        <v>1.0801321580923884</v>
      </c>
      <c r="AQ124" s="47">
        <v>1209</v>
      </c>
      <c r="AR124" s="35">
        <f t="shared" si="65"/>
        <v>989.18181818181813</v>
      </c>
      <c r="AS124" s="35">
        <f t="shared" si="58"/>
        <v>1068.4000000000001</v>
      </c>
      <c r="AT124" s="35">
        <f t="shared" si="59"/>
        <v>79.218181818181961</v>
      </c>
      <c r="AU124" s="35">
        <v>141.9</v>
      </c>
      <c r="AV124" s="35">
        <v>137.9</v>
      </c>
      <c r="AW124" s="35">
        <v>130.80000000000001</v>
      </c>
      <c r="AX124" s="35">
        <v>68.5</v>
      </c>
      <c r="AY124" s="35">
        <v>121.5</v>
      </c>
      <c r="AZ124" s="35">
        <v>99.8</v>
      </c>
      <c r="BA124" s="35">
        <v>111.7</v>
      </c>
      <c r="BB124" s="35">
        <v>116.3</v>
      </c>
      <c r="BC124" s="35">
        <v>2</v>
      </c>
      <c r="BD124" s="35"/>
      <c r="BE124" s="35">
        <f t="shared" si="66"/>
        <v>138</v>
      </c>
      <c r="BF124" s="10"/>
      <c r="BG124" s="35">
        <f t="shared" si="60"/>
        <v>138</v>
      </c>
      <c r="BH124" s="35"/>
      <c r="BI124" s="35">
        <f t="shared" si="61"/>
        <v>138</v>
      </c>
      <c r="BJ124" s="35"/>
      <c r="BK124" s="35">
        <f t="shared" si="67"/>
        <v>138</v>
      </c>
      <c r="BL124" s="35">
        <v>131.69999999999999</v>
      </c>
      <c r="BM124" s="35">
        <f t="shared" si="68"/>
        <v>6.3000000000000114</v>
      </c>
      <c r="BN124" s="80"/>
      <c r="BO124" s="8"/>
      <c r="BP124" s="8"/>
      <c r="BQ124" s="8"/>
      <c r="BR124" s="8"/>
      <c r="BS124" s="8"/>
      <c r="BT124" s="8"/>
      <c r="BU124" s="9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9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9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9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9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9"/>
      <c r="HF124" s="8"/>
      <c r="HG124" s="8"/>
    </row>
    <row r="125" spans="1:215" s="2" customFormat="1" ht="17" customHeight="1">
      <c r="A125" s="13" t="s">
        <v>124</v>
      </c>
      <c r="B125" s="35">
        <v>1530</v>
      </c>
      <c r="C125" s="35">
        <v>1474.9</v>
      </c>
      <c r="D125" s="71">
        <f t="shared" si="62"/>
        <v>0.9639869281045752</v>
      </c>
      <c r="E125" s="10">
        <v>10</v>
      </c>
      <c r="F125" s="4" t="s">
        <v>370</v>
      </c>
      <c r="G125" s="4" t="s">
        <v>370</v>
      </c>
      <c r="H125" s="4" t="s">
        <v>370</v>
      </c>
      <c r="I125" s="4" t="s">
        <v>370</v>
      </c>
      <c r="J125" s="4" t="s">
        <v>370</v>
      </c>
      <c r="K125" s="4" t="s">
        <v>370</v>
      </c>
      <c r="L125" s="4" t="s">
        <v>370</v>
      </c>
      <c r="M125" s="4" t="s">
        <v>370</v>
      </c>
      <c r="N125" s="35">
        <v>1078.0999999999999</v>
      </c>
      <c r="O125" s="35">
        <v>821.7</v>
      </c>
      <c r="P125" s="71">
        <f t="shared" si="54"/>
        <v>0.76217419534366027</v>
      </c>
      <c r="Q125" s="10">
        <v>20</v>
      </c>
      <c r="R125" s="35">
        <v>667</v>
      </c>
      <c r="S125" s="35">
        <v>779</v>
      </c>
      <c r="T125" s="71">
        <f t="shared" si="55"/>
        <v>1.1679160419790104</v>
      </c>
      <c r="U125" s="10">
        <v>30</v>
      </c>
      <c r="V125" s="35">
        <v>10</v>
      </c>
      <c r="W125" s="35">
        <v>12.1</v>
      </c>
      <c r="X125" s="71">
        <f t="shared" si="56"/>
        <v>1.2010000000000001</v>
      </c>
      <c r="Y125" s="10">
        <v>20</v>
      </c>
      <c r="Z125" s="35">
        <v>23800</v>
      </c>
      <c r="AA125" s="35">
        <v>27556.9</v>
      </c>
      <c r="AB125" s="71">
        <f t="shared" si="63"/>
        <v>1.1578529411764706</v>
      </c>
      <c r="AC125" s="10">
        <v>5</v>
      </c>
      <c r="AD125" s="47">
        <v>300</v>
      </c>
      <c r="AE125" s="47">
        <v>301</v>
      </c>
      <c r="AF125" s="71">
        <f t="shared" si="57"/>
        <v>1.0033333333333334</v>
      </c>
      <c r="AG125" s="10">
        <v>20</v>
      </c>
      <c r="AH125" s="4" t="s">
        <v>370</v>
      </c>
      <c r="AI125" s="4" t="s">
        <v>370</v>
      </c>
      <c r="AJ125" s="4" t="s">
        <v>370</v>
      </c>
      <c r="AK125" s="4" t="s">
        <v>370</v>
      </c>
      <c r="AL125" s="4" t="s">
        <v>370</v>
      </c>
      <c r="AM125" s="4" t="s">
        <v>370</v>
      </c>
      <c r="AN125" s="4" t="s">
        <v>370</v>
      </c>
      <c r="AO125" s="4" t="s">
        <v>370</v>
      </c>
      <c r="AP125" s="46">
        <f t="shared" si="64"/>
        <v>1.0456834839984597</v>
      </c>
      <c r="AQ125" s="47">
        <v>1595</v>
      </c>
      <c r="AR125" s="35">
        <f t="shared" si="65"/>
        <v>1305</v>
      </c>
      <c r="AS125" s="35">
        <f t="shared" si="58"/>
        <v>1364.6</v>
      </c>
      <c r="AT125" s="35">
        <f t="shared" si="59"/>
        <v>59.599999999999909</v>
      </c>
      <c r="AU125" s="35">
        <v>158.4</v>
      </c>
      <c r="AV125" s="35">
        <v>152.6</v>
      </c>
      <c r="AW125" s="35">
        <v>150.80000000000001</v>
      </c>
      <c r="AX125" s="35">
        <v>124.9</v>
      </c>
      <c r="AY125" s="35">
        <v>151.1</v>
      </c>
      <c r="AZ125" s="35">
        <v>115.2</v>
      </c>
      <c r="BA125" s="35">
        <v>122.4</v>
      </c>
      <c r="BB125" s="35">
        <v>131.19999999999999</v>
      </c>
      <c r="BC125" s="35">
        <v>37.200000000000003</v>
      </c>
      <c r="BD125" s="35"/>
      <c r="BE125" s="35">
        <f t="shared" si="66"/>
        <v>220.8</v>
      </c>
      <c r="BF125" s="10"/>
      <c r="BG125" s="35">
        <f t="shared" si="60"/>
        <v>220.8</v>
      </c>
      <c r="BH125" s="35"/>
      <c r="BI125" s="35">
        <f t="shared" si="61"/>
        <v>220.8</v>
      </c>
      <c r="BJ125" s="35"/>
      <c r="BK125" s="35">
        <f t="shared" si="67"/>
        <v>220.8</v>
      </c>
      <c r="BL125" s="35">
        <v>213.5</v>
      </c>
      <c r="BM125" s="35">
        <f t="shared" si="68"/>
        <v>7.3000000000000114</v>
      </c>
      <c r="BN125" s="80"/>
      <c r="BO125" s="8"/>
      <c r="BP125" s="8"/>
      <c r="BQ125" s="8"/>
      <c r="BR125" s="8"/>
      <c r="BS125" s="8"/>
      <c r="BT125" s="8"/>
      <c r="BU125" s="9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9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9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9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9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9"/>
      <c r="HF125" s="8"/>
      <c r="HG125" s="8"/>
    </row>
    <row r="126" spans="1:215" s="2" customFormat="1" ht="17" customHeight="1">
      <c r="A126" s="13" t="s">
        <v>125</v>
      </c>
      <c r="B126" s="35">
        <v>2391</v>
      </c>
      <c r="C126" s="35">
        <v>2449</v>
      </c>
      <c r="D126" s="71">
        <f t="shared" si="62"/>
        <v>1.0242576327896278</v>
      </c>
      <c r="E126" s="10">
        <v>10</v>
      </c>
      <c r="F126" s="4" t="s">
        <v>370</v>
      </c>
      <c r="G126" s="4" t="s">
        <v>370</v>
      </c>
      <c r="H126" s="4" t="s">
        <v>370</v>
      </c>
      <c r="I126" s="4" t="s">
        <v>370</v>
      </c>
      <c r="J126" s="4" t="s">
        <v>370</v>
      </c>
      <c r="K126" s="4" t="s">
        <v>370</v>
      </c>
      <c r="L126" s="4" t="s">
        <v>370</v>
      </c>
      <c r="M126" s="4" t="s">
        <v>370</v>
      </c>
      <c r="N126" s="35">
        <v>1507.4</v>
      </c>
      <c r="O126" s="35">
        <v>1329.5</v>
      </c>
      <c r="P126" s="71">
        <f t="shared" si="54"/>
        <v>0.88198222104285517</v>
      </c>
      <c r="Q126" s="10">
        <v>20</v>
      </c>
      <c r="R126" s="35">
        <v>81</v>
      </c>
      <c r="S126" s="35">
        <v>102.8</v>
      </c>
      <c r="T126" s="71">
        <f t="shared" si="55"/>
        <v>1.2069135802469135</v>
      </c>
      <c r="U126" s="10">
        <v>30</v>
      </c>
      <c r="V126" s="35">
        <v>18</v>
      </c>
      <c r="W126" s="35">
        <v>22.2</v>
      </c>
      <c r="X126" s="71">
        <f t="shared" si="56"/>
        <v>1.2033333333333334</v>
      </c>
      <c r="Y126" s="10">
        <v>20</v>
      </c>
      <c r="Z126" s="35">
        <v>16700</v>
      </c>
      <c r="AA126" s="35">
        <v>21945.3</v>
      </c>
      <c r="AB126" s="71">
        <f t="shared" si="63"/>
        <v>1.2114089820359282</v>
      </c>
      <c r="AC126" s="10">
        <v>5</v>
      </c>
      <c r="AD126" s="47">
        <v>167</v>
      </c>
      <c r="AE126" s="47">
        <v>174</v>
      </c>
      <c r="AF126" s="71">
        <f t="shared" si="57"/>
        <v>1.0419161676646707</v>
      </c>
      <c r="AG126" s="10">
        <v>20</v>
      </c>
      <c r="AH126" s="4" t="s">
        <v>370</v>
      </c>
      <c r="AI126" s="4" t="s">
        <v>370</v>
      </c>
      <c r="AJ126" s="4" t="s">
        <v>370</v>
      </c>
      <c r="AK126" s="4" t="s">
        <v>370</v>
      </c>
      <c r="AL126" s="4" t="s">
        <v>370</v>
      </c>
      <c r="AM126" s="4" t="s">
        <v>370</v>
      </c>
      <c r="AN126" s="4" t="s">
        <v>370</v>
      </c>
      <c r="AO126" s="4" t="s">
        <v>370</v>
      </c>
      <c r="AP126" s="46">
        <f t="shared" si="64"/>
        <v>1.0957301246314333</v>
      </c>
      <c r="AQ126" s="47">
        <v>1355</v>
      </c>
      <c r="AR126" s="35">
        <f t="shared" si="65"/>
        <v>1108.6363636363637</v>
      </c>
      <c r="AS126" s="35">
        <f t="shared" si="58"/>
        <v>1214.8</v>
      </c>
      <c r="AT126" s="35">
        <f t="shared" si="59"/>
        <v>106.16363636363621</v>
      </c>
      <c r="AU126" s="35">
        <v>134.80000000000001</v>
      </c>
      <c r="AV126" s="35">
        <v>132.30000000000001</v>
      </c>
      <c r="AW126" s="35">
        <v>160.5</v>
      </c>
      <c r="AX126" s="35">
        <v>123</v>
      </c>
      <c r="AY126" s="35">
        <v>139.4</v>
      </c>
      <c r="AZ126" s="35">
        <v>101.8</v>
      </c>
      <c r="BA126" s="35">
        <v>153.6</v>
      </c>
      <c r="BB126" s="35">
        <v>120.7</v>
      </c>
      <c r="BC126" s="35"/>
      <c r="BD126" s="35"/>
      <c r="BE126" s="35">
        <f t="shared" si="66"/>
        <v>148.69999999999999</v>
      </c>
      <c r="BF126" s="10"/>
      <c r="BG126" s="35">
        <f t="shared" si="60"/>
        <v>148.69999999999999</v>
      </c>
      <c r="BH126" s="35"/>
      <c r="BI126" s="35">
        <f t="shared" si="61"/>
        <v>148.69999999999999</v>
      </c>
      <c r="BJ126" s="35"/>
      <c r="BK126" s="35">
        <f t="shared" si="67"/>
        <v>148.69999999999999</v>
      </c>
      <c r="BL126" s="35">
        <v>142.30000000000001</v>
      </c>
      <c r="BM126" s="35">
        <f t="shared" si="68"/>
        <v>6.3999999999999773</v>
      </c>
      <c r="BN126" s="80"/>
      <c r="BO126" s="8"/>
      <c r="BP126" s="8"/>
      <c r="BQ126" s="8"/>
      <c r="BR126" s="8"/>
      <c r="BS126" s="8"/>
      <c r="BT126" s="8"/>
      <c r="BU126" s="9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9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9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9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9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9"/>
      <c r="HF126" s="8"/>
      <c r="HG126" s="8"/>
    </row>
    <row r="127" spans="1:215" s="2" customFormat="1" ht="17" customHeight="1">
      <c r="A127" s="13" t="s">
        <v>126</v>
      </c>
      <c r="B127" s="35">
        <v>661</v>
      </c>
      <c r="C127" s="35">
        <v>731.6</v>
      </c>
      <c r="D127" s="71">
        <f t="shared" si="62"/>
        <v>1.1068078668683812</v>
      </c>
      <c r="E127" s="10">
        <v>10</v>
      </c>
      <c r="F127" s="4" t="s">
        <v>370</v>
      </c>
      <c r="G127" s="4" t="s">
        <v>370</v>
      </c>
      <c r="H127" s="4" t="s">
        <v>370</v>
      </c>
      <c r="I127" s="4" t="s">
        <v>370</v>
      </c>
      <c r="J127" s="4" t="s">
        <v>370</v>
      </c>
      <c r="K127" s="4" t="s">
        <v>370</v>
      </c>
      <c r="L127" s="4" t="s">
        <v>370</v>
      </c>
      <c r="M127" s="4" t="s">
        <v>370</v>
      </c>
      <c r="N127" s="35">
        <v>1143.7</v>
      </c>
      <c r="O127" s="35">
        <v>522.5</v>
      </c>
      <c r="P127" s="71">
        <f t="shared" si="54"/>
        <v>0.4568505727026318</v>
      </c>
      <c r="Q127" s="10">
        <v>20</v>
      </c>
      <c r="R127" s="35">
        <v>191</v>
      </c>
      <c r="S127" s="35">
        <v>206</v>
      </c>
      <c r="T127" s="71">
        <f t="shared" si="55"/>
        <v>1.0785340314136125</v>
      </c>
      <c r="U127" s="10">
        <v>30</v>
      </c>
      <c r="V127" s="35">
        <v>15</v>
      </c>
      <c r="W127" s="35">
        <v>16.5</v>
      </c>
      <c r="X127" s="71">
        <f t="shared" si="56"/>
        <v>1.1000000000000001</v>
      </c>
      <c r="Y127" s="10">
        <v>20</v>
      </c>
      <c r="Z127" s="35">
        <v>10900</v>
      </c>
      <c r="AA127" s="35">
        <v>12161.6</v>
      </c>
      <c r="AB127" s="71">
        <f t="shared" si="63"/>
        <v>1.1157431192660552</v>
      </c>
      <c r="AC127" s="10">
        <v>5</v>
      </c>
      <c r="AD127" s="47">
        <v>301</v>
      </c>
      <c r="AE127" s="47">
        <v>306</v>
      </c>
      <c r="AF127" s="71">
        <f t="shared" si="57"/>
        <v>1.0166112956810631</v>
      </c>
      <c r="AG127" s="10">
        <v>20</v>
      </c>
      <c r="AH127" s="4" t="s">
        <v>370</v>
      </c>
      <c r="AI127" s="4" t="s">
        <v>370</v>
      </c>
      <c r="AJ127" s="4" t="s">
        <v>370</v>
      </c>
      <c r="AK127" s="4" t="s">
        <v>370</v>
      </c>
      <c r="AL127" s="4" t="s">
        <v>370</v>
      </c>
      <c r="AM127" s="4" t="s">
        <v>370</v>
      </c>
      <c r="AN127" s="4" t="s">
        <v>370</v>
      </c>
      <c r="AO127" s="4" t="s">
        <v>370</v>
      </c>
      <c r="AP127" s="46">
        <f t="shared" si="64"/>
        <v>0.95687669119139385</v>
      </c>
      <c r="AQ127" s="47">
        <v>707</v>
      </c>
      <c r="AR127" s="35">
        <f t="shared" si="65"/>
        <v>578.45454545454538</v>
      </c>
      <c r="AS127" s="35">
        <f t="shared" si="58"/>
        <v>553.5</v>
      </c>
      <c r="AT127" s="35">
        <f t="shared" si="59"/>
        <v>-24.954545454545382</v>
      </c>
      <c r="AU127" s="35">
        <v>70.7</v>
      </c>
      <c r="AV127" s="35">
        <v>54.4</v>
      </c>
      <c r="AW127" s="35">
        <v>0</v>
      </c>
      <c r="AX127" s="35">
        <v>21.1</v>
      </c>
      <c r="AY127" s="35">
        <v>29.5</v>
      </c>
      <c r="AZ127" s="35">
        <v>103.4</v>
      </c>
      <c r="BA127" s="35">
        <v>74.900000000000006</v>
      </c>
      <c r="BB127" s="35">
        <v>58.5</v>
      </c>
      <c r="BC127" s="35">
        <v>79.400000000000006</v>
      </c>
      <c r="BD127" s="35"/>
      <c r="BE127" s="35">
        <f t="shared" si="66"/>
        <v>61.6</v>
      </c>
      <c r="BF127" s="10"/>
      <c r="BG127" s="35">
        <f t="shared" si="60"/>
        <v>61.6</v>
      </c>
      <c r="BH127" s="35"/>
      <c r="BI127" s="35">
        <f t="shared" si="61"/>
        <v>61.6</v>
      </c>
      <c r="BJ127" s="35"/>
      <c r="BK127" s="35">
        <f t="shared" si="67"/>
        <v>61.6</v>
      </c>
      <c r="BL127" s="35">
        <v>57</v>
      </c>
      <c r="BM127" s="35">
        <f t="shared" si="68"/>
        <v>4.6000000000000014</v>
      </c>
      <c r="BN127" s="80"/>
      <c r="BO127" s="8"/>
      <c r="BP127" s="8"/>
      <c r="BQ127" s="8"/>
      <c r="BR127" s="8"/>
      <c r="BS127" s="8"/>
      <c r="BT127" s="8"/>
      <c r="BU127" s="9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9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9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9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9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9"/>
      <c r="HF127" s="8"/>
      <c r="HG127" s="8"/>
    </row>
    <row r="128" spans="1:215" s="2" customFormat="1" ht="17" customHeight="1">
      <c r="A128" s="13" t="s">
        <v>127</v>
      </c>
      <c r="B128" s="35">
        <v>913</v>
      </c>
      <c r="C128" s="35">
        <v>1062.8</v>
      </c>
      <c r="D128" s="71">
        <f t="shared" si="62"/>
        <v>1.1640744797371303</v>
      </c>
      <c r="E128" s="10">
        <v>10</v>
      </c>
      <c r="F128" s="4" t="s">
        <v>370</v>
      </c>
      <c r="G128" s="4" t="s">
        <v>370</v>
      </c>
      <c r="H128" s="4" t="s">
        <v>370</v>
      </c>
      <c r="I128" s="4" t="s">
        <v>370</v>
      </c>
      <c r="J128" s="4" t="s">
        <v>370</v>
      </c>
      <c r="K128" s="4" t="s">
        <v>370</v>
      </c>
      <c r="L128" s="4" t="s">
        <v>370</v>
      </c>
      <c r="M128" s="4" t="s">
        <v>370</v>
      </c>
      <c r="N128" s="35">
        <v>1080.5999999999999</v>
      </c>
      <c r="O128" s="35">
        <v>1051.5999999999999</v>
      </c>
      <c r="P128" s="71">
        <f t="shared" si="54"/>
        <v>0.9731630575606145</v>
      </c>
      <c r="Q128" s="10">
        <v>20</v>
      </c>
      <c r="R128" s="35">
        <v>100</v>
      </c>
      <c r="S128" s="35">
        <v>161.6</v>
      </c>
      <c r="T128" s="71">
        <f t="shared" si="55"/>
        <v>1.2416</v>
      </c>
      <c r="U128" s="10">
        <v>35</v>
      </c>
      <c r="V128" s="35">
        <v>18</v>
      </c>
      <c r="W128" s="35">
        <v>39.799999999999997</v>
      </c>
      <c r="X128" s="71">
        <f t="shared" si="56"/>
        <v>1.3</v>
      </c>
      <c r="Y128" s="10">
        <v>15</v>
      </c>
      <c r="Z128" s="35">
        <v>41750</v>
      </c>
      <c r="AA128" s="35">
        <v>29423.7</v>
      </c>
      <c r="AB128" s="71">
        <f t="shared" si="63"/>
        <v>0.70475928143712574</v>
      </c>
      <c r="AC128" s="10">
        <v>5</v>
      </c>
      <c r="AD128" s="47">
        <v>161</v>
      </c>
      <c r="AE128" s="47">
        <v>187</v>
      </c>
      <c r="AF128" s="71">
        <f t="shared" si="57"/>
        <v>1.1614906832298137</v>
      </c>
      <c r="AG128" s="10">
        <v>20</v>
      </c>
      <c r="AH128" s="4" t="s">
        <v>370</v>
      </c>
      <c r="AI128" s="4" t="s">
        <v>370</v>
      </c>
      <c r="AJ128" s="4" t="s">
        <v>370</v>
      </c>
      <c r="AK128" s="4" t="s">
        <v>370</v>
      </c>
      <c r="AL128" s="4" t="s">
        <v>370</v>
      </c>
      <c r="AM128" s="4" t="s">
        <v>370</v>
      </c>
      <c r="AN128" s="4" t="s">
        <v>370</v>
      </c>
      <c r="AO128" s="4" t="s">
        <v>370</v>
      </c>
      <c r="AP128" s="46">
        <f t="shared" si="64"/>
        <v>1.1506058668606238</v>
      </c>
      <c r="AQ128" s="47">
        <v>1358</v>
      </c>
      <c r="AR128" s="35">
        <f t="shared" si="65"/>
        <v>1111.090909090909</v>
      </c>
      <c r="AS128" s="35">
        <f t="shared" si="58"/>
        <v>1278.4000000000001</v>
      </c>
      <c r="AT128" s="35">
        <f t="shared" si="59"/>
        <v>167.30909090909108</v>
      </c>
      <c r="AU128" s="35">
        <v>111.2</v>
      </c>
      <c r="AV128" s="35">
        <v>160.5</v>
      </c>
      <c r="AW128" s="35">
        <v>121.1</v>
      </c>
      <c r="AX128" s="35">
        <v>97.1</v>
      </c>
      <c r="AY128" s="35">
        <v>133.6</v>
      </c>
      <c r="AZ128" s="35">
        <v>131.5</v>
      </c>
      <c r="BA128" s="35">
        <v>126.4</v>
      </c>
      <c r="BB128" s="35">
        <v>138.19999999999999</v>
      </c>
      <c r="BC128" s="35">
        <v>82.300000000000011</v>
      </c>
      <c r="BD128" s="35"/>
      <c r="BE128" s="35">
        <f t="shared" si="66"/>
        <v>176.5</v>
      </c>
      <c r="BF128" s="10"/>
      <c r="BG128" s="35">
        <f t="shared" si="60"/>
        <v>176.5</v>
      </c>
      <c r="BH128" s="35"/>
      <c r="BI128" s="35">
        <f t="shared" si="61"/>
        <v>176.5</v>
      </c>
      <c r="BJ128" s="35"/>
      <c r="BK128" s="35">
        <f t="shared" si="67"/>
        <v>176.5</v>
      </c>
      <c r="BL128" s="35">
        <v>201.3</v>
      </c>
      <c r="BM128" s="35">
        <f t="shared" si="68"/>
        <v>-24.800000000000011</v>
      </c>
      <c r="BN128" s="80"/>
      <c r="BO128" s="8"/>
      <c r="BP128" s="8"/>
      <c r="BQ128" s="8"/>
      <c r="BR128" s="8"/>
      <c r="BS128" s="8"/>
      <c r="BT128" s="8"/>
      <c r="BU128" s="9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9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9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9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9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9"/>
      <c r="HF128" s="8"/>
      <c r="HG128" s="8"/>
    </row>
    <row r="129" spans="1:215" s="2" customFormat="1" ht="17" customHeight="1">
      <c r="A129" s="17" t="s">
        <v>128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5"/>
      <c r="AA129" s="35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35"/>
      <c r="BM129" s="35"/>
      <c r="BN129" s="79"/>
      <c r="BO129" s="8"/>
      <c r="BP129" s="8"/>
      <c r="BQ129" s="8"/>
      <c r="BR129" s="8"/>
      <c r="BS129" s="8"/>
      <c r="BT129" s="8"/>
      <c r="BU129" s="9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9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9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9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9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9"/>
      <c r="HF129" s="8"/>
      <c r="HG129" s="8"/>
    </row>
    <row r="130" spans="1:215" s="2" customFormat="1" ht="17" customHeight="1">
      <c r="A130" s="13" t="s">
        <v>129</v>
      </c>
      <c r="B130" s="35">
        <v>12976</v>
      </c>
      <c r="C130" s="35">
        <v>18733</v>
      </c>
      <c r="D130" s="71">
        <f t="shared" si="62"/>
        <v>1.2243665228113441</v>
      </c>
      <c r="E130" s="10">
        <v>10</v>
      </c>
      <c r="F130" s="4" t="s">
        <v>370</v>
      </c>
      <c r="G130" s="4" t="s">
        <v>370</v>
      </c>
      <c r="H130" s="4" t="s">
        <v>370</v>
      </c>
      <c r="I130" s="4" t="s">
        <v>370</v>
      </c>
      <c r="J130" s="4" t="s">
        <v>370</v>
      </c>
      <c r="K130" s="4" t="s">
        <v>370</v>
      </c>
      <c r="L130" s="4" t="s">
        <v>370</v>
      </c>
      <c r="M130" s="4" t="s">
        <v>370</v>
      </c>
      <c r="N130" s="35">
        <v>1982.7</v>
      </c>
      <c r="O130" s="35">
        <v>2215</v>
      </c>
      <c r="P130" s="71">
        <f t="shared" si="54"/>
        <v>1.1171634639632824</v>
      </c>
      <c r="Q130" s="10">
        <v>20</v>
      </c>
      <c r="R130" s="35">
        <v>2837</v>
      </c>
      <c r="S130" s="35">
        <v>2303.9</v>
      </c>
      <c r="T130" s="71">
        <f t="shared" si="55"/>
        <v>0.81209023616496301</v>
      </c>
      <c r="U130" s="10">
        <v>30</v>
      </c>
      <c r="V130" s="35">
        <v>124</v>
      </c>
      <c r="W130" s="35">
        <v>140</v>
      </c>
      <c r="X130" s="71">
        <f t="shared" si="56"/>
        <v>1.1290322580645162</v>
      </c>
      <c r="Y130" s="10">
        <v>20</v>
      </c>
      <c r="Z130" s="35">
        <v>25158</v>
      </c>
      <c r="AA130" s="35">
        <v>33295.300000000003</v>
      </c>
      <c r="AB130" s="71">
        <f t="shared" si="63"/>
        <v>1.2123447809841799</v>
      </c>
      <c r="AC130" s="10">
        <v>5</v>
      </c>
      <c r="AD130" s="47">
        <v>948</v>
      </c>
      <c r="AE130" s="47">
        <v>973</v>
      </c>
      <c r="AF130" s="71">
        <f t="shared" si="57"/>
        <v>1.0263713080168777</v>
      </c>
      <c r="AG130" s="10">
        <v>20</v>
      </c>
      <c r="AH130" s="4" t="s">
        <v>370</v>
      </c>
      <c r="AI130" s="4" t="s">
        <v>370</v>
      </c>
      <c r="AJ130" s="4" t="s">
        <v>370</v>
      </c>
      <c r="AK130" s="4" t="s">
        <v>370</v>
      </c>
      <c r="AL130" s="4" t="s">
        <v>370</v>
      </c>
      <c r="AM130" s="4" t="s">
        <v>370</v>
      </c>
      <c r="AN130" s="4" t="s">
        <v>370</v>
      </c>
      <c r="AO130" s="4" t="s">
        <v>370</v>
      </c>
      <c r="AP130" s="46">
        <f t="shared" si="64"/>
        <v>1.0297089220845406</v>
      </c>
      <c r="AQ130" s="47">
        <v>1963</v>
      </c>
      <c r="AR130" s="35">
        <f t="shared" si="65"/>
        <v>1606.0909090909092</v>
      </c>
      <c r="AS130" s="35">
        <f t="shared" si="58"/>
        <v>1653.8</v>
      </c>
      <c r="AT130" s="35">
        <f>AS130-AR130</f>
        <v>47.709090909090719</v>
      </c>
      <c r="AU130" s="35">
        <v>210.4</v>
      </c>
      <c r="AV130" s="35">
        <v>181.6</v>
      </c>
      <c r="AW130" s="35">
        <v>218.2</v>
      </c>
      <c r="AX130" s="35">
        <v>173.4</v>
      </c>
      <c r="AY130" s="35">
        <v>129.5</v>
      </c>
      <c r="AZ130" s="35">
        <v>117.3</v>
      </c>
      <c r="BA130" s="35">
        <v>157.9</v>
      </c>
      <c r="BB130" s="35">
        <v>167.2</v>
      </c>
      <c r="BC130" s="35">
        <v>8.6999999999999993</v>
      </c>
      <c r="BD130" s="35"/>
      <c r="BE130" s="35">
        <f t="shared" si="66"/>
        <v>289.60000000000002</v>
      </c>
      <c r="BF130" s="10"/>
      <c r="BG130" s="35">
        <f t="shared" si="60"/>
        <v>289.60000000000002</v>
      </c>
      <c r="BH130" s="35"/>
      <c r="BI130" s="35">
        <f t="shared" si="61"/>
        <v>289.60000000000002</v>
      </c>
      <c r="BJ130" s="35"/>
      <c r="BK130" s="35">
        <f t="shared" si="67"/>
        <v>289.60000000000002</v>
      </c>
      <c r="BL130" s="35">
        <v>274.89999999999998</v>
      </c>
      <c r="BM130" s="35">
        <f t="shared" si="68"/>
        <v>14.700000000000045</v>
      </c>
      <c r="BN130" s="80"/>
      <c r="BO130" s="8"/>
      <c r="BP130" s="8"/>
      <c r="BQ130" s="8"/>
      <c r="BR130" s="8"/>
      <c r="BS130" s="8"/>
      <c r="BT130" s="8"/>
      <c r="BU130" s="9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9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9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9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9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9"/>
      <c r="HF130" s="8"/>
      <c r="HG130" s="8"/>
    </row>
    <row r="131" spans="1:215" s="2" customFormat="1" ht="17" customHeight="1">
      <c r="A131" s="13" t="s">
        <v>130</v>
      </c>
      <c r="B131" s="35">
        <v>0</v>
      </c>
      <c r="C131" s="35">
        <v>0</v>
      </c>
      <c r="D131" s="71">
        <f t="shared" si="62"/>
        <v>0</v>
      </c>
      <c r="E131" s="10">
        <v>0</v>
      </c>
      <c r="F131" s="4" t="s">
        <v>370</v>
      </c>
      <c r="G131" s="4" t="s">
        <v>370</v>
      </c>
      <c r="H131" s="4" t="s">
        <v>370</v>
      </c>
      <c r="I131" s="4" t="s">
        <v>370</v>
      </c>
      <c r="J131" s="4" t="s">
        <v>370</v>
      </c>
      <c r="K131" s="4" t="s">
        <v>370</v>
      </c>
      <c r="L131" s="4" t="s">
        <v>370</v>
      </c>
      <c r="M131" s="4" t="s">
        <v>370</v>
      </c>
      <c r="N131" s="35">
        <v>1131.8</v>
      </c>
      <c r="O131" s="35">
        <v>1053.5</v>
      </c>
      <c r="P131" s="71">
        <f t="shared" si="54"/>
        <v>0.93081816575366672</v>
      </c>
      <c r="Q131" s="10">
        <v>20</v>
      </c>
      <c r="R131" s="35">
        <v>1201</v>
      </c>
      <c r="S131" s="35">
        <v>1207.8</v>
      </c>
      <c r="T131" s="71">
        <f t="shared" si="55"/>
        <v>1.0056619483763529</v>
      </c>
      <c r="U131" s="10">
        <v>40</v>
      </c>
      <c r="V131" s="35">
        <v>39</v>
      </c>
      <c r="W131" s="35">
        <v>46.3</v>
      </c>
      <c r="X131" s="71">
        <f t="shared" si="56"/>
        <v>1.1871794871794872</v>
      </c>
      <c r="Y131" s="10">
        <v>10</v>
      </c>
      <c r="Z131" s="35">
        <v>19560</v>
      </c>
      <c r="AA131" s="35">
        <v>15815.3</v>
      </c>
      <c r="AB131" s="71">
        <f t="shared" si="63"/>
        <v>0.80855316973415126</v>
      </c>
      <c r="AC131" s="10">
        <v>5</v>
      </c>
      <c r="AD131" s="47">
        <v>494</v>
      </c>
      <c r="AE131" s="47">
        <v>491</v>
      </c>
      <c r="AF131" s="71">
        <f t="shared" si="57"/>
        <v>0.99392712550607287</v>
      </c>
      <c r="AG131" s="10">
        <v>20</v>
      </c>
      <c r="AH131" s="4" t="s">
        <v>370</v>
      </c>
      <c r="AI131" s="4" t="s">
        <v>370</v>
      </c>
      <c r="AJ131" s="4" t="s">
        <v>370</v>
      </c>
      <c r="AK131" s="4" t="s">
        <v>370</v>
      </c>
      <c r="AL131" s="4" t="s">
        <v>370</v>
      </c>
      <c r="AM131" s="4" t="s">
        <v>370</v>
      </c>
      <c r="AN131" s="4" t="s">
        <v>370</v>
      </c>
      <c r="AO131" s="4" t="s">
        <v>370</v>
      </c>
      <c r="AP131" s="46">
        <f t="shared" si="64"/>
        <v>0.99616783663910025</v>
      </c>
      <c r="AQ131" s="47">
        <v>2071</v>
      </c>
      <c r="AR131" s="35">
        <f t="shared" si="65"/>
        <v>1694.4545454545455</v>
      </c>
      <c r="AS131" s="35">
        <f t="shared" si="58"/>
        <v>1688</v>
      </c>
      <c r="AT131" s="35">
        <f t="shared" si="59"/>
        <v>-6.4545454545454959</v>
      </c>
      <c r="AU131" s="35">
        <v>142.30000000000001</v>
      </c>
      <c r="AV131" s="35">
        <v>154.19999999999999</v>
      </c>
      <c r="AW131" s="35">
        <v>216.7</v>
      </c>
      <c r="AX131" s="35">
        <v>135.4</v>
      </c>
      <c r="AY131" s="35">
        <v>202.8</v>
      </c>
      <c r="AZ131" s="35">
        <v>170.2</v>
      </c>
      <c r="BA131" s="35">
        <v>186.1</v>
      </c>
      <c r="BB131" s="35">
        <v>205</v>
      </c>
      <c r="BC131" s="35"/>
      <c r="BD131" s="35"/>
      <c r="BE131" s="35">
        <f t="shared" si="66"/>
        <v>275.3</v>
      </c>
      <c r="BF131" s="10"/>
      <c r="BG131" s="35">
        <f t="shared" si="60"/>
        <v>275.3</v>
      </c>
      <c r="BH131" s="35"/>
      <c r="BI131" s="35">
        <f t="shared" si="61"/>
        <v>275.3</v>
      </c>
      <c r="BJ131" s="35"/>
      <c r="BK131" s="35">
        <f t="shared" si="67"/>
        <v>275.3</v>
      </c>
      <c r="BL131" s="35">
        <v>292.89999999999998</v>
      </c>
      <c r="BM131" s="35">
        <f t="shared" si="68"/>
        <v>-17.599999999999966</v>
      </c>
      <c r="BN131" s="80"/>
      <c r="BO131" s="8"/>
      <c r="BP131" s="8"/>
      <c r="BQ131" s="8"/>
      <c r="BR131" s="8"/>
      <c r="BS131" s="8"/>
      <c r="BT131" s="8"/>
      <c r="BU131" s="9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9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9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9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9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9"/>
      <c r="HF131" s="8"/>
      <c r="HG131" s="8"/>
    </row>
    <row r="132" spans="1:215" s="2" customFormat="1" ht="17" customHeight="1">
      <c r="A132" s="13" t="s">
        <v>131</v>
      </c>
      <c r="B132" s="35">
        <v>37459</v>
      </c>
      <c r="C132" s="35">
        <v>39773</v>
      </c>
      <c r="D132" s="71">
        <f t="shared" si="62"/>
        <v>1.0617742064657358</v>
      </c>
      <c r="E132" s="10">
        <v>10</v>
      </c>
      <c r="F132" s="4" t="s">
        <v>370</v>
      </c>
      <c r="G132" s="4" t="s">
        <v>370</v>
      </c>
      <c r="H132" s="4" t="s">
        <v>370</v>
      </c>
      <c r="I132" s="4" t="s">
        <v>370</v>
      </c>
      <c r="J132" s="4" t="s">
        <v>370</v>
      </c>
      <c r="K132" s="4" t="s">
        <v>370</v>
      </c>
      <c r="L132" s="4" t="s">
        <v>370</v>
      </c>
      <c r="M132" s="4" t="s">
        <v>370</v>
      </c>
      <c r="N132" s="35">
        <v>5271.8</v>
      </c>
      <c r="O132" s="35">
        <v>5047.3</v>
      </c>
      <c r="P132" s="71">
        <f t="shared" si="54"/>
        <v>0.95741492469365297</v>
      </c>
      <c r="Q132" s="10">
        <v>20</v>
      </c>
      <c r="R132" s="35">
        <v>696</v>
      </c>
      <c r="S132" s="35">
        <v>726.2</v>
      </c>
      <c r="T132" s="71">
        <f t="shared" si="55"/>
        <v>1.0433908045977012</v>
      </c>
      <c r="U132" s="10">
        <v>20</v>
      </c>
      <c r="V132" s="35">
        <v>43</v>
      </c>
      <c r="W132" s="35">
        <v>53.6</v>
      </c>
      <c r="X132" s="71">
        <f t="shared" si="56"/>
        <v>1.2046511627906977</v>
      </c>
      <c r="Y132" s="10">
        <v>30</v>
      </c>
      <c r="Z132" s="35">
        <v>305280</v>
      </c>
      <c r="AA132" s="35">
        <v>345172.7</v>
      </c>
      <c r="AB132" s="71">
        <f t="shared" si="63"/>
        <v>1.1306757730607966</v>
      </c>
      <c r="AC132" s="10">
        <v>5</v>
      </c>
      <c r="AD132" s="47">
        <v>528</v>
      </c>
      <c r="AE132" s="47">
        <v>530</v>
      </c>
      <c r="AF132" s="71">
        <f t="shared" si="57"/>
        <v>1.0037878787878789</v>
      </c>
      <c r="AG132" s="10">
        <v>20</v>
      </c>
      <c r="AH132" s="4" t="s">
        <v>370</v>
      </c>
      <c r="AI132" s="4" t="s">
        <v>370</v>
      </c>
      <c r="AJ132" s="4" t="s">
        <v>370</v>
      </c>
      <c r="AK132" s="4" t="s">
        <v>370</v>
      </c>
      <c r="AL132" s="4" t="s">
        <v>370</v>
      </c>
      <c r="AM132" s="4" t="s">
        <v>370</v>
      </c>
      <c r="AN132" s="4" t="s">
        <v>370</v>
      </c>
      <c r="AO132" s="4" t="s">
        <v>370</v>
      </c>
      <c r="AP132" s="46">
        <f t="shared" si="64"/>
        <v>1.0714526473834947</v>
      </c>
      <c r="AQ132" s="47">
        <v>4039</v>
      </c>
      <c r="AR132" s="35">
        <f t="shared" si="65"/>
        <v>3304.6363636363635</v>
      </c>
      <c r="AS132" s="35">
        <f t="shared" si="58"/>
        <v>3540.8</v>
      </c>
      <c r="AT132" s="35">
        <f t="shared" si="59"/>
        <v>236.16363636363667</v>
      </c>
      <c r="AU132" s="35">
        <v>402.8</v>
      </c>
      <c r="AV132" s="35">
        <v>443.5</v>
      </c>
      <c r="AW132" s="35">
        <v>385.9</v>
      </c>
      <c r="AX132" s="35">
        <v>399</v>
      </c>
      <c r="AY132" s="35">
        <v>309.8</v>
      </c>
      <c r="AZ132" s="35">
        <v>442.1</v>
      </c>
      <c r="BA132" s="35">
        <v>404.5</v>
      </c>
      <c r="BB132" s="35">
        <v>358.4</v>
      </c>
      <c r="BC132" s="35"/>
      <c r="BD132" s="35"/>
      <c r="BE132" s="35">
        <f t="shared" si="66"/>
        <v>394.8</v>
      </c>
      <c r="BF132" s="10"/>
      <c r="BG132" s="35">
        <f t="shared" si="60"/>
        <v>394.8</v>
      </c>
      <c r="BH132" s="35"/>
      <c r="BI132" s="35">
        <f t="shared" si="61"/>
        <v>394.8</v>
      </c>
      <c r="BJ132" s="35"/>
      <c r="BK132" s="35">
        <f t="shared" si="67"/>
        <v>394.8</v>
      </c>
      <c r="BL132" s="35">
        <v>385</v>
      </c>
      <c r="BM132" s="35">
        <f t="shared" si="68"/>
        <v>9.8000000000000114</v>
      </c>
      <c r="BN132" s="80"/>
      <c r="BO132" s="8"/>
      <c r="BP132" s="8"/>
      <c r="BQ132" s="8"/>
      <c r="BR132" s="8"/>
      <c r="BS132" s="8"/>
      <c r="BT132" s="8"/>
      <c r="BU132" s="9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9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9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9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9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9"/>
      <c r="HF132" s="8"/>
      <c r="HG132" s="8"/>
    </row>
    <row r="133" spans="1:215" s="2" customFormat="1" ht="17" customHeight="1">
      <c r="A133" s="13" t="s">
        <v>132</v>
      </c>
      <c r="B133" s="35">
        <v>0</v>
      </c>
      <c r="C133" s="35">
        <v>0</v>
      </c>
      <c r="D133" s="71">
        <f t="shared" si="62"/>
        <v>0</v>
      </c>
      <c r="E133" s="10">
        <v>0</v>
      </c>
      <c r="F133" s="4" t="s">
        <v>370</v>
      </c>
      <c r="G133" s="4" t="s">
        <v>370</v>
      </c>
      <c r="H133" s="4" t="s">
        <v>370</v>
      </c>
      <c r="I133" s="4" t="s">
        <v>370</v>
      </c>
      <c r="J133" s="4" t="s">
        <v>370</v>
      </c>
      <c r="K133" s="4" t="s">
        <v>370</v>
      </c>
      <c r="L133" s="4" t="s">
        <v>370</v>
      </c>
      <c r="M133" s="4" t="s">
        <v>370</v>
      </c>
      <c r="N133" s="35">
        <v>2069.4</v>
      </c>
      <c r="O133" s="35">
        <v>1449.3</v>
      </c>
      <c r="P133" s="71">
        <f t="shared" si="54"/>
        <v>0.70034792693534353</v>
      </c>
      <c r="Q133" s="10">
        <v>20</v>
      </c>
      <c r="R133" s="35">
        <v>760</v>
      </c>
      <c r="S133" s="35">
        <v>704.9</v>
      </c>
      <c r="T133" s="71">
        <f t="shared" si="55"/>
        <v>0.92749999999999999</v>
      </c>
      <c r="U133" s="10">
        <v>20</v>
      </c>
      <c r="V133" s="35">
        <v>62</v>
      </c>
      <c r="W133" s="35">
        <v>74.3</v>
      </c>
      <c r="X133" s="71">
        <f t="shared" si="56"/>
        <v>1.1983870967741934</v>
      </c>
      <c r="Y133" s="10">
        <v>10</v>
      </c>
      <c r="Z133" s="35">
        <v>9460</v>
      </c>
      <c r="AA133" s="35">
        <v>8337.4</v>
      </c>
      <c r="AB133" s="71">
        <f t="shared" si="63"/>
        <v>0.88133192389006343</v>
      </c>
      <c r="AC133" s="10">
        <v>5</v>
      </c>
      <c r="AD133" s="47">
        <v>399</v>
      </c>
      <c r="AE133" s="47">
        <v>398</v>
      </c>
      <c r="AF133" s="71">
        <f t="shared" si="57"/>
        <v>0.99749373433583954</v>
      </c>
      <c r="AG133" s="10">
        <v>20</v>
      </c>
      <c r="AH133" s="4" t="s">
        <v>370</v>
      </c>
      <c r="AI133" s="4" t="s">
        <v>370</v>
      </c>
      <c r="AJ133" s="4" t="s">
        <v>370</v>
      </c>
      <c r="AK133" s="4" t="s">
        <v>370</v>
      </c>
      <c r="AL133" s="4" t="s">
        <v>370</v>
      </c>
      <c r="AM133" s="4" t="s">
        <v>370</v>
      </c>
      <c r="AN133" s="4" t="s">
        <v>370</v>
      </c>
      <c r="AO133" s="4" t="s">
        <v>370</v>
      </c>
      <c r="AP133" s="46">
        <f t="shared" si="64"/>
        <v>0.91863151750154548</v>
      </c>
      <c r="AQ133" s="47">
        <v>2056</v>
      </c>
      <c r="AR133" s="35">
        <f t="shared" si="65"/>
        <v>1682.1818181818182</v>
      </c>
      <c r="AS133" s="35">
        <f t="shared" si="58"/>
        <v>1545.3</v>
      </c>
      <c r="AT133" s="35">
        <f t="shared" si="59"/>
        <v>-136.88181818181829</v>
      </c>
      <c r="AU133" s="35">
        <v>140.1</v>
      </c>
      <c r="AV133" s="35">
        <v>152.6</v>
      </c>
      <c r="AW133" s="35">
        <v>318.7</v>
      </c>
      <c r="AX133" s="35">
        <v>161.80000000000001</v>
      </c>
      <c r="AY133" s="35">
        <v>133.19999999999999</v>
      </c>
      <c r="AZ133" s="35">
        <v>89.3</v>
      </c>
      <c r="BA133" s="35">
        <v>190.4</v>
      </c>
      <c r="BB133" s="35">
        <v>140.69999999999999</v>
      </c>
      <c r="BC133" s="35">
        <v>20.399999999999999</v>
      </c>
      <c r="BD133" s="35"/>
      <c r="BE133" s="35">
        <f t="shared" si="66"/>
        <v>198.1</v>
      </c>
      <c r="BF133" s="10"/>
      <c r="BG133" s="35">
        <f t="shared" si="60"/>
        <v>198.1</v>
      </c>
      <c r="BH133" s="35"/>
      <c r="BI133" s="35">
        <f t="shared" si="61"/>
        <v>198.1</v>
      </c>
      <c r="BJ133" s="35"/>
      <c r="BK133" s="35">
        <f t="shared" si="67"/>
        <v>198.1</v>
      </c>
      <c r="BL133" s="35">
        <v>202.6</v>
      </c>
      <c r="BM133" s="35">
        <f t="shared" si="68"/>
        <v>-4.5</v>
      </c>
      <c r="BN133" s="80"/>
      <c r="BO133" s="8"/>
      <c r="BP133" s="8"/>
      <c r="BQ133" s="8"/>
      <c r="BR133" s="8"/>
      <c r="BS133" s="8"/>
      <c r="BT133" s="8"/>
      <c r="BU133" s="9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9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9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9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9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9"/>
      <c r="HF133" s="8"/>
      <c r="HG133" s="8"/>
    </row>
    <row r="134" spans="1:215" s="2" customFormat="1" ht="17" customHeight="1">
      <c r="A134" s="13" t="s">
        <v>133</v>
      </c>
      <c r="B134" s="35">
        <v>0</v>
      </c>
      <c r="C134" s="35">
        <v>0</v>
      </c>
      <c r="D134" s="71">
        <f t="shared" si="62"/>
        <v>0</v>
      </c>
      <c r="E134" s="10">
        <v>0</v>
      </c>
      <c r="F134" s="4" t="s">
        <v>370</v>
      </c>
      <c r="G134" s="4" t="s">
        <v>370</v>
      </c>
      <c r="H134" s="4" t="s">
        <v>370</v>
      </c>
      <c r="I134" s="4" t="s">
        <v>370</v>
      </c>
      <c r="J134" s="4" t="s">
        <v>370</v>
      </c>
      <c r="K134" s="4" t="s">
        <v>370</v>
      </c>
      <c r="L134" s="4" t="s">
        <v>370</v>
      </c>
      <c r="M134" s="4" t="s">
        <v>370</v>
      </c>
      <c r="N134" s="35">
        <v>757.3</v>
      </c>
      <c r="O134" s="35">
        <v>401</v>
      </c>
      <c r="P134" s="71">
        <f t="shared" si="54"/>
        <v>0.52951274263832038</v>
      </c>
      <c r="Q134" s="10">
        <v>20</v>
      </c>
      <c r="R134" s="35">
        <v>0</v>
      </c>
      <c r="S134" s="35">
        <v>0</v>
      </c>
      <c r="T134" s="71">
        <f t="shared" si="55"/>
        <v>1</v>
      </c>
      <c r="U134" s="10">
        <v>20</v>
      </c>
      <c r="V134" s="35">
        <v>18</v>
      </c>
      <c r="W134" s="35">
        <v>23.1</v>
      </c>
      <c r="X134" s="71">
        <f t="shared" si="56"/>
        <v>1.2083333333333333</v>
      </c>
      <c r="Y134" s="10">
        <v>30</v>
      </c>
      <c r="Z134" s="35">
        <v>5654</v>
      </c>
      <c r="AA134" s="35">
        <v>6973.3</v>
      </c>
      <c r="AB134" s="71">
        <f t="shared" si="63"/>
        <v>1.2033339228864519</v>
      </c>
      <c r="AC134" s="10">
        <v>5</v>
      </c>
      <c r="AD134" s="47">
        <v>40</v>
      </c>
      <c r="AE134" s="47">
        <v>30</v>
      </c>
      <c r="AF134" s="71">
        <f t="shared" si="57"/>
        <v>0.75</v>
      </c>
      <c r="AG134" s="10">
        <v>20</v>
      </c>
      <c r="AH134" s="4" t="s">
        <v>370</v>
      </c>
      <c r="AI134" s="4" t="s">
        <v>370</v>
      </c>
      <c r="AJ134" s="4" t="s">
        <v>370</v>
      </c>
      <c r="AK134" s="4" t="s">
        <v>370</v>
      </c>
      <c r="AL134" s="4" t="s">
        <v>370</v>
      </c>
      <c r="AM134" s="4" t="s">
        <v>370</v>
      </c>
      <c r="AN134" s="4" t="s">
        <v>370</v>
      </c>
      <c r="AO134" s="4" t="s">
        <v>370</v>
      </c>
      <c r="AP134" s="46">
        <f t="shared" si="64"/>
        <v>0.92480973123367016</v>
      </c>
      <c r="AQ134" s="47">
        <v>1443</v>
      </c>
      <c r="AR134" s="35">
        <f t="shared" si="65"/>
        <v>1180.6363636363637</v>
      </c>
      <c r="AS134" s="35">
        <f t="shared" si="58"/>
        <v>1091.9000000000001</v>
      </c>
      <c r="AT134" s="35">
        <f t="shared" si="59"/>
        <v>-88.736363636363649</v>
      </c>
      <c r="AU134" s="35">
        <v>133.80000000000001</v>
      </c>
      <c r="AV134" s="35">
        <v>126.5</v>
      </c>
      <c r="AW134" s="35">
        <v>114.8</v>
      </c>
      <c r="AX134" s="35">
        <v>89.4</v>
      </c>
      <c r="AY134" s="35">
        <v>114.4</v>
      </c>
      <c r="AZ134" s="35">
        <v>116.1</v>
      </c>
      <c r="BA134" s="35">
        <v>118.9</v>
      </c>
      <c r="BB134" s="35">
        <v>145.69999999999999</v>
      </c>
      <c r="BC134" s="35">
        <v>1.4</v>
      </c>
      <c r="BD134" s="35"/>
      <c r="BE134" s="35">
        <f t="shared" si="66"/>
        <v>130.9</v>
      </c>
      <c r="BF134" s="10"/>
      <c r="BG134" s="35">
        <f t="shared" si="60"/>
        <v>130.9</v>
      </c>
      <c r="BH134" s="35"/>
      <c r="BI134" s="35">
        <f t="shared" si="61"/>
        <v>130.9</v>
      </c>
      <c r="BJ134" s="35"/>
      <c r="BK134" s="35">
        <f t="shared" si="67"/>
        <v>130.9</v>
      </c>
      <c r="BL134" s="35">
        <v>112.6</v>
      </c>
      <c r="BM134" s="35">
        <f t="shared" si="68"/>
        <v>18.300000000000011</v>
      </c>
      <c r="BN134" s="80"/>
      <c r="BO134" s="8"/>
      <c r="BP134" s="8"/>
      <c r="BQ134" s="8"/>
      <c r="BR134" s="8"/>
      <c r="BS134" s="8"/>
      <c r="BT134" s="8"/>
      <c r="BU134" s="9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9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9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9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9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9"/>
      <c r="HF134" s="8"/>
      <c r="HG134" s="8"/>
    </row>
    <row r="135" spans="1:215" s="2" customFormat="1" ht="17" customHeight="1">
      <c r="A135" s="13" t="s">
        <v>134</v>
      </c>
      <c r="B135" s="35">
        <v>0</v>
      </c>
      <c r="C135" s="35">
        <v>0</v>
      </c>
      <c r="D135" s="71">
        <f t="shared" si="62"/>
        <v>0</v>
      </c>
      <c r="E135" s="10">
        <v>0</v>
      </c>
      <c r="F135" s="4" t="s">
        <v>370</v>
      </c>
      <c r="G135" s="4" t="s">
        <v>370</v>
      </c>
      <c r="H135" s="4" t="s">
        <v>370</v>
      </c>
      <c r="I135" s="4" t="s">
        <v>370</v>
      </c>
      <c r="J135" s="4" t="s">
        <v>370</v>
      </c>
      <c r="K135" s="4" t="s">
        <v>370</v>
      </c>
      <c r="L135" s="4" t="s">
        <v>370</v>
      </c>
      <c r="M135" s="4" t="s">
        <v>370</v>
      </c>
      <c r="N135" s="35">
        <v>363.2</v>
      </c>
      <c r="O135" s="35">
        <v>423.4</v>
      </c>
      <c r="P135" s="71">
        <f t="shared" si="54"/>
        <v>1.1657488986784141</v>
      </c>
      <c r="Q135" s="10">
        <v>20</v>
      </c>
      <c r="R135" s="35">
        <v>730</v>
      </c>
      <c r="S135" s="35">
        <v>693.1</v>
      </c>
      <c r="T135" s="71">
        <f t="shared" si="55"/>
        <v>0.94945205479452055</v>
      </c>
      <c r="U135" s="10">
        <v>35</v>
      </c>
      <c r="V135" s="35">
        <v>25</v>
      </c>
      <c r="W135" s="35">
        <v>12</v>
      </c>
      <c r="X135" s="71">
        <f t="shared" si="56"/>
        <v>0.48</v>
      </c>
      <c r="Y135" s="10">
        <v>15</v>
      </c>
      <c r="Z135" s="35">
        <v>5293</v>
      </c>
      <c r="AA135" s="35">
        <v>5572</v>
      </c>
      <c r="AB135" s="71">
        <f t="shared" si="63"/>
        <v>1.0527111279047798</v>
      </c>
      <c r="AC135" s="10">
        <v>5</v>
      </c>
      <c r="AD135" s="47">
        <v>327</v>
      </c>
      <c r="AE135" s="47">
        <v>333</v>
      </c>
      <c r="AF135" s="71">
        <f t="shared" si="57"/>
        <v>1.0183486238532109</v>
      </c>
      <c r="AG135" s="10">
        <v>20</v>
      </c>
      <c r="AH135" s="4" t="s">
        <v>370</v>
      </c>
      <c r="AI135" s="4" t="s">
        <v>370</v>
      </c>
      <c r="AJ135" s="4" t="s">
        <v>370</v>
      </c>
      <c r="AK135" s="4" t="s">
        <v>370</v>
      </c>
      <c r="AL135" s="4" t="s">
        <v>370</v>
      </c>
      <c r="AM135" s="4" t="s">
        <v>370</v>
      </c>
      <c r="AN135" s="4" t="s">
        <v>370</v>
      </c>
      <c r="AO135" s="4" t="s">
        <v>370</v>
      </c>
      <c r="AP135" s="46">
        <f t="shared" si="64"/>
        <v>0.94080345271541699</v>
      </c>
      <c r="AQ135" s="47">
        <v>1182</v>
      </c>
      <c r="AR135" s="35">
        <f t="shared" si="65"/>
        <v>967.09090909090912</v>
      </c>
      <c r="AS135" s="35">
        <f t="shared" si="58"/>
        <v>909.8</v>
      </c>
      <c r="AT135" s="35">
        <f t="shared" si="59"/>
        <v>-57.290909090909167</v>
      </c>
      <c r="AU135" s="35">
        <v>75.7</v>
      </c>
      <c r="AV135" s="35">
        <v>78.900000000000006</v>
      </c>
      <c r="AW135" s="35">
        <v>80.8</v>
      </c>
      <c r="AX135" s="35">
        <v>81</v>
      </c>
      <c r="AY135" s="35">
        <v>103</v>
      </c>
      <c r="AZ135" s="35">
        <v>111.9</v>
      </c>
      <c r="BA135" s="35">
        <v>97.7</v>
      </c>
      <c r="BB135" s="35">
        <v>103.3</v>
      </c>
      <c r="BC135" s="35"/>
      <c r="BD135" s="35"/>
      <c r="BE135" s="35">
        <f t="shared" si="66"/>
        <v>177.5</v>
      </c>
      <c r="BF135" s="10"/>
      <c r="BG135" s="35">
        <f t="shared" si="60"/>
        <v>177.5</v>
      </c>
      <c r="BH135" s="35"/>
      <c r="BI135" s="35">
        <f t="shared" si="61"/>
        <v>177.5</v>
      </c>
      <c r="BJ135" s="35"/>
      <c r="BK135" s="35">
        <f t="shared" si="67"/>
        <v>177.5</v>
      </c>
      <c r="BL135" s="35">
        <v>171.5</v>
      </c>
      <c r="BM135" s="35">
        <f t="shared" si="68"/>
        <v>6</v>
      </c>
      <c r="BN135" s="80"/>
      <c r="BO135" s="8"/>
      <c r="BP135" s="8"/>
      <c r="BQ135" s="8"/>
      <c r="BR135" s="8"/>
      <c r="BS135" s="8"/>
      <c r="BT135" s="8"/>
      <c r="BU135" s="9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9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9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9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9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9"/>
      <c r="HF135" s="8"/>
      <c r="HG135" s="8"/>
    </row>
    <row r="136" spans="1:215" s="2" customFormat="1" ht="17" customHeight="1">
      <c r="A136" s="13" t="s">
        <v>135</v>
      </c>
      <c r="B136" s="35">
        <v>4855</v>
      </c>
      <c r="C136" s="35">
        <v>4574</v>
      </c>
      <c r="D136" s="71">
        <f t="shared" si="62"/>
        <v>0.9421215242018538</v>
      </c>
      <c r="E136" s="10">
        <v>10</v>
      </c>
      <c r="F136" s="4" t="s">
        <v>370</v>
      </c>
      <c r="G136" s="4" t="s">
        <v>370</v>
      </c>
      <c r="H136" s="4" t="s">
        <v>370</v>
      </c>
      <c r="I136" s="4" t="s">
        <v>370</v>
      </c>
      <c r="J136" s="4" t="s">
        <v>370</v>
      </c>
      <c r="K136" s="4" t="s">
        <v>370</v>
      </c>
      <c r="L136" s="4" t="s">
        <v>370</v>
      </c>
      <c r="M136" s="4" t="s">
        <v>370</v>
      </c>
      <c r="N136" s="35">
        <v>2051.8000000000002</v>
      </c>
      <c r="O136" s="35">
        <v>1949.4</v>
      </c>
      <c r="P136" s="71">
        <f t="shared" si="54"/>
        <v>0.95009260161809139</v>
      </c>
      <c r="Q136" s="10">
        <v>20</v>
      </c>
      <c r="R136" s="35">
        <v>2050</v>
      </c>
      <c r="S136" s="35">
        <v>2080.1999999999998</v>
      </c>
      <c r="T136" s="71">
        <f t="shared" si="55"/>
        <v>1.0147317073170732</v>
      </c>
      <c r="U136" s="10">
        <v>35</v>
      </c>
      <c r="V136" s="35">
        <v>81</v>
      </c>
      <c r="W136" s="35">
        <v>87.7</v>
      </c>
      <c r="X136" s="71">
        <f t="shared" si="56"/>
        <v>1.0827160493827162</v>
      </c>
      <c r="Y136" s="10">
        <v>15</v>
      </c>
      <c r="Z136" s="35">
        <v>20432</v>
      </c>
      <c r="AA136" s="35">
        <v>20891.7</v>
      </c>
      <c r="AB136" s="71">
        <f t="shared" si="63"/>
        <v>1.0224990211433047</v>
      </c>
      <c r="AC136" s="10">
        <v>5</v>
      </c>
      <c r="AD136" s="47">
        <v>786</v>
      </c>
      <c r="AE136" s="47">
        <v>788</v>
      </c>
      <c r="AF136" s="71">
        <f t="shared" si="57"/>
        <v>1.0025445292620865</v>
      </c>
      <c r="AG136" s="10">
        <v>20</v>
      </c>
      <c r="AH136" s="4" t="s">
        <v>370</v>
      </c>
      <c r="AI136" s="4" t="s">
        <v>370</v>
      </c>
      <c r="AJ136" s="4" t="s">
        <v>370</v>
      </c>
      <c r="AK136" s="4" t="s">
        <v>370</v>
      </c>
      <c r="AL136" s="4" t="s">
        <v>370</v>
      </c>
      <c r="AM136" s="4" t="s">
        <v>370</v>
      </c>
      <c r="AN136" s="4" t="s">
        <v>370</v>
      </c>
      <c r="AO136" s="4" t="s">
        <v>370</v>
      </c>
      <c r="AP136" s="46">
        <f t="shared" si="64"/>
        <v>1.0032647948778755</v>
      </c>
      <c r="AQ136" s="47">
        <v>739</v>
      </c>
      <c r="AR136" s="35">
        <f t="shared" si="65"/>
        <v>604.63636363636374</v>
      </c>
      <c r="AS136" s="35">
        <f t="shared" si="58"/>
        <v>606.6</v>
      </c>
      <c r="AT136" s="35">
        <f t="shared" si="59"/>
        <v>1.963636363636283</v>
      </c>
      <c r="AU136" s="35">
        <v>61.3</v>
      </c>
      <c r="AV136" s="35">
        <v>60.8</v>
      </c>
      <c r="AW136" s="35">
        <v>71.2</v>
      </c>
      <c r="AX136" s="35">
        <v>60.5</v>
      </c>
      <c r="AY136" s="35">
        <v>54.7</v>
      </c>
      <c r="AZ136" s="35">
        <v>69.7</v>
      </c>
      <c r="BA136" s="35">
        <v>69.8</v>
      </c>
      <c r="BB136" s="35">
        <v>77.5</v>
      </c>
      <c r="BC136" s="35">
        <v>2.6</v>
      </c>
      <c r="BD136" s="35"/>
      <c r="BE136" s="35">
        <f t="shared" si="66"/>
        <v>78.5</v>
      </c>
      <c r="BF136" s="10"/>
      <c r="BG136" s="35">
        <f t="shared" si="60"/>
        <v>78.5</v>
      </c>
      <c r="BH136" s="35"/>
      <c r="BI136" s="35">
        <f t="shared" si="61"/>
        <v>78.5</v>
      </c>
      <c r="BJ136" s="35"/>
      <c r="BK136" s="35">
        <f t="shared" si="67"/>
        <v>78.5</v>
      </c>
      <c r="BL136" s="35">
        <v>77.900000000000006</v>
      </c>
      <c r="BM136" s="35">
        <f t="shared" si="68"/>
        <v>0.59999999999999432</v>
      </c>
      <c r="BN136" s="80"/>
      <c r="BO136" s="8"/>
      <c r="BP136" s="8"/>
      <c r="BQ136" s="8"/>
      <c r="BR136" s="8"/>
      <c r="BS136" s="8"/>
      <c r="BT136" s="8"/>
      <c r="BU136" s="9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9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9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9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9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9"/>
      <c r="HF136" s="8"/>
      <c r="HG136" s="8"/>
    </row>
    <row r="137" spans="1:215" s="2" customFormat="1" ht="17" customHeight="1">
      <c r="A137" s="13" t="s">
        <v>136</v>
      </c>
      <c r="B137" s="35">
        <v>0</v>
      </c>
      <c r="C137" s="35">
        <v>0</v>
      </c>
      <c r="D137" s="71">
        <f t="shared" si="62"/>
        <v>0</v>
      </c>
      <c r="E137" s="10">
        <v>0</v>
      </c>
      <c r="F137" s="4" t="s">
        <v>370</v>
      </c>
      <c r="G137" s="4" t="s">
        <v>370</v>
      </c>
      <c r="H137" s="4" t="s">
        <v>370</v>
      </c>
      <c r="I137" s="4" t="s">
        <v>370</v>
      </c>
      <c r="J137" s="4" t="s">
        <v>370</v>
      </c>
      <c r="K137" s="4" t="s">
        <v>370</v>
      </c>
      <c r="L137" s="4" t="s">
        <v>370</v>
      </c>
      <c r="M137" s="4" t="s">
        <v>370</v>
      </c>
      <c r="N137" s="35">
        <v>2639.7</v>
      </c>
      <c r="O137" s="35">
        <v>2717.5</v>
      </c>
      <c r="P137" s="71">
        <f t="shared" si="54"/>
        <v>1.0294730461794901</v>
      </c>
      <c r="Q137" s="10">
        <v>20</v>
      </c>
      <c r="R137" s="35">
        <v>3523</v>
      </c>
      <c r="S137" s="35">
        <v>3832.7</v>
      </c>
      <c r="T137" s="71">
        <f t="shared" si="55"/>
        <v>1.087908032926483</v>
      </c>
      <c r="U137" s="10">
        <v>35</v>
      </c>
      <c r="V137" s="35">
        <v>108</v>
      </c>
      <c r="W137" s="35">
        <v>108.6</v>
      </c>
      <c r="X137" s="71">
        <f t="shared" si="56"/>
        <v>1.0055555555555555</v>
      </c>
      <c r="Y137" s="10">
        <v>15</v>
      </c>
      <c r="Z137" s="35">
        <v>15924</v>
      </c>
      <c r="AA137" s="35">
        <v>16030.4</v>
      </c>
      <c r="AB137" s="71">
        <f t="shared" si="63"/>
        <v>1.0066817382567195</v>
      </c>
      <c r="AC137" s="10">
        <v>5</v>
      </c>
      <c r="AD137" s="47">
        <v>1314</v>
      </c>
      <c r="AE137" s="47">
        <v>1314</v>
      </c>
      <c r="AF137" s="71">
        <f t="shared" si="57"/>
        <v>1</v>
      </c>
      <c r="AG137" s="10">
        <v>20</v>
      </c>
      <c r="AH137" s="4" t="s">
        <v>370</v>
      </c>
      <c r="AI137" s="4" t="s">
        <v>370</v>
      </c>
      <c r="AJ137" s="4" t="s">
        <v>370</v>
      </c>
      <c r="AK137" s="4" t="s">
        <v>370</v>
      </c>
      <c r="AL137" s="4" t="s">
        <v>370</v>
      </c>
      <c r="AM137" s="4" t="s">
        <v>370</v>
      </c>
      <c r="AN137" s="4" t="s">
        <v>370</v>
      </c>
      <c r="AO137" s="4" t="s">
        <v>370</v>
      </c>
      <c r="AP137" s="46">
        <f t="shared" si="64"/>
        <v>1.0398208852698276</v>
      </c>
      <c r="AQ137" s="47">
        <v>1870</v>
      </c>
      <c r="AR137" s="35">
        <f t="shared" si="65"/>
        <v>1530</v>
      </c>
      <c r="AS137" s="35">
        <f t="shared" si="58"/>
        <v>1590.9</v>
      </c>
      <c r="AT137" s="35">
        <f t="shared" si="59"/>
        <v>60.900000000000091</v>
      </c>
      <c r="AU137" s="35">
        <v>137</v>
      </c>
      <c r="AV137" s="35">
        <v>135.30000000000001</v>
      </c>
      <c r="AW137" s="35">
        <v>178.7</v>
      </c>
      <c r="AX137" s="35">
        <v>170.7</v>
      </c>
      <c r="AY137" s="35">
        <v>158.19999999999999</v>
      </c>
      <c r="AZ137" s="35">
        <v>248.3</v>
      </c>
      <c r="BA137" s="35">
        <v>162.69999999999999</v>
      </c>
      <c r="BB137" s="35">
        <v>186.7</v>
      </c>
      <c r="BC137" s="35"/>
      <c r="BD137" s="35"/>
      <c r="BE137" s="35">
        <f t="shared" si="66"/>
        <v>213.3</v>
      </c>
      <c r="BF137" s="10"/>
      <c r="BG137" s="35">
        <f t="shared" si="60"/>
        <v>213.3</v>
      </c>
      <c r="BH137" s="35"/>
      <c r="BI137" s="35">
        <f t="shared" si="61"/>
        <v>213.3</v>
      </c>
      <c r="BJ137" s="35"/>
      <c r="BK137" s="35">
        <f t="shared" si="67"/>
        <v>213.3</v>
      </c>
      <c r="BL137" s="35">
        <v>216.1</v>
      </c>
      <c r="BM137" s="35">
        <f t="shared" si="68"/>
        <v>-2.7999999999999829</v>
      </c>
      <c r="BN137" s="80"/>
      <c r="BO137" s="8"/>
      <c r="BP137" s="8"/>
      <c r="BQ137" s="8"/>
      <c r="BR137" s="8"/>
      <c r="BS137" s="8"/>
      <c r="BT137" s="8"/>
      <c r="BU137" s="9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9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9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9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9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9"/>
      <c r="HF137" s="8"/>
      <c r="HG137" s="8"/>
    </row>
    <row r="138" spans="1:215" s="2" customFormat="1" ht="17" customHeight="1">
      <c r="A138" s="13" t="s">
        <v>137</v>
      </c>
      <c r="B138" s="35">
        <v>0</v>
      </c>
      <c r="C138" s="35">
        <v>0</v>
      </c>
      <c r="D138" s="71">
        <f t="shared" si="62"/>
        <v>0</v>
      </c>
      <c r="E138" s="10">
        <v>0</v>
      </c>
      <c r="F138" s="4" t="s">
        <v>370</v>
      </c>
      <c r="G138" s="4" t="s">
        <v>370</v>
      </c>
      <c r="H138" s="4" t="s">
        <v>370</v>
      </c>
      <c r="I138" s="4" t="s">
        <v>370</v>
      </c>
      <c r="J138" s="4" t="s">
        <v>370</v>
      </c>
      <c r="K138" s="4" t="s">
        <v>370</v>
      </c>
      <c r="L138" s="4" t="s">
        <v>370</v>
      </c>
      <c r="M138" s="4" t="s">
        <v>370</v>
      </c>
      <c r="N138" s="35">
        <v>2771.1</v>
      </c>
      <c r="O138" s="35">
        <v>2136.8000000000002</v>
      </c>
      <c r="P138" s="71">
        <f t="shared" si="54"/>
        <v>0.77110172855544734</v>
      </c>
      <c r="Q138" s="10">
        <v>20</v>
      </c>
      <c r="R138" s="35">
        <v>57</v>
      </c>
      <c r="S138" s="35">
        <v>40</v>
      </c>
      <c r="T138" s="71">
        <f t="shared" si="55"/>
        <v>0.70175438596491224</v>
      </c>
      <c r="U138" s="10">
        <v>25</v>
      </c>
      <c r="V138" s="35">
        <v>25</v>
      </c>
      <c r="W138" s="35">
        <v>1.2</v>
      </c>
      <c r="X138" s="71">
        <f t="shared" si="56"/>
        <v>4.8000000000000001E-2</v>
      </c>
      <c r="Y138" s="10">
        <v>25</v>
      </c>
      <c r="Z138" s="35">
        <v>13239</v>
      </c>
      <c r="AA138" s="35">
        <v>13406.8</v>
      </c>
      <c r="AB138" s="71">
        <f t="shared" si="63"/>
        <v>1.0126746733136944</v>
      </c>
      <c r="AC138" s="10">
        <v>5</v>
      </c>
      <c r="AD138" s="47">
        <v>111</v>
      </c>
      <c r="AE138" s="47">
        <v>111</v>
      </c>
      <c r="AF138" s="71">
        <f t="shared" si="57"/>
        <v>1</v>
      </c>
      <c r="AG138" s="10">
        <v>20</v>
      </c>
      <c r="AH138" s="4" t="s">
        <v>370</v>
      </c>
      <c r="AI138" s="4" t="s">
        <v>370</v>
      </c>
      <c r="AJ138" s="4" t="s">
        <v>370</v>
      </c>
      <c r="AK138" s="4" t="s">
        <v>370</v>
      </c>
      <c r="AL138" s="4" t="s">
        <v>370</v>
      </c>
      <c r="AM138" s="4" t="s">
        <v>370</v>
      </c>
      <c r="AN138" s="4" t="s">
        <v>370</v>
      </c>
      <c r="AO138" s="4" t="s">
        <v>370</v>
      </c>
      <c r="AP138" s="46">
        <f t="shared" si="64"/>
        <v>0.6234659745978971</v>
      </c>
      <c r="AQ138" s="47">
        <v>75</v>
      </c>
      <c r="AR138" s="35">
        <f t="shared" si="65"/>
        <v>61.363636363636367</v>
      </c>
      <c r="AS138" s="35">
        <f t="shared" si="58"/>
        <v>38.299999999999997</v>
      </c>
      <c r="AT138" s="35">
        <f>AS138-AR138</f>
        <v>-23.06363636363637</v>
      </c>
      <c r="AU138" s="35">
        <v>0.7</v>
      </c>
      <c r="AV138" s="35">
        <v>1.2</v>
      </c>
      <c r="AW138" s="35">
        <v>4.2</v>
      </c>
      <c r="AX138" s="35">
        <v>1.3</v>
      </c>
      <c r="AY138" s="35">
        <v>3.4</v>
      </c>
      <c r="AZ138" s="35">
        <v>6</v>
      </c>
      <c r="BA138" s="35">
        <v>6.1</v>
      </c>
      <c r="BB138" s="35">
        <v>5.3</v>
      </c>
      <c r="BC138" s="35"/>
      <c r="BD138" s="35"/>
      <c r="BE138" s="35">
        <f t="shared" si="66"/>
        <v>10.1</v>
      </c>
      <c r="BF138" s="10"/>
      <c r="BG138" s="35">
        <f t="shared" si="60"/>
        <v>10.1</v>
      </c>
      <c r="BH138" s="35"/>
      <c r="BI138" s="35">
        <f t="shared" si="61"/>
        <v>10.1</v>
      </c>
      <c r="BJ138" s="35"/>
      <c r="BK138" s="35">
        <f t="shared" si="67"/>
        <v>10.1</v>
      </c>
      <c r="BL138" s="35">
        <v>8.6999999999999993</v>
      </c>
      <c r="BM138" s="35">
        <f t="shared" si="68"/>
        <v>1.4000000000000004</v>
      </c>
      <c r="BN138" s="80"/>
      <c r="BO138" s="8"/>
      <c r="BP138" s="8"/>
      <c r="BQ138" s="8"/>
      <c r="BR138" s="8"/>
      <c r="BS138" s="8"/>
      <c r="BT138" s="8"/>
      <c r="BU138" s="9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9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9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9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9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9"/>
      <c r="HF138" s="8"/>
      <c r="HG138" s="8"/>
    </row>
    <row r="139" spans="1:215" s="2" customFormat="1" ht="17" customHeight="1">
      <c r="A139" s="17" t="s">
        <v>138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35"/>
      <c r="AA139" s="35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35"/>
      <c r="BM139" s="35"/>
      <c r="BN139" s="79"/>
      <c r="BO139" s="8"/>
      <c r="BP139" s="8"/>
      <c r="BQ139" s="8"/>
      <c r="BR139" s="8"/>
      <c r="BS139" s="8"/>
      <c r="BT139" s="8"/>
      <c r="BU139" s="9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9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9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9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9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9"/>
      <c r="HF139" s="8"/>
      <c r="HG139" s="8"/>
    </row>
    <row r="140" spans="1:215" s="2" customFormat="1" ht="17" customHeight="1">
      <c r="A140" s="13" t="s">
        <v>139</v>
      </c>
      <c r="B140" s="35">
        <v>0</v>
      </c>
      <c r="C140" s="35">
        <v>0</v>
      </c>
      <c r="D140" s="71">
        <f t="shared" si="62"/>
        <v>0</v>
      </c>
      <c r="E140" s="10">
        <v>0</v>
      </c>
      <c r="F140" s="4" t="s">
        <v>370</v>
      </c>
      <c r="G140" s="4" t="s">
        <v>370</v>
      </c>
      <c r="H140" s="4" t="s">
        <v>370</v>
      </c>
      <c r="I140" s="4" t="s">
        <v>370</v>
      </c>
      <c r="J140" s="4" t="s">
        <v>370</v>
      </c>
      <c r="K140" s="4" t="s">
        <v>370</v>
      </c>
      <c r="L140" s="4" t="s">
        <v>370</v>
      </c>
      <c r="M140" s="4" t="s">
        <v>370</v>
      </c>
      <c r="N140" s="35">
        <v>367.4</v>
      </c>
      <c r="O140" s="35">
        <v>681.9</v>
      </c>
      <c r="P140" s="71">
        <f t="shared" si="54"/>
        <v>1.2656015242242786</v>
      </c>
      <c r="Q140" s="10">
        <v>20</v>
      </c>
      <c r="R140" s="35">
        <v>0</v>
      </c>
      <c r="S140" s="35">
        <v>0</v>
      </c>
      <c r="T140" s="71">
        <f t="shared" si="55"/>
        <v>1</v>
      </c>
      <c r="U140" s="10">
        <v>30</v>
      </c>
      <c r="V140" s="35">
        <v>7</v>
      </c>
      <c r="W140" s="35">
        <v>9.1999999999999993</v>
      </c>
      <c r="X140" s="71">
        <f t="shared" si="56"/>
        <v>1.2114285714285713</v>
      </c>
      <c r="Y140" s="10">
        <v>20</v>
      </c>
      <c r="Z140" s="35">
        <v>11200</v>
      </c>
      <c r="AA140" s="35">
        <v>10636</v>
      </c>
      <c r="AB140" s="71">
        <f t="shared" si="63"/>
        <v>0.94964285714285712</v>
      </c>
      <c r="AC140" s="10">
        <v>5</v>
      </c>
      <c r="AD140" s="47">
        <v>80</v>
      </c>
      <c r="AE140" s="47">
        <v>83</v>
      </c>
      <c r="AF140" s="71">
        <f t="shared" si="57"/>
        <v>1.0375000000000001</v>
      </c>
      <c r="AG140" s="10">
        <v>20</v>
      </c>
      <c r="AH140" s="4" t="s">
        <v>370</v>
      </c>
      <c r="AI140" s="4" t="s">
        <v>370</v>
      </c>
      <c r="AJ140" s="4" t="s">
        <v>370</v>
      </c>
      <c r="AK140" s="4" t="s">
        <v>370</v>
      </c>
      <c r="AL140" s="4" t="s">
        <v>370</v>
      </c>
      <c r="AM140" s="4" t="s">
        <v>370</v>
      </c>
      <c r="AN140" s="4" t="s">
        <v>370</v>
      </c>
      <c r="AO140" s="4" t="s">
        <v>370</v>
      </c>
      <c r="AP140" s="46">
        <f t="shared" si="64"/>
        <v>1.1056717494607504</v>
      </c>
      <c r="AQ140" s="47">
        <v>2458</v>
      </c>
      <c r="AR140" s="35">
        <f t="shared" si="65"/>
        <v>2011.0909090909092</v>
      </c>
      <c r="AS140" s="35">
        <f t="shared" si="58"/>
        <v>2223.6</v>
      </c>
      <c r="AT140" s="35">
        <f t="shared" si="59"/>
        <v>212.50909090909067</v>
      </c>
      <c r="AU140" s="35">
        <v>225.8</v>
      </c>
      <c r="AV140" s="35">
        <v>223.5</v>
      </c>
      <c r="AW140" s="35">
        <v>200.4</v>
      </c>
      <c r="AX140" s="35">
        <v>175.5</v>
      </c>
      <c r="AY140" s="35">
        <v>247.2</v>
      </c>
      <c r="AZ140" s="35">
        <v>316.89999999999998</v>
      </c>
      <c r="BA140" s="35">
        <v>201.6</v>
      </c>
      <c r="BB140" s="35">
        <v>242.6</v>
      </c>
      <c r="BC140" s="35"/>
      <c r="BD140" s="35"/>
      <c r="BE140" s="35">
        <f t="shared" si="66"/>
        <v>390.1</v>
      </c>
      <c r="BF140" s="10"/>
      <c r="BG140" s="35">
        <f t="shared" si="60"/>
        <v>390.1</v>
      </c>
      <c r="BH140" s="35"/>
      <c r="BI140" s="35">
        <f t="shared" si="61"/>
        <v>390.1</v>
      </c>
      <c r="BJ140" s="35"/>
      <c r="BK140" s="35">
        <f t="shared" si="67"/>
        <v>390.1</v>
      </c>
      <c r="BL140" s="35">
        <v>407.5</v>
      </c>
      <c r="BM140" s="35">
        <f t="shared" si="68"/>
        <v>-17.399999999999977</v>
      </c>
      <c r="BN140" s="80"/>
      <c r="BO140" s="8"/>
      <c r="BP140" s="8"/>
      <c r="BQ140" s="8"/>
      <c r="BR140" s="8"/>
      <c r="BS140" s="8"/>
      <c r="BT140" s="8"/>
      <c r="BU140" s="9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9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9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9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9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9"/>
      <c r="HF140" s="8"/>
      <c r="HG140" s="8"/>
    </row>
    <row r="141" spans="1:215" s="2" customFormat="1" ht="17" customHeight="1">
      <c r="A141" s="13" t="s">
        <v>140</v>
      </c>
      <c r="B141" s="35">
        <v>0</v>
      </c>
      <c r="C141" s="35">
        <v>0</v>
      </c>
      <c r="D141" s="71">
        <f t="shared" si="62"/>
        <v>0</v>
      </c>
      <c r="E141" s="10">
        <v>0</v>
      </c>
      <c r="F141" s="4" t="s">
        <v>370</v>
      </c>
      <c r="G141" s="4" t="s">
        <v>370</v>
      </c>
      <c r="H141" s="4" t="s">
        <v>370</v>
      </c>
      <c r="I141" s="4" t="s">
        <v>370</v>
      </c>
      <c r="J141" s="4" t="s">
        <v>370</v>
      </c>
      <c r="K141" s="4" t="s">
        <v>370</v>
      </c>
      <c r="L141" s="4" t="s">
        <v>370</v>
      </c>
      <c r="M141" s="4" t="s">
        <v>370</v>
      </c>
      <c r="N141" s="35">
        <v>220.5</v>
      </c>
      <c r="O141" s="35">
        <v>509.6</v>
      </c>
      <c r="P141" s="71">
        <f t="shared" si="54"/>
        <v>1.3</v>
      </c>
      <c r="Q141" s="10">
        <v>20</v>
      </c>
      <c r="R141" s="35">
        <v>50</v>
      </c>
      <c r="S141" s="35">
        <v>77.900000000000006</v>
      </c>
      <c r="T141" s="71">
        <f t="shared" si="55"/>
        <v>1.2358</v>
      </c>
      <c r="U141" s="10">
        <v>35</v>
      </c>
      <c r="V141" s="35">
        <v>12.9</v>
      </c>
      <c r="W141" s="35">
        <v>14</v>
      </c>
      <c r="X141" s="71">
        <f t="shared" si="56"/>
        <v>1.0852713178294573</v>
      </c>
      <c r="Y141" s="10">
        <v>15</v>
      </c>
      <c r="Z141" s="35">
        <v>15000</v>
      </c>
      <c r="AA141" s="35">
        <v>14857.3</v>
      </c>
      <c r="AB141" s="71">
        <f t="shared" si="63"/>
        <v>0.99048666666666663</v>
      </c>
      <c r="AC141" s="10">
        <v>5</v>
      </c>
      <c r="AD141" s="47">
        <v>160</v>
      </c>
      <c r="AE141" s="47">
        <v>127</v>
      </c>
      <c r="AF141" s="71">
        <f t="shared" si="57"/>
        <v>0.79374999999999996</v>
      </c>
      <c r="AG141" s="10">
        <v>20</v>
      </c>
      <c r="AH141" s="4" t="s">
        <v>370</v>
      </c>
      <c r="AI141" s="4" t="s">
        <v>370</v>
      </c>
      <c r="AJ141" s="4" t="s">
        <v>370</v>
      </c>
      <c r="AK141" s="4" t="s">
        <v>370</v>
      </c>
      <c r="AL141" s="4" t="s">
        <v>370</v>
      </c>
      <c r="AM141" s="4" t="s">
        <v>370</v>
      </c>
      <c r="AN141" s="4" t="s">
        <v>370</v>
      </c>
      <c r="AO141" s="4" t="s">
        <v>370</v>
      </c>
      <c r="AP141" s="46">
        <f t="shared" si="64"/>
        <v>1.1195737168502653</v>
      </c>
      <c r="AQ141" s="47">
        <v>3115</v>
      </c>
      <c r="AR141" s="35">
        <f t="shared" si="65"/>
        <v>2548.6363636363635</v>
      </c>
      <c r="AS141" s="35">
        <f t="shared" si="58"/>
        <v>2853.4</v>
      </c>
      <c r="AT141" s="35">
        <f t="shared" si="59"/>
        <v>304.76363636363658</v>
      </c>
      <c r="AU141" s="35">
        <v>340.3</v>
      </c>
      <c r="AV141" s="35">
        <v>325</v>
      </c>
      <c r="AW141" s="35">
        <v>345.5</v>
      </c>
      <c r="AX141" s="35">
        <v>330.6</v>
      </c>
      <c r="AY141" s="35">
        <v>294.60000000000002</v>
      </c>
      <c r="AZ141" s="35">
        <v>274.39999999999998</v>
      </c>
      <c r="BA141" s="35">
        <v>326.5</v>
      </c>
      <c r="BB141" s="35">
        <v>334.4</v>
      </c>
      <c r="BC141" s="35">
        <v>22.3</v>
      </c>
      <c r="BD141" s="35"/>
      <c r="BE141" s="35">
        <f t="shared" si="66"/>
        <v>259.8</v>
      </c>
      <c r="BF141" s="10"/>
      <c r="BG141" s="35">
        <f t="shared" si="60"/>
        <v>259.8</v>
      </c>
      <c r="BH141" s="35"/>
      <c r="BI141" s="35">
        <f t="shared" si="61"/>
        <v>259.8</v>
      </c>
      <c r="BJ141" s="35"/>
      <c r="BK141" s="35">
        <f t="shared" si="67"/>
        <v>259.8</v>
      </c>
      <c r="BL141" s="35">
        <v>278.10000000000002</v>
      </c>
      <c r="BM141" s="35">
        <f t="shared" si="68"/>
        <v>-18.300000000000011</v>
      </c>
      <c r="BN141" s="80"/>
      <c r="BO141" s="8"/>
      <c r="BP141" s="8"/>
      <c r="BQ141" s="8"/>
      <c r="BR141" s="8"/>
      <c r="BS141" s="8"/>
      <c r="BT141" s="8"/>
      <c r="BU141" s="9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9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9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9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9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9"/>
      <c r="HF141" s="8"/>
      <c r="HG141" s="8"/>
    </row>
    <row r="142" spans="1:215" s="2" customFormat="1" ht="17" customHeight="1">
      <c r="A142" s="13" t="s">
        <v>141</v>
      </c>
      <c r="B142" s="35">
        <v>0</v>
      </c>
      <c r="C142" s="35">
        <v>0</v>
      </c>
      <c r="D142" s="71">
        <f t="shared" si="62"/>
        <v>0</v>
      </c>
      <c r="E142" s="10">
        <v>0</v>
      </c>
      <c r="F142" s="4" t="s">
        <v>370</v>
      </c>
      <c r="G142" s="4" t="s">
        <v>370</v>
      </c>
      <c r="H142" s="4" t="s">
        <v>370</v>
      </c>
      <c r="I142" s="4" t="s">
        <v>370</v>
      </c>
      <c r="J142" s="4" t="s">
        <v>370</v>
      </c>
      <c r="K142" s="4" t="s">
        <v>370</v>
      </c>
      <c r="L142" s="4" t="s">
        <v>370</v>
      </c>
      <c r="M142" s="4" t="s">
        <v>370</v>
      </c>
      <c r="N142" s="35">
        <v>467.5</v>
      </c>
      <c r="O142" s="35">
        <v>1044.8</v>
      </c>
      <c r="P142" s="71">
        <f t="shared" si="54"/>
        <v>1.3</v>
      </c>
      <c r="Q142" s="10">
        <v>20</v>
      </c>
      <c r="R142" s="35">
        <v>570</v>
      </c>
      <c r="S142" s="35">
        <v>623.79999999999995</v>
      </c>
      <c r="T142" s="71">
        <f t="shared" si="55"/>
        <v>1.0943859649122807</v>
      </c>
      <c r="U142" s="10">
        <v>30</v>
      </c>
      <c r="V142" s="35">
        <v>21.6</v>
      </c>
      <c r="W142" s="35">
        <v>25.1</v>
      </c>
      <c r="X142" s="71">
        <f t="shared" si="56"/>
        <v>1.162037037037037</v>
      </c>
      <c r="Y142" s="10">
        <v>20</v>
      </c>
      <c r="Z142" s="35">
        <v>20300</v>
      </c>
      <c r="AA142" s="35">
        <v>22074.7</v>
      </c>
      <c r="AB142" s="71">
        <f t="shared" si="63"/>
        <v>1.0874236453201971</v>
      </c>
      <c r="AC142" s="10">
        <v>5</v>
      </c>
      <c r="AD142" s="47">
        <v>390</v>
      </c>
      <c r="AE142" s="47">
        <v>397</v>
      </c>
      <c r="AF142" s="71">
        <f t="shared" si="57"/>
        <v>1.0179487179487179</v>
      </c>
      <c r="AG142" s="10">
        <v>20</v>
      </c>
      <c r="AH142" s="4" t="s">
        <v>370</v>
      </c>
      <c r="AI142" s="4" t="s">
        <v>370</v>
      </c>
      <c r="AJ142" s="4" t="s">
        <v>370</v>
      </c>
      <c r="AK142" s="4" t="s">
        <v>370</v>
      </c>
      <c r="AL142" s="4" t="s">
        <v>370</v>
      </c>
      <c r="AM142" s="4" t="s">
        <v>370</v>
      </c>
      <c r="AN142" s="4" t="s">
        <v>370</v>
      </c>
      <c r="AO142" s="4" t="s">
        <v>370</v>
      </c>
      <c r="AP142" s="46">
        <f t="shared" si="64"/>
        <v>1.135456971301942</v>
      </c>
      <c r="AQ142" s="47">
        <v>4913</v>
      </c>
      <c r="AR142" s="35">
        <f t="shared" si="65"/>
        <v>4019.7272727272725</v>
      </c>
      <c r="AS142" s="35">
        <f t="shared" si="58"/>
        <v>4564.2</v>
      </c>
      <c r="AT142" s="35">
        <f t="shared" si="59"/>
        <v>544.4727272727273</v>
      </c>
      <c r="AU142" s="35">
        <v>519.4</v>
      </c>
      <c r="AV142" s="35">
        <v>468</v>
      </c>
      <c r="AW142" s="35">
        <v>469</v>
      </c>
      <c r="AX142" s="35">
        <v>417.1</v>
      </c>
      <c r="AY142" s="35">
        <v>408.7</v>
      </c>
      <c r="AZ142" s="35">
        <v>651.5</v>
      </c>
      <c r="BA142" s="35">
        <v>512.4</v>
      </c>
      <c r="BB142" s="35">
        <v>508.8</v>
      </c>
      <c r="BC142" s="35"/>
      <c r="BD142" s="35"/>
      <c r="BE142" s="35">
        <f t="shared" si="66"/>
        <v>609.29999999999995</v>
      </c>
      <c r="BF142" s="10"/>
      <c r="BG142" s="35">
        <f t="shared" si="60"/>
        <v>609.29999999999995</v>
      </c>
      <c r="BH142" s="35"/>
      <c r="BI142" s="35">
        <f t="shared" si="61"/>
        <v>609.29999999999995</v>
      </c>
      <c r="BJ142" s="35"/>
      <c r="BK142" s="35">
        <f t="shared" si="67"/>
        <v>609.29999999999995</v>
      </c>
      <c r="BL142" s="35">
        <v>620.1</v>
      </c>
      <c r="BM142" s="35">
        <f t="shared" si="68"/>
        <v>-10.800000000000068</v>
      </c>
      <c r="BN142" s="80"/>
      <c r="BO142" s="8"/>
      <c r="BP142" s="8"/>
      <c r="BQ142" s="8"/>
      <c r="BR142" s="8"/>
      <c r="BS142" s="8"/>
      <c r="BT142" s="8"/>
      <c r="BU142" s="9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9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9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9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9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9"/>
      <c r="HF142" s="8"/>
      <c r="HG142" s="8"/>
    </row>
    <row r="143" spans="1:215" s="2" customFormat="1" ht="17" customHeight="1">
      <c r="A143" s="13" t="s">
        <v>142</v>
      </c>
      <c r="B143" s="35">
        <v>21727</v>
      </c>
      <c r="C143" s="35">
        <v>22446.3</v>
      </c>
      <c r="D143" s="71">
        <f t="shared" si="62"/>
        <v>1.0331062733005016</v>
      </c>
      <c r="E143" s="10">
        <v>10</v>
      </c>
      <c r="F143" s="4" t="s">
        <v>370</v>
      </c>
      <c r="G143" s="4" t="s">
        <v>370</v>
      </c>
      <c r="H143" s="4" t="s">
        <v>370</v>
      </c>
      <c r="I143" s="4" t="s">
        <v>370</v>
      </c>
      <c r="J143" s="4" t="s">
        <v>370</v>
      </c>
      <c r="K143" s="4" t="s">
        <v>370</v>
      </c>
      <c r="L143" s="4" t="s">
        <v>370</v>
      </c>
      <c r="M143" s="4" t="s">
        <v>370</v>
      </c>
      <c r="N143" s="35">
        <v>4151.6000000000004</v>
      </c>
      <c r="O143" s="35">
        <v>4895.1000000000004</v>
      </c>
      <c r="P143" s="71">
        <f t="shared" si="54"/>
        <v>1.1790875806917815</v>
      </c>
      <c r="Q143" s="10">
        <v>20</v>
      </c>
      <c r="R143" s="35">
        <v>47</v>
      </c>
      <c r="S143" s="35">
        <v>45.8</v>
      </c>
      <c r="T143" s="71">
        <f t="shared" si="55"/>
        <v>0.97446808510638294</v>
      </c>
      <c r="U143" s="10">
        <v>20</v>
      </c>
      <c r="V143" s="35">
        <v>3.7</v>
      </c>
      <c r="W143" s="35">
        <v>5.5</v>
      </c>
      <c r="X143" s="71">
        <f t="shared" si="56"/>
        <v>1.2286486486486485</v>
      </c>
      <c r="Y143" s="10">
        <v>30</v>
      </c>
      <c r="Z143" s="35">
        <v>261100</v>
      </c>
      <c r="AA143" s="35">
        <v>325110</v>
      </c>
      <c r="AB143" s="71">
        <f t="shared" si="63"/>
        <v>1.204515511298353</v>
      </c>
      <c r="AC143" s="10">
        <v>5</v>
      </c>
      <c r="AD143" s="47">
        <v>110</v>
      </c>
      <c r="AE143" s="47">
        <v>103</v>
      </c>
      <c r="AF143" s="71">
        <f t="shared" si="57"/>
        <v>0.9363636363636364</v>
      </c>
      <c r="AG143" s="10">
        <v>20</v>
      </c>
      <c r="AH143" s="4" t="s">
        <v>370</v>
      </c>
      <c r="AI143" s="4" t="s">
        <v>370</v>
      </c>
      <c r="AJ143" s="4" t="s">
        <v>370</v>
      </c>
      <c r="AK143" s="4" t="s">
        <v>370</v>
      </c>
      <c r="AL143" s="4" t="s">
        <v>370</v>
      </c>
      <c r="AM143" s="4" t="s">
        <v>370</v>
      </c>
      <c r="AN143" s="4" t="s">
        <v>370</v>
      </c>
      <c r="AO143" s="4" t="s">
        <v>370</v>
      </c>
      <c r="AP143" s="46">
        <f t="shared" si="64"/>
        <v>1.0953474837351642</v>
      </c>
      <c r="AQ143" s="47">
        <v>5345</v>
      </c>
      <c r="AR143" s="35">
        <f t="shared" si="65"/>
        <v>4373.181818181818</v>
      </c>
      <c r="AS143" s="35">
        <f t="shared" si="58"/>
        <v>4790.2</v>
      </c>
      <c r="AT143" s="35">
        <f t="shared" si="59"/>
        <v>417.0181818181818</v>
      </c>
      <c r="AU143" s="35">
        <v>526.6</v>
      </c>
      <c r="AV143" s="35">
        <v>583.9</v>
      </c>
      <c r="AW143" s="35">
        <v>552.29999999999995</v>
      </c>
      <c r="AX143" s="35">
        <v>459.8</v>
      </c>
      <c r="AY143" s="35">
        <v>487.1</v>
      </c>
      <c r="AZ143" s="35">
        <v>538.79999999999995</v>
      </c>
      <c r="BA143" s="35">
        <v>446.1</v>
      </c>
      <c r="BB143" s="35">
        <v>487.9</v>
      </c>
      <c r="BC143" s="35">
        <v>24.6</v>
      </c>
      <c r="BD143" s="35"/>
      <c r="BE143" s="35">
        <f t="shared" si="66"/>
        <v>683.1</v>
      </c>
      <c r="BF143" s="10"/>
      <c r="BG143" s="35">
        <f t="shared" si="60"/>
        <v>683.1</v>
      </c>
      <c r="BH143" s="35"/>
      <c r="BI143" s="35">
        <f t="shared" si="61"/>
        <v>683.1</v>
      </c>
      <c r="BJ143" s="35"/>
      <c r="BK143" s="35">
        <f t="shared" si="67"/>
        <v>683.1</v>
      </c>
      <c r="BL143" s="35">
        <v>659.2</v>
      </c>
      <c r="BM143" s="35">
        <f t="shared" si="68"/>
        <v>23.899999999999977</v>
      </c>
      <c r="BN143" s="80"/>
      <c r="BO143" s="8"/>
      <c r="BP143" s="8"/>
      <c r="BQ143" s="8"/>
      <c r="BR143" s="8"/>
      <c r="BS143" s="8"/>
      <c r="BT143" s="8"/>
      <c r="BU143" s="9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9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9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9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9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9"/>
      <c r="HF143" s="8"/>
      <c r="HG143" s="8"/>
    </row>
    <row r="144" spans="1:215" s="2" customFormat="1" ht="17" customHeight="1">
      <c r="A144" s="13" t="s">
        <v>143</v>
      </c>
      <c r="B144" s="35">
        <v>734</v>
      </c>
      <c r="C144" s="35">
        <v>720.5</v>
      </c>
      <c r="D144" s="71">
        <f t="shared" si="62"/>
        <v>0.98160762942779289</v>
      </c>
      <c r="E144" s="10">
        <v>10</v>
      </c>
      <c r="F144" s="4" t="s">
        <v>370</v>
      </c>
      <c r="G144" s="4" t="s">
        <v>370</v>
      </c>
      <c r="H144" s="4" t="s">
        <v>370</v>
      </c>
      <c r="I144" s="4" t="s">
        <v>370</v>
      </c>
      <c r="J144" s="4" t="s">
        <v>370</v>
      </c>
      <c r="K144" s="4" t="s">
        <v>370</v>
      </c>
      <c r="L144" s="4" t="s">
        <v>370</v>
      </c>
      <c r="M144" s="4" t="s">
        <v>370</v>
      </c>
      <c r="N144" s="35">
        <v>3152.7</v>
      </c>
      <c r="O144" s="35">
        <v>3793.1</v>
      </c>
      <c r="P144" s="71">
        <f t="shared" si="54"/>
        <v>1.2003127478034701</v>
      </c>
      <c r="Q144" s="10">
        <v>20</v>
      </c>
      <c r="R144" s="35">
        <v>86</v>
      </c>
      <c r="S144" s="35">
        <v>87.6</v>
      </c>
      <c r="T144" s="71">
        <f t="shared" si="55"/>
        <v>1.0186046511627906</v>
      </c>
      <c r="U144" s="10">
        <v>30</v>
      </c>
      <c r="V144" s="35">
        <v>4.4000000000000004</v>
      </c>
      <c r="W144" s="35">
        <v>6.5</v>
      </c>
      <c r="X144" s="71">
        <f t="shared" si="56"/>
        <v>1.2277272727272726</v>
      </c>
      <c r="Y144" s="10">
        <v>20</v>
      </c>
      <c r="Z144" s="35">
        <v>29800</v>
      </c>
      <c r="AA144" s="35">
        <v>29511.7</v>
      </c>
      <c r="AB144" s="71">
        <f t="shared" si="63"/>
        <v>0.99032550335570468</v>
      </c>
      <c r="AC144" s="10">
        <v>5</v>
      </c>
      <c r="AD144" s="47">
        <v>100</v>
      </c>
      <c r="AE144" s="47">
        <v>40</v>
      </c>
      <c r="AF144" s="71">
        <f t="shared" si="57"/>
        <v>0.4</v>
      </c>
      <c r="AG144" s="10">
        <v>20</v>
      </c>
      <c r="AH144" s="4" t="s">
        <v>370</v>
      </c>
      <c r="AI144" s="4" t="s">
        <v>370</v>
      </c>
      <c r="AJ144" s="4" t="s">
        <v>370</v>
      </c>
      <c r="AK144" s="4" t="s">
        <v>370</v>
      </c>
      <c r="AL144" s="4" t="s">
        <v>370</v>
      </c>
      <c r="AM144" s="4" t="s">
        <v>370</v>
      </c>
      <c r="AN144" s="4" t="s">
        <v>370</v>
      </c>
      <c r="AO144" s="4" t="s">
        <v>370</v>
      </c>
      <c r="AP144" s="46">
        <f t="shared" si="64"/>
        <v>0.97034898815766701</v>
      </c>
      <c r="AQ144" s="47">
        <v>1353</v>
      </c>
      <c r="AR144" s="35">
        <f t="shared" si="65"/>
        <v>1107</v>
      </c>
      <c r="AS144" s="35">
        <f t="shared" si="58"/>
        <v>1074.2</v>
      </c>
      <c r="AT144" s="35">
        <f t="shared" si="59"/>
        <v>-32.799999999999955</v>
      </c>
      <c r="AU144" s="35">
        <v>152.80000000000001</v>
      </c>
      <c r="AV144" s="35">
        <v>136.1</v>
      </c>
      <c r="AW144" s="35">
        <v>131</v>
      </c>
      <c r="AX144" s="35">
        <v>101.3</v>
      </c>
      <c r="AY144" s="35">
        <v>140.69999999999999</v>
      </c>
      <c r="AZ144" s="35">
        <v>110.4</v>
      </c>
      <c r="BA144" s="35">
        <v>106.6</v>
      </c>
      <c r="BB144" s="35">
        <v>132.9</v>
      </c>
      <c r="BC144" s="35">
        <v>23.4</v>
      </c>
      <c r="BD144" s="35"/>
      <c r="BE144" s="35">
        <f t="shared" si="66"/>
        <v>39</v>
      </c>
      <c r="BF144" s="10"/>
      <c r="BG144" s="35">
        <f t="shared" si="60"/>
        <v>39</v>
      </c>
      <c r="BH144" s="35"/>
      <c r="BI144" s="35">
        <f t="shared" si="61"/>
        <v>39</v>
      </c>
      <c r="BJ144" s="35"/>
      <c r="BK144" s="35">
        <f t="shared" si="67"/>
        <v>39</v>
      </c>
      <c r="BL144" s="35">
        <v>37.9</v>
      </c>
      <c r="BM144" s="35">
        <f t="shared" si="68"/>
        <v>1.1000000000000014</v>
      </c>
      <c r="BN144" s="80"/>
      <c r="BO144" s="8"/>
      <c r="BP144" s="8"/>
      <c r="BQ144" s="8"/>
      <c r="BR144" s="8"/>
      <c r="BS144" s="8"/>
      <c r="BT144" s="8"/>
      <c r="BU144" s="9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9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9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9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9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9"/>
      <c r="HF144" s="8"/>
      <c r="HG144" s="8"/>
    </row>
    <row r="145" spans="1:215" s="2" customFormat="1" ht="17" customHeight="1">
      <c r="A145" s="13" t="s">
        <v>144</v>
      </c>
      <c r="B145" s="35">
        <v>0</v>
      </c>
      <c r="C145" s="35">
        <v>0</v>
      </c>
      <c r="D145" s="71">
        <f t="shared" si="62"/>
        <v>0</v>
      </c>
      <c r="E145" s="10">
        <v>0</v>
      </c>
      <c r="F145" s="4" t="s">
        <v>370</v>
      </c>
      <c r="G145" s="4" t="s">
        <v>370</v>
      </c>
      <c r="H145" s="4" t="s">
        <v>370</v>
      </c>
      <c r="I145" s="4" t="s">
        <v>370</v>
      </c>
      <c r="J145" s="4" t="s">
        <v>370</v>
      </c>
      <c r="K145" s="4" t="s">
        <v>370</v>
      </c>
      <c r="L145" s="4" t="s">
        <v>370</v>
      </c>
      <c r="M145" s="4" t="s">
        <v>370</v>
      </c>
      <c r="N145" s="35">
        <v>127.2</v>
      </c>
      <c r="O145" s="35">
        <v>464.9</v>
      </c>
      <c r="P145" s="71">
        <f t="shared" si="54"/>
        <v>1.3</v>
      </c>
      <c r="Q145" s="10">
        <v>20</v>
      </c>
      <c r="R145" s="35">
        <v>0</v>
      </c>
      <c r="S145" s="35">
        <v>0</v>
      </c>
      <c r="T145" s="71">
        <f t="shared" si="55"/>
        <v>1</v>
      </c>
      <c r="U145" s="10">
        <v>35</v>
      </c>
      <c r="V145" s="35">
        <v>9.1999999999999993</v>
      </c>
      <c r="W145" s="35">
        <v>12.5</v>
      </c>
      <c r="X145" s="71">
        <f t="shared" si="56"/>
        <v>1.2158695652173912</v>
      </c>
      <c r="Y145" s="10">
        <v>15</v>
      </c>
      <c r="Z145" s="35">
        <v>12600</v>
      </c>
      <c r="AA145" s="35">
        <v>7974</v>
      </c>
      <c r="AB145" s="71">
        <f t="shared" si="63"/>
        <v>0.6328571428571429</v>
      </c>
      <c r="AC145" s="10">
        <v>5</v>
      </c>
      <c r="AD145" s="47">
        <v>160</v>
      </c>
      <c r="AE145" s="47">
        <v>130</v>
      </c>
      <c r="AF145" s="71">
        <f t="shared" si="57"/>
        <v>0.8125</v>
      </c>
      <c r="AG145" s="10">
        <v>20</v>
      </c>
      <c r="AH145" s="4" t="s">
        <v>370</v>
      </c>
      <c r="AI145" s="4" t="s">
        <v>370</v>
      </c>
      <c r="AJ145" s="4" t="s">
        <v>370</v>
      </c>
      <c r="AK145" s="4" t="s">
        <v>370</v>
      </c>
      <c r="AL145" s="4" t="s">
        <v>370</v>
      </c>
      <c r="AM145" s="4" t="s">
        <v>370</v>
      </c>
      <c r="AN145" s="4" t="s">
        <v>370</v>
      </c>
      <c r="AO145" s="4" t="s">
        <v>370</v>
      </c>
      <c r="AP145" s="46">
        <f t="shared" si="64"/>
        <v>1.0384455704478586</v>
      </c>
      <c r="AQ145" s="47">
        <v>3436</v>
      </c>
      <c r="AR145" s="35">
        <f t="shared" si="65"/>
        <v>2811.2727272727275</v>
      </c>
      <c r="AS145" s="35">
        <f t="shared" si="58"/>
        <v>2919.4</v>
      </c>
      <c r="AT145" s="35">
        <f t="shared" si="59"/>
        <v>108.12727272727261</v>
      </c>
      <c r="AU145" s="35">
        <v>331.1</v>
      </c>
      <c r="AV145" s="35">
        <v>331.8</v>
      </c>
      <c r="AW145" s="35">
        <v>329.8</v>
      </c>
      <c r="AX145" s="35">
        <v>246.1</v>
      </c>
      <c r="AY145" s="35">
        <v>317.7</v>
      </c>
      <c r="AZ145" s="35">
        <v>433.4</v>
      </c>
      <c r="BA145" s="35">
        <v>278.5</v>
      </c>
      <c r="BB145" s="35">
        <v>339.1</v>
      </c>
      <c r="BC145" s="35">
        <v>4.2</v>
      </c>
      <c r="BD145" s="35"/>
      <c r="BE145" s="35">
        <f t="shared" si="66"/>
        <v>307.7</v>
      </c>
      <c r="BF145" s="10"/>
      <c r="BG145" s="35">
        <f t="shared" si="60"/>
        <v>307.7</v>
      </c>
      <c r="BH145" s="35"/>
      <c r="BI145" s="35">
        <f t="shared" si="61"/>
        <v>307.7</v>
      </c>
      <c r="BJ145" s="35"/>
      <c r="BK145" s="35">
        <f t="shared" si="67"/>
        <v>307.7</v>
      </c>
      <c r="BL145" s="35">
        <v>371</v>
      </c>
      <c r="BM145" s="35">
        <f t="shared" si="68"/>
        <v>-63.300000000000011</v>
      </c>
      <c r="BN145" s="80"/>
      <c r="BO145" s="8"/>
      <c r="BP145" s="8"/>
      <c r="BQ145" s="8"/>
      <c r="BR145" s="8"/>
      <c r="BS145" s="8"/>
      <c r="BT145" s="8"/>
      <c r="BU145" s="9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9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9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9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9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9"/>
      <c r="HF145" s="8"/>
      <c r="HG145" s="8"/>
    </row>
    <row r="146" spans="1:215" s="2" customFormat="1" ht="17" customHeight="1">
      <c r="A146" s="17" t="s">
        <v>145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35"/>
      <c r="AA146" s="35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35"/>
      <c r="BM146" s="35"/>
      <c r="BN146" s="79"/>
      <c r="BO146" s="8"/>
      <c r="BP146" s="8"/>
      <c r="BQ146" s="8"/>
      <c r="BR146" s="8"/>
      <c r="BS146" s="8"/>
      <c r="BT146" s="8"/>
      <c r="BU146" s="9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9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9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9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9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9"/>
      <c r="HF146" s="8"/>
      <c r="HG146" s="8"/>
    </row>
    <row r="147" spans="1:215" s="2" customFormat="1" ht="17" customHeight="1">
      <c r="A147" s="13" t="s">
        <v>146</v>
      </c>
      <c r="B147" s="35">
        <v>4292</v>
      </c>
      <c r="C147" s="35">
        <v>4578.5</v>
      </c>
      <c r="D147" s="71">
        <f t="shared" si="62"/>
        <v>1.0667520969245108</v>
      </c>
      <c r="E147" s="10">
        <v>10</v>
      </c>
      <c r="F147" s="4" t="s">
        <v>370</v>
      </c>
      <c r="G147" s="4" t="s">
        <v>370</v>
      </c>
      <c r="H147" s="4" t="s">
        <v>370</v>
      </c>
      <c r="I147" s="4" t="s">
        <v>370</v>
      </c>
      <c r="J147" s="4" t="s">
        <v>370</v>
      </c>
      <c r="K147" s="4" t="s">
        <v>370</v>
      </c>
      <c r="L147" s="4" t="s">
        <v>370</v>
      </c>
      <c r="M147" s="4" t="s">
        <v>370</v>
      </c>
      <c r="N147" s="35">
        <v>1813.5</v>
      </c>
      <c r="O147" s="35">
        <v>1482.8</v>
      </c>
      <c r="P147" s="71">
        <f t="shared" si="54"/>
        <v>0.8176454370002757</v>
      </c>
      <c r="Q147" s="10">
        <v>20</v>
      </c>
      <c r="R147" s="35">
        <v>35</v>
      </c>
      <c r="S147" s="35">
        <v>109.3</v>
      </c>
      <c r="T147" s="71">
        <f t="shared" si="55"/>
        <v>1.3</v>
      </c>
      <c r="U147" s="10">
        <v>20</v>
      </c>
      <c r="V147" s="35">
        <v>4.5</v>
      </c>
      <c r="W147" s="35">
        <v>5.6</v>
      </c>
      <c r="X147" s="71">
        <f t="shared" si="56"/>
        <v>1.2044444444444444</v>
      </c>
      <c r="Y147" s="10">
        <v>30</v>
      </c>
      <c r="Z147" s="35">
        <v>8720</v>
      </c>
      <c r="AA147" s="35">
        <v>8805</v>
      </c>
      <c r="AB147" s="71">
        <f t="shared" si="63"/>
        <v>1.0097477064220184</v>
      </c>
      <c r="AC147" s="10">
        <v>5</v>
      </c>
      <c r="AD147" s="47">
        <v>71</v>
      </c>
      <c r="AE147" s="47">
        <v>77</v>
      </c>
      <c r="AF147" s="71">
        <f t="shared" si="57"/>
        <v>1.0845070422535212</v>
      </c>
      <c r="AG147" s="10">
        <v>20</v>
      </c>
      <c r="AH147" s="4" t="s">
        <v>370</v>
      </c>
      <c r="AI147" s="4" t="s">
        <v>370</v>
      </c>
      <c r="AJ147" s="4" t="s">
        <v>370</v>
      </c>
      <c r="AK147" s="4" t="s">
        <v>370</v>
      </c>
      <c r="AL147" s="4" t="s">
        <v>370</v>
      </c>
      <c r="AM147" s="4" t="s">
        <v>370</v>
      </c>
      <c r="AN147" s="4" t="s">
        <v>370</v>
      </c>
      <c r="AO147" s="4" t="s">
        <v>370</v>
      </c>
      <c r="AP147" s="46">
        <f t="shared" si="64"/>
        <v>1.1037394516168046</v>
      </c>
      <c r="AQ147" s="47">
        <v>2328</v>
      </c>
      <c r="AR147" s="35">
        <f t="shared" si="65"/>
        <v>1904.7272727272725</v>
      </c>
      <c r="AS147" s="35">
        <f t="shared" si="58"/>
        <v>2102.3000000000002</v>
      </c>
      <c r="AT147" s="35">
        <f t="shared" si="59"/>
        <v>197.57272727272766</v>
      </c>
      <c r="AU147" s="35">
        <v>270</v>
      </c>
      <c r="AV147" s="35">
        <v>260.7</v>
      </c>
      <c r="AW147" s="35">
        <v>248.4</v>
      </c>
      <c r="AX147" s="35">
        <v>233.1</v>
      </c>
      <c r="AY147" s="35">
        <v>239.9</v>
      </c>
      <c r="AZ147" s="35">
        <v>206.2</v>
      </c>
      <c r="BA147" s="35">
        <v>211.9</v>
      </c>
      <c r="BB147" s="35">
        <v>223.5</v>
      </c>
      <c r="BC147" s="35"/>
      <c r="BD147" s="35"/>
      <c r="BE147" s="35">
        <f t="shared" si="66"/>
        <v>208.6</v>
      </c>
      <c r="BF147" s="10"/>
      <c r="BG147" s="35">
        <f t="shared" si="60"/>
        <v>208.6</v>
      </c>
      <c r="BH147" s="35"/>
      <c r="BI147" s="35">
        <f t="shared" si="61"/>
        <v>208.6</v>
      </c>
      <c r="BJ147" s="35"/>
      <c r="BK147" s="35">
        <f t="shared" si="67"/>
        <v>208.6</v>
      </c>
      <c r="BL147" s="35">
        <v>217.6</v>
      </c>
      <c r="BM147" s="35">
        <f t="shared" si="68"/>
        <v>-9</v>
      </c>
      <c r="BN147" s="80"/>
      <c r="BO147" s="8"/>
      <c r="BP147" s="8"/>
      <c r="BQ147" s="8"/>
      <c r="BR147" s="8"/>
      <c r="BS147" s="8"/>
      <c r="BT147" s="8"/>
      <c r="BU147" s="9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9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9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9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9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9"/>
      <c r="HF147" s="8"/>
      <c r="HG147" s="8"/>
    </row>
    <row r="148" spans="1:215" s="2" customFormat="1" ht="17" customHeight="1">
      <c r="A148" s="13" t="s">
        <v>147</v>
      </c>
      <c r="B148" s="35">
        <v>1704</v>
      </c>
      <c r="C148" s="35">
        <v>1722</v>
      </c>
      <c r="D148" s="71">
        <f t="shared" si="62"/>
        <v>1.0105633802816902</v>
      </c>
      <c r="E148" s="10">
        <v>10</v>
      </c>
      <c r="F148" s="4" t="s">
        <v>370</v>
      </c>
      <c r="G148" s="4" t="s">
        <v>370</v>
      </c>
      <c r="H148" s="4" t="s">
        <v>370</v>
      </c>
      <c r="I148" s="4" t="s">
        <v>370</v>
      </c>
      <c r="J148" s="4" t="s">
        <v>370</v>
      </c>
      <c r="K148" s="4" t="s">
        <v>370</v>
      </c>
      <c r="L148" s="4" t="s">
        <v>370</v>
      </c>
      <c r="M148" s="4" t="s">
        <v>370</v>
      </c>
      <c r="N148" s="35">
        <v>3491.4</v>
      </c>
      <c r="O148" s="35">
        <v>3527.8</v>
      </c>
      <c r="P148" s="71">
        <f t="shared" si="54"/>
        <v>1.0104256172309103</v>
      </c>
      <c r="Q148" s="10">
        <v>20</v>
      </c>
      <c r="R148" s="35">
        <v>2.6</v>
      </c>
      <c r="S148" s="35">
        <v>2.7</v>
      </c>
      <c r="T148" s="71">
        <f t="shared" si="55"/>
        <v>1.0384615384615385</v>
      </c>
      <c r="U148" s="10">
        <v>15</v>
      </c>
      <c r="V148" s="35">
        <v>2.2999999999999998</v>
      </c>
      <c r="W148" s="35">
        <v>2.4</v>
      </c>
      <c r="X148" s="71">
        <f t="shared" si="56"/>
        <v>1.0434782608695652</v>
      </c>
      <c r="Y148" s="10">
        <v>35</v>
      </c>
      <c r="Z148" s="35">
        <v>30115</v>
      </c>
      <c r="AA148" s="35">
        <v>29939.599999999999</v>
      </c>
      <c r="AB148" s="71">
        <f t="shared" si="63"/>
        <v>0.99417565997011448</v>
      </c>
      <c r="AC148" s="10">
        <v>5</v>
      </c>
      <c r="AD148" s="47">
        <v>36</v>
      </c>
      <c r="AE148" s="47">
        <v>46</v>
      </c>
      <c r="AF148" s="71">
        <f t="shared" si="57"/>
        <v>1.2077777777777778</v>
      </c>
      <c r="AG148" s="10">
        <v>20</v>
      </c>
      <c r="AH148" s="4" t="s">
        <v>370</v>
      </c>
      <c r="AI148" s="4" t="s">
        <v>370</v>
      </c>
      <c r="AJ148" s="4" t="s">
        <v>370</v>
      </c>
      <c r="AK148" s="4" t="s">
        <v>370</v>
      </c>
      <c r="AL148" s="4" t="s">
        <v>370</v>
      </c>
      <c r="AM148" s="4" t="s">
        <v>370</v>
      </c>
      <c r="AN148" s="4" t="s">
        <v>370</v>
      </c>
      <c r="AO148" s="4" t="s">
        <v>370</v>
      </c>
      <c r="AP148" s="46">
        <f t="shared" si="64"/>
        <v>1.0622784972399915</v>
      </c>
      <c r="AQ148" s="47">
        <v>2752</v>
      </c>
      <c r="AR148" s="35">
        <f t="shared" si="65"/>
        <v>2251.6363636363635</v>
      </c>
      <c r="AS148" s="35">
        <f t="shared" si="58"/>
        <v>2391.9</v>
      </c>
      <c r="AT148" s="35">
        <f t="shared" si="59"/>
        <v>140.26363636363658</v>
      </c>
      <c r="AU148" s="35">
        <v>204</v>
      </c>
      <c r="AV148" s="35">
        <v>243.3</v>
      </c>
      <c r="AW148" s="35">
        <v>294.8</v>
      </c>
      <c r="AX148" s="35">
        <v>206.8</v>
      </c>
      <c r="AY148" s="35">
        <v>212.9</v>
      </c>
      <c r="AZ148" s="35">
        <v>290.5</v>
      </c>
      <c r="BA148" s="35">
        <v>245.8</v>
      </c>
      <c r="BB148" s="35">
        <v>266.89999999999998</v>
      </c>
      <c r="BC148" s="35">
        <v>23.2</v>
      </c>
      <c r="BD148" s="35"/>
      <c r="BE148" s="35">
        <f t="shared" si="66"/>
        <v>403.7</v>
      </c>
      <c r="BF148" s="10"/>
      <c r="BG148" s="35">
        <f t="shared" si="60"/>
        <v>403.7</v>
      </c>
      <c r="BH148" s="35"/>
      <c r="BI148" s="35">
        <f t="shared" si="61"/>
        <v>403.7</v>
      </c>
      <c r="BJ148" s="35"/>
      <c r="BK148" s="35">
        <f t="shared" si="67"/>
        <v>403.7</v>
      </c>
      <c r="BL148" s="35">
        <v>411.3</v>
      </c>
      <c r="BM148" s="35">
        <f t="shared" si="68"/>
        <v>-7.6000000000000227</v>
      </c>
      <c r="BN148" s="80"/>
      <c r="BO148" s="8"/>
      <c r="BP148" s="8"/>
      <c r="BQ148" s="8"/>
      <c r="BR148" s="8"/>
      <c r="BS148" s="8"/>
      <c r="BT148" s="8"/>
      <c r="BU148" s="9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9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9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9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9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9"/>
      <c r="HF148" s="8"/>
      <c r="HG148" s="8"/>
    </row>
    <row r="149" spans="1:215" s="2" customFormat="1" ht="17" customHeight="1">
      <c r="A149" s="13" t="s">
        <v>148</v>
      </c>
      <c r="B149" s="35">
        <v>11156</v>
      </c>
      <c r="C149" s="35">
        <v>12098.9</v>
      </c>
      <c r="D149" s="71">
        <f t="shared" si="62"/>
        <v>1.0845195410541413</v>
      </c>
      <c r="E149" s="10">
        <v>10</v>
      </c>
      <c r="F149" s="4" t="s">
        <v>370</v>
      </c>
      <c r="G149" s="4" t="s">
        <v>370</v>
      </c>
      <c r="H149" s="4" t="s">
        <v>370</v>
      </c>
      <c r="I149" s="4" t="s">
        <v>370</v>
      </c>
      <c r="J149" s="4" t="s">
        <v>370</v>
      </c>
      <c r="K149" s="4" t="s">
        <v>370</v>
      </c>
      <c r="L149" s="4" t="s">
        <v>370</v>
      </c>
      <c r="M149" s="4" t="s">
        <v>370</v>
      </c>
      <c r="N149" s="35">
        <v>2633.8</v>
      </c>
      <c r="O149" s="35">
        <v>3663.1</v>
      </c>
      <c r="P149" s="71">
        <f t="shared" si="54"/>
        <v>1.2190804161287874</v>
      </c>
      <c r="Q149" s="10">
        <v>20</v>
      </c>
      <c r="R149" s="35">
        <v>1725</v>
      </c>
      <c r="S149" s="35">
        <v>3968.6</v>
      </c>
      <c r="T149" s="71">
        <f t="shared" si="55"/>
        <v>1.3</v>
      </c>
      <c r="U149" s="10">
        <v>10</v>
      </c>
      <c r="V149" s="35">
        <v>6</v>
      </c>
      <c r="W149" s="35">
        <v>6.8</v>
      </c>
      <c r="X149" s="71">
        <f t="shared" si="56"/>
        <v>1.1333333333333333</v>
      </c>
      <c r="Y149" s="10">
        <v>40</v>
      </c>
      <c r="Z149" s="35">
        <v>23990</v>
      </c>
      <c r="AA149" s="35">
        <v>25736</v>
      </c>
      <c r="AB149" s="71">
        <f t="shared" si="63"/>
        <v>1.0727803251354731</v>
      </c>
      <c r="AC149" s="10">
        <v>5</v>
      </c>
      <c r="AD149" s="47">
        <v>585</v>
      </c>
      <c r="AE149" s="47">
        <v>980</v>
      </c>
      <c r="AF149" s="71">
        <f t="shared" si="57"/>
        <v>1.2475213675213674</v>
      </c>
      <c r="AG149" s="10">
        <v>20</v>
      </c>
      <c r="AH149" s="4" t="s">
        <v>370</v>
      </c>
      <c r="AI149" s="4" t="s">
        <v>370</v>
      </c>
      <c r="AJ149" s="4" t="s">
        <v>370</v>
      </c>
      <c r="AK149" s="4" t="s">
        <v>370</v>
      </c>
      <c r="AL149" s="4" t="s">
        <v>370</v>
      </c>
      <c r="AM149" s="4" t="s">
        <v>370</v>
      </c>
      <c r="AN149" s="4" t="s">
        <v>370</v>
      </c>
      <c r="AO149" s="4" t="s">
        <v>370</v>
      </c>
      <c r="AP149" s="46">
        <f t="shared" si="64"/>
        <v>1.1797568194529069</v>
      </c>
      <c r="AQ149" s="47">
        <v>3953</v>
      </c>
      <c r="AR149" s="35">
        <f t="shared" si="65"/>
        <v>3234.2727272727275</v>
      </c>
      <c r="AS149" s="35">
        <f t="shared" si="58"/>
        <v>3815.7</v>
      </c>
      <c r="AT149" s="35">
        <f t="shared" si="59"/>
        <v>581.42727272727234</v>
      </c>
      <c r="AU149" s="35">
        <v>431.8</v>
      </c>
      <c r="AV149" s="35">
        <v>434.9</v>
      </c>
      <c r="AW149" s="35">
        <v>430</v>
      </c>
      <c r="AX149" s="35">
        <v>362.6</v>
      </c>
      <c r="AY149" s="35">
        <v>354.8</v>
      </c>
      <c r="AZ149" s="35">
        <v>569.70000000000005</v>
      </c>
      <c r="BA149" s="35">
        <v>408.4</v>
      </c>
      <c r="BB149" s="35">
        <v>359.2</v>
      </c>
      <c r="BC149" s="35">
        <v>0.1</v>
      </c>
      <c r="BD149" s="35"/>
      <c r="BE149" s="35">
        <f t="shared" si="66"/>
        <v>464.2</v>
      </c>
      <c r="BF149" s="10"/>
      <c r="BG149" s="35">
        <f t="shared" si="60"/>
        <v>464.2</v>
      </c>
      <c r="BH149" s="35"/>
      <c r="BI149" s="35">
        <f t="shared" si="61"/>
        <v>464.2</v>
      </c>
      <c r="BJ149" s="35"/>
      <c r="BK149" s="35">
        <f t="shared" si="67"/>
        <v>464.2</v>
      </c>
      <c r="BL149" s="35">
        <v>481.5</v>
      </c>
      <c r="BM149" s="35">
        <f t="shared" si="68"/>
        <v>-17.300000000000011</v>
      </c>
      <c r="BN149" s="80"/>
      <c r="BO149" s="8"/>
      <c r="BP149" s="8"/>
      <c r="BQ149" s="8"/>
      <c r="BR149" s="8"/>
      <c r="BS149" s="8"/>
      <c r="BT149" s="8"/>
      <c r="BU149" s="9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9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9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9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9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9"/>
      <c r="HF149" s="8"/>
      <c r="HG149" s="8"/>
    </row>
    <row r="150" spans="1:215" s="2" customFormat="1" ht="17" customHeight="1">
      <c r="A150" s="13" t="s">
        <v>149</v>
      </c>
      <c r="B150" s="35">
        <v>55470</v>
      </c>
      <c r="C150" s="35">
        <v>58383.5</v>
      </c>
      <c r="D150" s="71">
        <f t="shared" si="62"/>
        <v>1.0525238867856499</v>
      </c>
      <c r="E150" s="10">
        <v>10</v>
      </c>
      <c r="F150" s="4" t="s">
        <v>370</v>
      </c>
      <c r="G150" s="4" t="s">
        <v>370</v>
      </c>
      <c r="H150" s="4" t="s">
        <v>370</v>
      </c>
      <c r="I150" s="4" t="s">
        <v>370</v>
      </c>
      <c r="J150" s="4" t="s">
        <v>370</v>
      </c>
      <c r="K150" s="4" t="s">
        <v>370</v>
      </c>
      <c r="L150" s="4" t="s">
        <v>370</v>
      </c>
      <c r="M150" s="4" t="s">
        <v>370</v>
      </c>
      <c r="N150" s="35">
        <v>4457.7</v>
      </c>
      <c r="O150" s="35">
        <v>4571.2</v>
      </c>
      <c r="P150" s="71">
        <f t="shared" si="54"/>
        <v>1.0254615608946318</v>
      </c>
      <c r="Q150" s="10">
        <v>20</v>
      </c>
      <c r="R150" s="35">
        <v>17.100000000000001</v>
      </c>
      <c r="S150" s="35">
        <v>20.3</v>
      </c>
      <c r="T150" s="71">
        <f t="shared" si="55"/>
        <v>1.1871345029239766</v>
      </c>
      <c r="U150" s="10">
        <v>20</v>
      </c>
      <c r="V150" s="35">
        <v>21.2</v>
      </c>
      <c r="W150" s="35">
        <v>25.6</v>
      </c>
      <c r="X150" s="71">
        <f t="shared" si="56"/>
        <v>1.2007547169811321</v>
      </c>
      <c r="Y150" s="10">
        <v>30</v>
      </c>
      <c r="Z150" s="35">
        <v>220640</v>
      </c>
      <c r="AA150" s="35">
        <v>255900</v>
      </c>
      <c r="AB150" s="71">
        <f t="shared" si="63"/>
        <v>1.1598078317621465</v>
      </c>
      <c r="AC150" s="10">
        <v>5</v>
      </c>
      <c r="AD150" s="47">
        <v>231</v>
      </c>
      <c r="AE150" s="47">
        <v>294</v>
      </c>
      <c r="AF150" s="71">
        <f t="shared" si="57"/>
        <v>1.2072727272727273</v>
      </c>
      <c r="AG150" s="10">
        <v>20</v>
      </c>
      <c r="AH150" s="4" t="s">
        <v>370</v>
      </c>
      <c r="AI150" s="4" t="s">
        <v>370</v>
      </c>
      <c r="AJ150" s="4" t="s">
        <v>370</v>
      </c>
      <c r="AK150" s="4" t="s">
        <v>370</v>
      </c>
      <c r="AL150" s="4" t="s">
        <v>370</v>
      </c>
      <c r="AM150" s="4" t="s">
        <v>370</v>
      </c>
      <c r="AN150" s="4" t="s">
        <v>370</v>
      </c>
      <c r="AO150" s="4" t="s">
        <v>370</v>
      </c>
      <c r="AP150" s="46">
        <f t="shared" si="64"/>
        <v>1.1499456700755037</v>
      </c>
      <c r="AQ150" s="47">
        <v>7757</v>
      </c>
      <c r="AR150" s="35">
        <f t="shared" si="65"/>
        <v>6346.6363636363631</v>
      </c>
      <c r="AS150" s="35">
        <f t="shared" si="58"/>
        <v>7298.3</v>
      </c>
      <c r="AT150" s="35">
        <f t="shared" si="59"/>
        <v>951.66363636363712</v>
      </c>
      <c r="AU150" s="35">
        <v>607.79999999999995</v>
      </c>
      <c r="AV150" s="35">
        <v>718.7</v>
      </c>
      <c r="AW150" s="35">
        <v>848</v>
      </c>
      <c r="AX150" s="35">
        <v>701.9</v>
      </c>
      <c r="AY150" s="35">
        <v>714.3</v>
      </c>
      <c r="AZ150" s="35">
        <v>1218.4000000000001</v>
      </c>
      <c r="BA150" s="35">
        <v>795.4</v>
      </c>
      <c r="BB150" s="35">
        <v>707.3</v>
      </c>
      <c r="BC150" s="35">
        <v>31.6</v>
      </c>
      <c r="BD150" s="35"/>
      <c r="BE150" s="35">
        <f t="shared" si="66"/>
        <v>954.9</v>
      </c>
      <c r="BF150" s="10"/>
      <c r="BG150" s="35">
        <f t="shared" si="60"/>
        <v>954.9</v>
      </c>
      <c r="BH150" s="35"/>
      <c r="BI150" s="35">
        <f t="shared" si="61"/>
        <v>954.9</v>
      </c>
      <c r="BJ150" s="35"/>
      <c r="BK150" s="35">
        <f t="shared" si="67"/>
        <v>954.9</v>
      </c>
      <c r="BL150" s="35">
        <v>951.8</v>
      </c>
      <c r="BM150" s="35">
        <f t="shared" si="68"/>
        <v>3.1000000000000227</v>
      </c>
      <c r="BN150" s="80"/>
      <c r="BO150" s="8"/>
      <c r="BP150" s="8"/>
      <c r="BQ150" s="8"/>
      <c r="BR150" s="8"/>
      <c r="BS150" s="8"/>
      <c r="BT150" s="8"/>
      <c r="BU150" s="9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9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9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9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9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9"/>
      <c r="HF150" s="8"/>
      <c r="HG150" s="8"/>
    </row>
    <row r="151" spans="1:215" s="2" customFormat="1" ht="17" customHeight="1">
      <c r="A151" s="13" t="s">
        <v>150</v>
      </c>
      <c r="B151" s="35">
        <v>1366</v>
      </c>
      <c r="C151" s="35">
        <v>1461.8</v>
      </c>
      <c r="D151" s="71">
        <f t="shared" si="62"/>
        <v>1.0701317715959004</v>
      </c>
      <c r="E151" s="10">
        <v>10</v>
      </c>
      <c r="F151" s="4" t="s">
        <v>370</v>
      </c>
      <c r="G151" s="4" t="s">
        <v>370</v>
      </c>
      <c r="H151" s="4" t="s">
        <v>370</v>
      </c>
      <c r="I151" s="4" t="s">
        <v>370</v>
      </c>
      <c r="J151" s="4" t="s">
        <v>370</v>
      </c>
      <c r="K151" s="4" t="s">
        <v>370</v>
      </c>
      <c r="L151" s="4" t="s">
        <v>370</v>
      </c>
      <c r="M151" s="4" t="s">
        <v>370</v>
      </c>
      <c r="N151" s="35">
        <v>9768.9</v>
      </c>
      <c r="O151" s="35">
        <v>7400.9</v>
      </c>
      <c r="P151" s="71">
        <f t="shared" si="54"/>
        <v>0.75759809190389915</v>
      </c>
      <c r="Q151" s="10">
        <v>20</v>
      </c>
      <c r="R151" s="35">
        <v>1196</v>
      </c>
      <c r="S151" s="35">
        <v>1468.8</v>
      </c>
      <c r="T151" s="71">
        <f t="shared" si="55"/>
        <v>1.202809364548495</v>
      </c>
      <c r="U151" s="10">
        <v>35</v>
      </c>
      <c r="V151" s="35">
        <v>36</v>
      </c>
      <c r="W151" s="35">
        <v>42.5</v>
      </c>
      <c r="X151" s="71">
        <f t="shared" si="56"/>
        <v>1.1805555555555556</v>
      </c>
      <c r="Y151" s="10">
        <v>15</v>
      </c>
      <c r="Z151" s="35">
        <v>27330</v>
      </c>
      <c r="AA151" s="35">
        <v>23980.2</v>
      </c>
      <c r="AB151" s="71">
        <f t="shared" si="63"/>
        <v>0.87743139407244786</v>
      </c>
      <c r="AC151" s="10">
        <v>5</v>
      </c>
      <c r="AD151" s="47">
        <v>790</v>
      </c>
      <c r="AE151" s="47">
        <v>858</v>
      </c>
      <c r="AF151" s="71">
        <f t="shared" si="57"/>
        <v>1.0860759493670886</v>
      </c>
      <c r="AG151" s="10">
        <v>20</v>
      </c>
      <c r="AH151" s="4" t="s">
        <v>370</v>
      </c>
      <c r="AI151" s="4" t="s">
        <v>370</v>
      </c>
      <c r="AJ151" s="4" t="s">
        <v>370</v>
      </c>
      <c r="AK151" s="4" t="s">
        <v>370</v>
      </c>
      <c r="AL151" s="4" t="s">
        <v>370</v>
      </c>
      <c r="AM151" s="4" t="s">
        <v>370</v>
      </c>
      <c r="AN151" s="4" t="s">
        <v>370</v>
      </c>
      <c r="AO151" s="4" t="s">
        <v>370</v>
      </c>
      <c r="AP151" s="46">
        <f t="shared" si="64"/>
        <v>1.0644630152787777</v>
      </c>
      <c r="AQ151" s="47">
        <v>1592</v>
      </c>
      <c r="AR151" s="35">
        <f t="shared" si="65"/>
        <v>1302.5454545454545</v>
      </c>
      <c r="AS151" s="35">
        <f t="shared" si="58"/>
        <v>1386.5</v>
      </c>
      <c r="AT151" s="35">
        <f t="shared" si="59"/>
        <v>83.954545454545496</v>
      </c>
      <c r="AU151" s="35">
        <v>123.4</v>
      </c>
      <c r="AV151" s="35">
        <v>176</v>
      </c>
      <c r="AW151" s="35">
        <v>120.4</v>
      </c>
      <c r="AX151" s="35">
        <v>129.6</v>
      </c>
      <c r="AY151" s="35">
        <v>154.80000000000001</v>
      </c>
      <c r="AZ151" s="35">
        <v>252</v>
      </c>
      <c r="BA151" s="35">
        <v>132.30000000000001</v>
      </c>
      <c r="BB151" s="35">
        <v>163</v>
      </c>
      <c r="BC151" s="35"/>
      <c r="BD151" s="35"/>
      <c r="BE151" s="35">
        <f t="shared" si="66"/>
        <v>135</v>
      </c>
      <c r="BF151" s="10"/>
      <c r="BG151" s="35">
        <f t="shared" si="60"/>
        <v>135</v>
      </c>
      <c r="BH151" s="35"/>
      <c r="BI151" s="35">
        <f t="shared" si="61"/>
        <v>135</v>
      </c>
      <c r="BJ151" s="35"/>
      <c r="BK151" s="35">
        <f t="shared" si="67"/>
        <v>135</v>
      </c>
      <c r="BL151" s="35">
        <v>147.19999999999999</v>
      </c>
      <c r="BM151" s="35">
        <f t="shared" si="68"/>
        <v>-12.199999999999989</v>
      </c>
      <c r="BN151" s="80"/>
      <c r="BO151" s="8"/>
      <c r="BP151" s="8"/>
      <c r="BQ151" s="8"/>
      <c r="BR151" s="8"/>
      <c r="BS151" s="8"/>
      <c r="BT151" s="8"/>
      <c r="BU151" s="9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9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9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9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9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9"/>
      <c r="HF151" s="8"/>
      <c r="HG151" s="8"/>
    </row>
    <row r="152" spans="1:215" s="2" customFormat="1" ht="17" customHeight="1">
      <c r="A152" s="13" t="s">
        <v>151</v>
      </c>
      <c r="B152" s="35">
        <v>0</v>
      </c>
      <c r="C152" s="35">
        <v>0</v>
      </c>
      <c r="D152" s="71">
        <f t="shared" si="62"/>
        <v>0</v>
      </c>
      <c r="E152" s="10">
        <v>0</v>
      </c>
      <c r="F152" s="4" t="s">
        <v>370</v>
      </c>
      <c r="G152" s="4" t="s">
        <v>370</v>
      </c>
      <c r="H152" s="4" t="s">
        <v>370</v>
      </c>
      <c r="I152" s="4" t="s">
        <v>370</v>
      </c>
      <c r="J152" s="4" t="s">
        <v>370</v>
      </c>
      <c r="K152" s="4" t="s">
        <v>370</v>
      </c>
      <c r="L152" s="4" t="s">
        <v>370</v>
      </c>
      <c r="M152" s="4" t="s">
        <v>370</v>
      </c>
      <c r="N152" s="35">
        <v>6964.3</v>
      </c>
      <c r="O152" s="35">
        <v>4902</v>
      </c>
      <c r="P152" s="71">
        <f t="shared" si="54"/>
        <v>0.70387547922978622</v>
      </c>
      <c r="Q152" s="10">
        <v>20</v>
      </c>
      <c r="R152" s="35">
        <v>19.899999999999999</v>
      </c>
      <c r="S152" s="35">
        <v>44.6</v>
      </c>
      <c r="T152" s="71">
        <f t="shared" si="55"/>
        <v>1.3</v>
      </c>
      <c r="U152" s="10">
        <v>5</v>
      </c>
      <c r="V152" s="35">
        <v>192</v>
      </c>
      <c r="W152" s="35">
        <v>244.1</v>
      </c>
      <c r="X152" s="71">
        <f t="shared" si="56"/>
        <v>1.2071354166666666</v>
      </c>
      <c r="Y152" s="10">
        <v>45</v>
      </c>
      <c r="Z152" s="35">
        <v>30240</v>
      </c>
      <c r="AA152" s="35">
        <v>30496.400000000001</v>
      </c>
      <c r="AB152" s="71">
        <f t="shared" si="63"/>
        <v>1.0084788359788359</v>
      </c>
      <c r="AC152" s="10">
        <v>5</v>
      </c>
      <c r="AD152" s="47">
        <v>320</v>
      </c>
      <c r="AE152" s="47">
        <v>595</v>
      </c>
      <c r="AF152" s="71">
        <f t="shared" si="57"/>
        <v>1.2659374999999999</v>
      </c>
      <c r="AG152" s="10">
        <v>20</v>
      </c>
      <c r="AH152" s="4" t="s">
        <v>370</v>
      </c>
      <c r="AI152" s="4" t="s">
        <v>370</v>
      </c>
      <c r="AJ152" s="4" t="s">
        <v>370</v>
      </c>
      <c r="AK152" s="4" t="s">
        <v>370</v>
      </c>
      <c r="AL152" s="4" t="s">
        <v>370</v>
      </c>
      <c r="AM152" s="4" t="s">
        <v>370</v>
      </c>
      <c r="AN152" s="4" t="s">
        <v>370</v>
      </c>
      <c r="AO152" s="4" t="s">
        <v>370</v>
      </c>
      <c r="AP152" s="46">
        <f t="shared" si="64"/>
        <v>1.1079973422577882</v>
      </c>
      <c r="AQ152" s="47">
        <v>983</v>
      </c>
      <c r="AR152" s="35">
        <f t="shared" si="65"/>
        <v>804.27272727272725</v>
      </c>
      <c r="AS152" s="35">
        <f t="shared" si="58"/>
        <v>891.1</v>
      </c>
      <c r="AT152" s="35">
        <f t="shared" si="59"/>
        <v>86.827272727272771</v>
      </c>
      <c r="AU152" s="35">
        <v>89.3</v>
      </c>
      <c r="AV152" s="35">
        <v>107.3</v>
      </c>
      <c r="AW152" s="35">
        <v>116.1</v>
      </c>
      <c r="AX152" s="35">
        <v>108.3</v>
      </c>
      <c r="AY152" s="35">
        <v>85.5</v>
      </c>
      <c r="AZ152" s="35">
        <v>113.7</v>
      </c>
      <c r="BA152" s="35">
        <v>87.5</v>
      </c>
      <c r="BB152" s="35">
        <v>85.6</v>
      </c>
      <c r="BC152" s="35"/>
      <c r="BD152" s="35"/>
      <c r="BE152" s="35">
        <f t="shared" si="66"/>
        <v>97.8</v>
      </c>
      <c r="BF152" s="10"/>
      <c r="BG152" s="35">
        <f t="shared" si="60"/>
        <v>97.8</v>
      </c>
      <c r="BH152" s="35"/>
      <c r="BI152" s="35">
        <f t="shared" si="61"/>
        <v>97.8</v>
      </c>
      <c r="BJ152" s="35"/>
      <c r="BK152" s="35">
        <f t="shared" si="67"/>
        <v>97.8</v>
      </c>
      <c r="BL152" s="35">
        <v>102.3</v>
      </c>
      <c r="BM152" s="35">
        <f t="shared" si="68"/>
        <v>-4.5</v>
      </c>
      <c r="BN152" s="80"/>
      <c r="BO152" s="8"/>
      <c r="BP152" s="8"/>
      <c r="BQ152" s="8"/>
      <c r="BR152" s="8"/>
      <c r="BS152" s="8"/>
      <c r="BT152" s="8"/>
      <c r="BU152" s="9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9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9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9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9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9"/>
      <c r="HF152" s="8"/>
      <c r="HG152" s="8"/>
    </row>
    <row r="153" spans="1:215" s="2" customFormat="1" ht="17" customHeight="1">
      <c r="A153" s="13" t="s">
        <v>152</v>
      </c>
      <c r="B153" s="35">
        <v>169980</v>
      </c>
      <c r="C153" s="35">
        <v>182331.1</v>
      </c>
      <c r="D153" s="71">
        <f t="shared" si="62"/>
        <v>1.0726620778915166</v>
      </c>
      <c r="E153" s="10">
        <v>10</v>
      </c>
      <c r="F153" s="4" t="s">
        <v>370</v>
      </c>
      <c r="G153" s="4" t="s">
        <v>370</v>
      </c>
      <c r="H153" s="4" t="s">
        <v>370</v>
      </c>
      <c r="I153" s="4" t="s">
        <v>370</v>
      </c>
      <c r="J153" s="4" t="s">
        <v>370</v>
      </c>
      <c r="K153" s="4" t="s">
        <v>370</v>
      </c>
      <c r="L153" s="4" t="s">
        <v>370</v>
      </c>
      <c r="M153" s="4" t="s">
        <v>370</v>
      </c>
      <c r="N153" s="35">
        <v>6823.9</v>
      </c>
      <c r="O153" s="35">
        <v>5986</v>
      </c>
      <c r="P153" s="71">
        <f t="shared" si="54"/>
        <v>0.877210979058896</v>
      </c>
      <c r="Q153" s="10">
        <v>20</v>
      </c>
      <c r="R153" s="35">
        <v>7.3</v>
      </c>
      <c r="S153" s="35">
        <v>7.4</v>
      </c>
      <c r="T153" s="71">
        <f t="shared" si="55"/>
        <v>1.0136986301369864</v>
      </c>
      <c r="U153" s="10">
        <v>15</v>
      </c>
      <c r="V153" s="35">
        <v>105</v>
      </c>
      <c r="W153" s="35">
        <v>164.9</v>
      </c>
      <c r="X153" s="71">
        <f t="shared" si="56"/>
        <v>1.237047619047619</v>
      </c>
      <c r="Y153" s="10">
        <v>35</v>
      </c>
      <c r="Z153" s="35">
        <v>106735</v>
      </c>
      <c r="AA153" s="35">
        <v>100282.8</v>
      </c>
      <c r="AB153" s="71">
        <f t="shared" si="63"/>
        <v>0.93954935119688954</v>
      </c>
      <c r="AC153" s="10">
        <v>5</v>
      </c>
      <c r="AD153" s="47">
        <v>160</v>
      </c>
      <c r="AE153" s="47">
        <v>185</v>
      </c>
      <c r="AF153" s="71">
        <f t="shared" si="57"/>
        <v>1.15625</v>
      </c>
      <c r="AG153" s="10">
        <v>20</v>
      </c>
      <c r="AH153" s="4" t="s">
        <v>370</v>
      </c>
      <c r="AI153" s="4" t="s">
        <v>370</v>
      </c>
      <c r="AJ153" s="4" t="s">
        <v>370</v>
      </c>
      <c r="AK153" s="4" t="s">
        <v>370</v>
      </c>
      <c r="AL153" s="4" t="s">
        <v>370</v>
      </c>
      <c r="AM153" s="4" t="s">
        <v>370</v>
      </c>
      <c r="AN153" s="4" t="s">
        <v>370</v>
      </c>
      <c r="AO153" s="4" t="s">
        <v>370</v>
      </c>
      <c r="AP153" s="46">
        <f t="shared" si="64"/>
        <v>1.0913879355695142</v>
      </c>
      <c r="AQ153" s="47">
        <v>4740</v>
      </c>
      <c r="AR153" s="35">
        <f t="shared" si="65"/>
        <v>3878.1818181818185</v>
      </c>
      <c r="AS153" s="35">
        <f t="shared" si="58"/>
        <v>4232.6000000000004</v>
      </c>
      <c r="AT153" s="35">
        <f t="shared" si="59"/>
        <v>354.41818181818189</v>
      </c>
      <c r="AU153" s="35">
        <v>529.29999999999995</v>
      </c>
      <c r="AV153" s="35">
        <v>252.5</v>
      </c>
      <c r="AW153" s="35">
        <v>756.5</v>
      </c>
      <c r="AX153" s="35">
        <v>459.5</v>
      </c>
      <c r="AY153" s="35">
        <v>475.3</v>
      </c>
      <c r="AZ153" s="35">
        <v>369.5</v>
      </c>
      <c r="BA153" s="35">
        <v>350.1</v>
      </c>
      <c r="BB153" s="35">
        <v>413</v>
      </c>
      <c r="BC153" s="35">
        <v>24.9</v>
      </c>
      <c r="BD153" s="35"/>
      <c r="BE153" s="35">
        <f t="shared" si="66"/>
        <v>602</v>
      </c>
      <c r="BF153" s="10"/>
      <c r="BG153" s="35">
        <f t="shared" si="60"/>
        <v>602</v>
      </c>
      <c r="BH153" s="35"/>
      <c r="BI153" s="35">
        <f t="shared" si="61"/>
        <v>602</v>
      </c>
      <c r="BJ153" s="35"/>
      <c r="BK153" s="35">
        <f t="shared" si="67"/>
        <v>602</v>
      </c>
      <c r="BL153" s="35">
        <v>631.4</v>
      </c>
      <c r="BM153" s="35">
        <f t="shared" si="68"/>
        <v>-29.399999999999977</v>
      </c>
      <c r="BN153" s="80"/>
      <c r="BO153" s="8"/>
      <c r="BP153" s="8"/>
      <c r="BQ153" s="8"/>
      <c r="BR153" s="8"/>
      <c r="BS153" s="8"/>
      <c r="BT153" s="8"/>
      <c r="BU153" s="9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9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9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9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9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9"/>
      <c r="HF153" s="8"/>
      <c r="HG153" s="8"/>
    </row>
    <row r="154" spans="1:215" s="2" customFormat="1" ht="17" customHeight="1">
      <c r="A154" s="13" t="s">
        <v>153</v>
      </c>
      <c r="B154" s="35">
        <v>1261</v>
      </c>
      <c r="C154" s="35">
        <v>1293.9000000000001</v>
      </c>
      <c r="D154" s="71">
        <f t="shared" si="62"/>
        <v>1.02609040444092</v>
      </c>
      <c r="E154" s="10">
        <v>10</v>
      </c>
      <c r="F154" s="4" t="s">
        <v>370</v>
      </c>
      <c r="G154" s="4" t="s">
        <v>370</v>
      </c>
      <c r="H154" s="4" t="s">
        <v>370</v>
      </c>
      <c r="I154" s="4" t="s">
        <v>370</v>
      </c>
      <c r="J154" s="4" t="s">
        <v>370</v>
      </c>
      <c r="K154" s="4" t="s">
        <v>370</v>
      </c>
      <c r="L154" s="4" t="s">
        <v>370</v>
      </c>
      <c r="M154" s="4" t="s">
        <v>370</v>
      </c>
      <c r="N154" s="35">
        <v>2503.4</v>
      </c>
      <c r="O154" s="35">
        <v>2423.3000000000002</v>
      </c>
      <c r="P154" s="71">
        <f t="shared" si="54"/>
        <v>0.96800351521930184</v>
      </c>
      <c r="Q154" s="10">
        <v>20</v>
      </c>
      <c r="R154" s="35">
        <v>1743</v>
      </c>
      <c r="S154" s="35">
        <v>2019.8</v>
      </c>
      <c r="T154" s="71">
        <f t="shared" si="55"/>
        <v>1.1588066551921974</v>
      </c>
      <c r="U154" s="10">
        <v>35</v>
      </c>
      <c r="V154" s="35">
        <v>70</v>
      </c>
      <c r="W154" s="35">
        <v>128.1</v>
      </c>
      <c r="X154" s="71">
        <f t="shared" si="56"/>
        <v>1.2629999999999999</v>
      </c>
      <c r="Y154" s="10">
        <v>15</v>
      </c>
      <c r="Z154" s="35">
        <v>19665</v>
      </c>
      <c r="AA154" s="35">
        <v>16750.3</v>
      </c>
      <c r="AB154" s="71">
        <f t="shared" si="63"/>
        <v>0.8517823544368166</v>
      </c>
      <c r="AC154" s="10">
        <v>5</v>
      </c>
      <c r="AD154" s="47">
        <v>810</v>
      </c>
      <c r="AE154" s="47">
        <v>830</v>
      </c>
      <c r="AF154" s="71">
        <f t="shared" si="57"/>
        <v>1.0246913580246915</v>
      </c>
      <c r="AG154" s="10">
        <v>20</v>
      </c>
      <c r="AH154" s="4" t="s">
        <v>370</v>
      </c>
      <c r="AI154" s="4" t="s">
        <v>370</v>
      </c>
      <c r="AJ154" s="4" t="s">
        <v>370</v>
      </c>
      <c r="AK154" s="4" t="s">
        <v>370</v>
      </c>
      <c r="AL154" s="4" t="s">
        <v>370</v>
      </c>
      <c r="AM154" s="4" t="s">
        <v>370</v>
      </c>
      <c r="AN154" s="4" t="s">
        <v>370</v>
      </c>
      <c r="AO154" s="4" t="s">
        <v>370</v>
      </c>
      <c r="AP154" s="46">
        <f t="shared" si="64"/>
        <v>1.0845423448876197</v>
      </c>
      <c r="AQ154" s="47">
        <v>1369</v>
      </c>
      <c r="AR154" s="35">
        <f t="shared" si="65"/>
        <v>1120.090909090909</v>
      </c>
      <c r="AS154" s="35">
        <f t="shared" si="58"/>
        <v>1214.8</v>
      </c>
      <c r="AT154" s="35">
        <f t="shared" si="59"/>
        <v>94.709090909090946</v>
      </c>
      <c r="AU154" s="35">
        <v>93.4</v>
      </c>
      <c r="AV154" s="35">
        <v>93.6</v>
      </c>
      <c r="AW154" s="35">
        <v>133.9</v>
      </c>
      <c r="AX154" s="35">
        <v>114.4</v>
      </c>
      <c r="AY154" s="35">
        <v>117.6</v>
      </c>
      <c r="AZ154" s="35">
        <v>204</v>
      </c>
      <c r="BA154" s="35">
        <v>119.2</v>
      </c>
      <c r="BB154" s="35">
        <v>125.3</v>
      </c>
      <c r="BC154" s="35">
        <v>47.3</v>
      </c>
      <c r="BD154" s="35"/>
      <c r="BE154" s="35">
        <f t="shared" si="66"/>
        <v>166.1</v>
      </c>
      <c r="BF154" s="10"/>
      <c r="BG154" s="35">
        <f t="shared" si="60"/>
        <v>166.1</v>
      </c>
      <c r="BH154" s="35"/>
      <c r="BI154" s="35">
        <f t="shared" si="61"/>
        <v>166.1</v>
      </c>
      <c r="BJ154" s="35"/>
      <c r="BK154" s="35">
        <f t="shared" si="67"/>
        <v>166.1</v>
      </c>
      <c r="BL154" s="35">
        <v>179.1</v>
      </c>
      <c r="BM154" s="35">
        <f t="shared" si="68"/>
        <v>-13</v>
      </c>
      <c r="BN154" s="80"/>
      <c r="BO154" s="8"/>
      <c r="BP154" s="8"/>
      <c r="BQ154" s="8"/>
      <c r="BR154" s="8"/>
      <c r="BS154" s="8"/>
      <c r="BT154" s="8"/>
      <c r="BU154" s="9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9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9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9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9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9"/>
      <c r="HF154" s="8"/>
      <c r="HG154" s="8"/>
    </row>
    <row r="155" spans="1:215" s="2" customFormat="1" ht="17" customHeight="1">
      <c r="A155" s="13" t="s">
        <v>154</v>
      </c>
      <c r="B155" s="35">
        <v>36185</v>
      </c>
      <c r="C155" s="35">
        <v>35666</v>
      </c>
      <c r="D155" s="71">
        <f t="shared" si="62"/>
        <v>0.98565704021003175</v>
      </c>
      <c r="E155" s="10">
        <v>10</v>
      </c>
      <c r="F155" s="4" t="s">
        <v>370</v>
      </c>
      <c r="G155" s="4" t="s">
        <v>370</v>
      </c>
      <c r="H155" s="4" t="s">
        <v>370</v>
      </c>
      <c r="I155" s="4" t="s">
        <v>370</v>
      </c>
      <c r="J155" s="4" t="s">
        <v>370</v>
      </c>
      <c r="K155" s="4" t="s">
        <v>370</v>
      </c>
      <c r="L155" s="4" t="s">
        <v>370</v>
      </c>
      <c r="M155" s="4" t="s">
        <v>370</v>
      </c>
      <c r="N155" s="35">
        <v>2048.3000000000002</v>
      </c>
      <c r="O155" s="35">
        <v>2239.6999999999998</v>
      </c>
      <c r="P155" s="71">
        <f t="shared" si="54"/>
        <v>1.0934433432602644</v>
      </c>
      <c r="Q155" s="10">
        <v>20</v>
      </c>
      <c r="R155" s="35">
        <v>9.5</v>
      </c>
      <c r="S155" s="35">
        <v>40.799999999999997</v>
      </c>
      <c r="T155" s="71">
        <f t="shared" si="55"/>
        <v>1.3</v>
      </c>
      <c r="U155" s="10">
        <v>20</v>
      </c>
      <c r="V155" s="35">
        <v>4.8</v>
      </c>
      <c r="W155" s="35">
        <v>6.8</v>
      </c>
      <c r="X155" s="71">
        <f t="shared" si="56"/>
        <v>1.2216666666666667</v>
      </c>
      <c r="Y155" s="10">
        <v>30</v>
      </c>
      <c r="Z155" s="35">
        <v>28570</v>
      </c>
      <c r="AA155" s="35">
        <v>30530.1</v>
      </c>
      <c r="AB155" s="71">
        <f t="shared" si="63"/>
        <v>1.0686069303465173</v>
      </c>
      <c r="AC155" s="10">
        <v>5</v>
      </c>
      <c r="AD155" s="47">
        <v>85</v>
      </c>
      <c r="AE155" s="47">
        <v>107</v>
      </c>
      <c r="AF155" s="71">
        <f t="shared" si="57"/>
        <v>1.2058823529411764</v>
      </c>
      <c r="AG155" s="10">
        <v>20</v>
      </c>
      <c r="AH155" s="4" t="s">
        <v>370</v>
      </c>
      <c r="AI155" s="4" t="s">
        <v>370</v>
      </c>
      <c r="AJ155" s="4" t="s">
        <v>370</v>
      </c>
      <c r="AK155" s="4" t="s">
        <v>370</v>
      </c>
      <c r="AL155" s="4" t="s">
        <v>370</v>
      </c>
      <c r="AM155" s="4" t="s">
        <v>370</v>
      </c>
      <c r="AN155" s="4" t="s">
        <v>370</v>
      </c>
      <c r="AO155" s="4" t="s">
        <v>370</v>
      </c>
      <c r="AP155" s="46">
        <f t="shared" si="64"/>
        <v>1.1793916093129688</v>
      </c>
      <c r="AQ155" s="47">
        <v>3493</v>
      </c>
      <c r="AR155" s="35">
        <f t="shared" si="65"/>
        <v>2857.909090909091</v>
      </c>
      <c r="AS155" s="35">
        <f t="shared" si="58"/>
        <v>3370.6</v>
      </c>
      <c r="AT155" s="35">
        <f t="shared" si="59"/>
        <v>512.69090909090892</v>
      </c>
      <c r="AU155" s="35">
        <v>265.7</v>
      </c>
      <c r="AV155" s="35">
        <v>372.6</v>
      </c>
      <c r="AW155" s="35">
        <v>349.7</v>
      </c>
      <c r="AX155" s="35">
        <v>303.60000000000002</v>
      </c>
      <c r="AY155" s="35">
        <v>390.9</v>
      </c>
      <c r="AZ155" s="35">
        <v>584</v>
      </c>
      <c r="BA155" s="35">
        <v>331.5</v>
      </c>
      <c r="BB155" s="35">
        <v>384.3</v>
      </c>
      <c r="BC155" s="35">
        <v>5.3</v>
      </c>
      <c r="BD155" s="35"/>
      <c r="BE155" s="35">
        <f t="shared" si="66"/>
        <v>383</v>
      </c>
      <c r="BF155" s="10"/>
      <c r="BG155" s="35">
        <f t="shared" si="60"/>
        <v>383</v>
      </c>
      <c r="BH155" s="35"/>
      <c r="BI155" s="35">
        <f t="shared" si="61"/>
        <v>383</v>
      </c>
      <c r="BJ155" s="35"/>
      <c r="BK155" s="35">
        <f t="shared" si="67"/>
        <v>383</v>
      </c>
      <c r="BL155" s="35">
        <v>398.8</v>
      </c>
      <c r="BM155" s="35">
        <f t="shared" si="68"/>
        <v>-15.800000000000011</v>
      </c>
      <c r="BN155" s="80"/>
      <c r="BO155" s="8"/>
      <c r="BP155" s="8"/>
      <c r="BQ155" s="8"/>
      <c r="BR155" s="8"/>
      <c r="BS155" s="8"/>
      <c r="BT155" s="8"/>
      <c r="BU155" s="9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9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9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9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9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9"/>
      <c r="HF155" s="8"/>
      <c r="HG155" s="8"/>
    </row>
    <row r="156" spans="1:215" s="2" customFormat="1" ht="17" customHeight="1">
      <c r="A156" s="13" t="s">
        <v>155</v>
      </c>
      <c r="B156" s="35">
        <v>520</v>
      </c>
      <c r="C156" s="35">
        <v>494</v>
      </c>
      <c r="D156" s="71">
        <f t="shared" si="62"/>
        <v>0.95</v>
      </c>
      <c r="E156" s="10">
        <v>10</v>
      </c>
      <c r="F156" s="4" t="s">
        <v>370</v>
      </c>
      <c r="G156" s="4" t="s">
        <v>370</v>
      </c>
      <c r="H156" s="4" t="s">
        <v>370</v>
      </c>
      <c r="I156" s="4" t="s">
        <v>370</v>
      </c>
      <c r="J156" s="4" t="s">
        <v>370</v>
      </c>
      <c r="K156" s="4" t="s">
        <v>370</v>
      </c>
      <c r="L156" s="4" t="s">
        <v>370</v>
      </c>
      <c r="M156" s="4" t="s">
        <v>370</v>
      </c>
      <c r="N156" s="35">
        <v>1427.9</v>
      </c>
      <c r="O156" s="35">
        <v>1371.5</v>
      </c>
      <c r="P156" s="71">
        <f t="shared" si="54"/>
        <v>0.96050143567476709</v>
      </c>
      <c r="Q156" s="10">
        <v>20</v>
      </c>
      <c r="R156" s="35">
        <v>1170</v>
      </c>
      <c r="S156" s="35">
        <v>1267.2</v>
      </c>
      <c r="T156" s="71">
        <f t="shared" si="55"/>
        <v>1.083076923076923</v>
      </c>
      <c r="U156" s="10">
        <v>30</v>
      </c>
      <c r="V156" s="35">
        <v>30.1</v>
      </c>
      <c r="W156" s="35">
        <v>37.299999999999997</v>
      </c>
      <c r="X156" s="71">
        <f t="shared" si="56"/>
        <v>1.2039202657807309</v>
      </c>
      <c r="Y156" s="10">
        <v>20</v>
      </c>
      <c r="Z156" s="35">
        <v>14840</v>
      </c>
      <c r="AA156" s="35">
        <v>15038.6</v>
      </c>
      <c r="AB156" s="71">
        <f t="shared" si="63"/>
        <v>1.0133827493261456</v>
      </c>
      <c r="AC156" s="10">
        <v>5</v>
      </c>
      <c r="AD156" s="47">
        <v>575</v>
      </c>
      <c r="AE156" s="47">
        <v>575</v>
      </c>
      <c r="AF156" s="71">
        <f t="shared" si="57"/>
        <v>1</v>
      </c>
      <c r="AG156" s="10">
        <v>20</v>
      </c>
      <c r="AH156" s="4" t="s">
        <v>370</v>
      </c>
      <c r="AI156" s="4" t="s">
        <v>370</v>
      </c>
      <c r="AJ156" s="4" t="s">
        <v>370</v>
      </c>
      <c r="AK156" s="4" t="s">
        <v>370</v>
      </c>
      <c r="AL156" s="4" t="s">
        <v>370</v>
      </c>
      <c r="AM156" s="4" t="s">
        <v>370</v>
      </c>
      <c r="AN156" s="4" t="s">
        <v>370</v>
      </c>
      <c r="AO156" s="4" t="s">
        <v>370</v>
      </c>
      <c r="AP156" s="46">
        <f t="shared" si="64"/>
        <v>1.0509300520766514</v>
      </c>
      <c r="AQ156" s="47">
        <v>3141</v>
      </c>
      <c r="AR156" s="35">
        <f t="shared" si="65"/>
        <v>2569.909090909091</v>
      </c>
      <c r="AS156" s="35">
        <f t="shared" si="58"/>
        <v>2700.8</v>
      </c>
      <c r="AT156" s="35">
        <f t="shared" si="59"/>
        <v>130.89090909090919</v>
      </c>
      <c r="AU156" s="35">
        <v>291.89999999999998</v>
      </c>
      <c r="AV156" s="35">
        <v>300.2</v>
      </c>
      <c r="AW156" s="35">
        <v>261.89999999999998</v>
      </c>
      <c r="AX156" s="35">
        <v>289.89999999999998</v>
      </c>
      <c r="AY156" s="35">
        <v>316</v>
      </c>
      <c r="AZ156" s="35">
        <v>376.3</v>
      </c>
      <c r="BA156" s="35">
        <v>271.7</v>
      </c>
      <c r="BB156" s="35">
        <v>258.3</v>
      </c>
      <c r="BC156" s="35">
        <v>50.1</v>
      </c>
      <c r="BD156" s="35"/>
      <c r="BE156" s="35">
        <f t="shared" si="66"/>
        <v>284.5</v>
      </c>
      <c r="BF156" s="10"/>
      <c r="BG156" s="35">
        <f t="shared" si="60"/>
        <v>284.5</v>
      </c>
      <c r="BH156" s="35"/>
      <c r="BI156" s="35">
        <f t="shared" si="61"/>
        <v>284.5</v>
      </c>
      <c r="BJ156" s="35"/>
      <c r="BK156" s="35">
        <f t="shared" si="67"/>
        <v>284.5</v>
      </c>
      <c r="BL156" s="35">
        <v>289.3</v>
      </c>
      <c r="BM156" s="35">
        <f t="shared" si="68"/>
        <v>-4.8000000000000114</v>
      </c>
      <c r="BN156" s="80"/>
      <c r="BO156" s="8"/>
      <c r="BP156" s="8"/>
      <c r="BQ156" s="8"/>
      <c r="BR156" s="8"/>
      <c r="BS156" s="8"/>
      <c r="BT156" s="8"/>
      <c r="BU156" s="9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9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9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9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9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9"/>
      <c r="HF156" s="8"/>
      <c r="HG156" s="8"/>
    </row>
    <row r="157" spans="1:215" s="2" customFormat="1" ht="17" customHeight="1">
      <c r="A157" s="13" t="s">
        <v>156</v>
      </c>
      <c r="B157" s="35">
        <v>2051</v>
      </c>
      <c r="C157" s="35">
        <v>2261.6999999999998</v>
      </c>
      <c r="D157" s="71">
        <f t="shared" si="62"/>
        <v>1.1027303754266211</v>
      </c>
      <c r="E157" s="10">
        <v>10</v>
      </c>
      <c r="F157" s="4" t="s">
        <v>370</v>
      </c>
      <c r="G157" s="4" t="s">
        <v>370</v>
      </c>
      <c r="H157" s="4" t="s">
        <v>370</v>
      </c>
      <c r="I157" s="4" t="s">
        <v>370</v>
      </c>
      <c r="J157" s="4" t="s">
        <v>370</v>
      </c>
      <c r="K157" s="4" t="s">
        <v>370</v>
      </c>
      <c r="L157" s="4" t="s">
        <v>370</v>
      </c>
      <c r="M157" s="4" t="s">
        <v>370</v>
      </c>
      <c r="N157" s="35">
        <v>1177.9000000000001</v>
      </c>
      <c r="O157" s="35">
        <v>1816.6</v>
      </c>
      <c r="P157" s="71">
        <f t="shared" si="54"/>
        <v>1.2342236183037609</v>
      </c>
      <c r="Q157" s="10">
        <v>20</v>
      </c>
      <c r="R157" s="35">
        <v>4.9000000000000004</v>
      </c>
      <c r="S157" s="35">
        <v>15.6</v>
      </c>
      <c r="T157" s="71">
        <f t="shared" si="55"/>
        <v>1.3</v>
      </c>
      <c r="U157" s="10">
        <v>15</v>
      </c>
      <c r="V157" s="35">
        <v>3.9</v>
      </c>
      <c r="W157" s="35">
        <v>4.2</v>
      </c>
      <c r="X157" s="71">
        <f t="shared" si="56"/>
        <v>1.0769230769230771</v>
      </c>
      <c r="Y157" s="10">
        <v>35</v>
      </c>
      <c r="Z157" s="35">
        <v>16325</v>
      </c>
      <c r="AA157" s="35">
        <v>18262.099999999999</v>
      </c>
      <c r="AB157" s="71">
        <f t="shared" si="63"/>
        <v>1.1186584992343032</v>
      </c>
      <c r="AC157" s="10">
        <v>5</v>
      </c>
      <c r="AD157" s="47">
        <v>150</v>
      </c>
      <c r="AE157" s="47">
        <v>207</v>
      </c>
      <c r="AF157" s="71">
        <f t="shared" si="57"/>
        <v>1.218</v>
      </c>
      <c r="AG157" s="10">
        <v>20</v>
      </c>
      <c r="AH157" s="4" t="s">
        <v>370</v>
      </c>
      <c r="AI157" s="4" t="s">
        <v>370</v>
      </c>
      <c r="AJ157" s="4" t="s">
        <v>370</v>
      </c>
      <c r="AK157" s="4" t="s">
        <v>370</v>
      </c>
      <c r="AL157" s="4" t="s">
        <v>370</v>
      </c>
      <c r="AM157" s="4" t="s">
        <v>370</v>
      </c>
      <c r="AN157" s="4" t="s">
        <v>370</v>
      </c>
      <c r="AO157" s="4" t="s">
        <v>370</v>
      </c>
      <c r="AP157" s="46">
        <f t="shared" si="64"/>
        <v>1.1700702505601965</v>
      </c>
      <c r="AQ157" s="47">
        <v>3537</v>
      </c>
      <c r="AR157" s="35">
        <f t="shared" si="65"/>
        <v>2893.909090909091</v>
      </c>
      <c r="AS157" s="35">
        <f t="shared" si="58"/>
        <v>3386.1</v>
      </c>
      <c r="AT157" s="35">
        <f t="shared" si="59"/>
        <v>492.19090909090892</v>
      </c>
      <c r="AU157" s="35">
        <v>418</v>
      </c>
      <c r="AV157" s="35">
        <v>418</v>
      </c>
      <c r="AW157" s="35">
        <v>351.9</v>
      </c>
      <c r="AX157" s="35">
        <v>300.7</v>
      </c>
      <c r="AY157" s="35">
        <v>319.89999999999998</v>
      </c>
      <c r="AZ157" s="35">
        <v>327.60000000000002</v>
      </c>
      <c r="BA157" s="35">
        <v>362.1</v>
      </c>
      <c r="BB157" s="35">
        <v>368.9</v>
      </c>
      <c r="BC157" s="35"/>
      <c r="BD157" s="35"/>
      <c r="BE157" s="35">
        <f t="shared" si="66"/>
        <v>519</v>
      </c>
      <c r="BF157" s="10"/>
      <c r="BG157" s="35">
        <f t="shared" si="60"/>
        <v>519</v>
      </c>
      <c r="BH157" s="35"/>
      <c r="BI157" s="35">
        <f t="shared" si="61"/>
        <v>519</v>
      </c>
      <c r="BJ157" s="35"/>
      <c r="BK157" s="35">
        <f t="shared" si="67"/>
        <v>519</v>
      </c>
      <c r="BL157" s="35">
        <v>526.4</v>
      </c>
      <c r="BM157" s="35">
        <f t="shared" si="68"/>
        <v>-7.3999999999999773</v>
      </c>
      <c r="BN157" s="80"/>
      <c r="BO157" s="8"/>
      <c r="BP157" s="8"/>
      <c r="BQ157" s="8"/>
      <c r="BR157" s="8"/>
      <c r="BS157" s="8"/>
      <c r="BT157" s="8"/>
      <c r="BU157" s="9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9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9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9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9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9"/>
      <c r="HF157" s="8"/>
      <c r="HG157" s="8"/>
    </row>
    <row r="158" spans="1:215" s="2" customFormat="1" ht="17" customHeight="1">
      <c r="A158" s="13" t="s">
        <v>157</v>
      </c>
      <c r="B158" s="35">
        <v>15219380</v>
      </c>
      <c r="C158" s="35">
        <v>15835030.1</v>
      </c>
      <c r="D158" s="71">
        <f t="shared" si="62"/>
        <v>1.0404517201094921</v>
      </c>
      <c r="E158" s="10">
        <v>10</v>
      </c>
      <c r="F158" s="4" t="s">
        <v>370</v>
      </c>
      <c r="G158" s="4" t="s">
        <v>370</v>
      </c>
      <c r="H158" s="4" t="s">
        <v>370</v>
      </c>
      <c r="I158" s="4" t="s">
        <v>370</v>
      </c>
      <c r="J158" s="4" t="s">
        <v>370</v>
      </c>
      <c r="K158" s="4" t="s">
        <v>370</v>
      </c>
      <c r="L158" s="4" t="s">
        <v>370</v>
      </c>
      <c r="M158" s="4" t="s">
        <v>370</v>
      </c>
      <c r="N158" s="35">
        <v>13206.5</v>
      </c>
      <c r="O158" s="35">
        <v>13508</v>
      </c>
      <c r="P158" s="71">
        <f t="shared" si="54"/>
        <v>1.0228296672093287</v>
      </c>
      <c r="Q158" s="10">
        <v>20</v>
      </c>
      <c r="R158" s="35">
        <v>3.5</v>
      </c>
      <c r="S158" s="35">
        <v>3.5</v>
      </c>
      <c r="T158" s="71">
        <f t="shared" si="55"/>
        <v>1</v>
      </c>
      <c r="U158" s="10">
        <v>20</v>
      </c>
      <c r="V158" s="35">
        <v>2264</v>
      </c>
      <c r="W158" s="35">
        <v>2608.3000000000002</v>
      </c>
      <c r="X158" s="71">
        <f t="shared" si="56"/>
        <v>1.1520759717314488</v>
      </c>
      <c r="Y158" s="10">
        <v>30</v>
      </c>
      <c r="Z158" s="35">
        <v>91210</v>
      </c>
      <c r="AA158" s="35">
        <v>97452.6</v>
      </c>
      <c r="AB158" s="71">
        <f t="shared" si="63"/>
        <v>1.0684420567920185</v>
      </c>
      <c r="AC158" s="10">
        <v>5</v>
      </c>
      <c r="AD158" s="47">
        <v>420</v>
      </c>
      <c r="AE158" s="47">
        <v>453</v>
      </c>
      <c r="AF158" s="71">
        <f t="shared" si="57"/>
        <v>1.0785714285714285</v>
      </c>
      <c r="AG158" s="10">
        <v>20</v>
      </c>
      <c r="AH158" s="4" t="s">
        <v>370</v>
      </c>
      <c r="AI158" s="4" t="s">
        <v>370</v>
      </c>
      <c r="AJ158" s="4" t="s">
        <v>370</v>
      </c>
      <c r="AK158" s="4" t="s">
        <v>370</v>
      </c>
      <c r="AL158" s="4" t="s">
        <v>370</v>
      </c>
      <c r="AM158" s="4" t="s">
        <v>370</v>
      </c>
      <c r="AN158" s="4" t="s">
        <v>370</v>
      </c>
      <c r="AO158" s="4" t="s">
        <v>370</v>
      </c>
      <c r="AP158" s="46">
        <f t="shared" si="64"/>
        <v>1.0698764624058441</v>
      </c>
      <c r="AQ158" s="47">
        <v>1377</v>
      </c>
      <c r="AR158" s="35">
        <f t="shared" si="65"/>
        <v>1126.6363636363637</v>
      </c>
      <c r="AS158" s="35">
        <f t="shared" si="58"/>
        <v>1205.4000000000001</v>
      </c>
      <c r="AT158" s="35">
        <f t="shared" si="59"/>
        <v>78.763636363636351</v>
      </c>
      <c r="AU158" s="35">
        <v>135.5</v>
      </c>
      <c r="AV158" s="35">
        <v>151.69999999999999</v>
      </c>
      <c r="AW158" s="35">
        <v>151.9</v>
      </c>
      <c r="AX158" s="35">
        <v>105.1</v>
      </c>
      <c r="AY158" s="35">
        <v>119.4</v>
      </c>
      <c r="AZ158" s="35">
        <v>130.30000000000001</v>
      </c>
      <c r="BA158" s="35">
        <v>126</v>
      </c>
      <c r="BB158" s="35">
        <v>123.4</v>
      </c>
      <c r="BC158" s="35">
        <v>17.5</v>
      </c>
      <c r="BD158" s="35"/>
      <c r="BE158" s="35">
        <f t="shared" si="66"/>
        <v>144.6</v>
      </c>
      <c r="BF158" s="10"/>
      <c r="BG158" s="35">
        <f t="shared" si="60"/>
        <v>144.6</v>
      </c>
      <c r="BH158" s="35"/>
      <c r="BI158" s="35">
        <f t="shared" si="61"/>
        <v>144.6</v>
      </c>
      <c r="BJ158" s="35"/>
      <c r="BK158" s="35">
        <f t="shared" si="67"/>
        <v>144.6</v>
      </c>
      <c r="BL158" s="35">
        <v>144.6</v>
      </c>
      <c r="BM158" s="35">
        <f t="shared" si="68"/>
        <v>0</v>
      </c>
      <c r="BN158" s="80"/>
      <c r="BO158" s="8"/>
      <c r="BP158" s="8"/>
      <c r="BQ158" s="8"/>
      <c r="BR158" s="8"/>
      <c r="BS158" s="8"/>
      <c r="BT158" s="8"/>
      <c r="BU158" s="9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9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9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9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9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9"/>
      <c r="HF158" s="8"/>
      <c r="HG158" s="8"/>
    </row>
    <row r="159" spans="1:215" s="2" customFormat="1" ht="17" customHeight="1">
      <c r="A159" s="17" t="s">
        <v>158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35"/>
      <c r="AA159" s="35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35"/>
      <c r="BM159" s="35"/>
      <c r="BN159" s="79"/>
      <c r="BO159" s="8"/>
      <c r="BP159" s="8"/>
      <c r="BQ159" s="8"/>
      <c r="BR159" s="8"/>
      <c r="BS159" s="8"/>
      <c r="BT159" s="8"/>
      <c r="BU159" s="9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9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9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9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9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9"/>
      <c r="HF159" s="8"/>
      <c r="HG159" s="8"/>
    </row>
    <row r="160" spans="1:215" s="2" customFormat="1" ht="17" customHeight="1">
      <c r="A160" s="13" t="s">
        <v>72</v>
      </c>
      <c r="B160" s="35">
        <v>0</v>
      </c>
      <c r="C160" s="35">
        <v>0</v>
      </c>
      <c r="D160" s="71">
        <f t="shared" si="62"/>
        <v>0</v>
      </c>
      <c r="E160" s="10">
        <v>0</v>
      </c>
      <c r="F160" s="4" t="s">
        <v>370</v>
      </c>
      <c r="G160" s="4" t="s">
        <v>370</v>
      </c>
      <c r="H160" s="4" t="s">
        <v>370</v>
      </c>
      <c r="I160" s="4" t="s">
        <v>370</v>
      </c>
      <c r="J160" s="4" t="s">
        <v>370</v>
      </c>
      <c r="K160" s="4" t="s">
        <v>370</v>
      </c>
      <c r="L160" s="4" t="s">
        <v>370</v>
      </c>
      <c r="M160" s="4" t="s">
        <v>370</v>
      </c>
      <c r="N160" s="35">
        <v>2658.8</v>
      </c>
      <c r="O160" s="35">
        <v>951.9</v>
      </c>
      <c r="P160" s="71">
        <f t="shared" si="54"/>
        <v>0.35801865503234537</v>
      </c>
      <c r="Q160" s="10">
        <v>20</v>
      </c>
      <c r="R160" s="35">
        <v>0</v>
      </c>
      <c r="S160" s="35">
        <v>0</v>
      </c>
      <c r="T160" s="71">
        <f t="shared" si="55"/>
        <v>1</v>
      </c>
      <c r="U160" s="10">
        <v>25</v>
      </c>
      <c r="V160" s="35">
        <v>3</v>
      </c>
      <c r="W160" s="35">
        <v>6.1</v>
      </c>
      <c r="X160" s="71">
        <f t="shared" si="56"/>
        <v>1.2833333333333332</v>
      </c>
      <c r="Y160" s="10">
        <v>25</v>
      </c>
      <c r="Z160" s="35">
        <v>6082</v>
      </c>
      <c r="AA160" s="35">
        <v>6382.1</v>
      </c>
      <c r="AB160" s="71">
        <f t="shared" si="63"/>
        <v>1.0493423216047353</v>
      </c>
      <c r="AC160" s="10">
        <v>5</v>
      </c>
      <c r="AD160" s="47">
        <v>581</v>
      </c>
      <c r="AE160" s="47">
        <v>583</v>
      </c>
      <c r="AF160" s="71">
        <f t="shared" si="57"/>
        <v>1.0034423407917383</v>
      </c>
      <c r="AG160" s="10">
        <v>20</v>
      </c>
      <c r="AH160" s="4" t="s">
        <v>370</v>
      </c>
      <c r="AI160" s="4" t="s">
        <v>370</v>
      </c>
      <c r="AJ160" s="4" t="s">
        <v>370</v>
      </c>
      <c r="AK160" s="4" t="s">
        <v>370</v>
      </c>
      <c r="AL160" s="4" t="s">
        <v>370</v>
      </c>
      <c r="AM160" s="4" t="s">
        <v>370</v>
      </c>
      <c r="AN160" s="4" t="s">
        <v>370</v>
      </c>
      <c r="AO160" s="4" t="s">
        <v>370</v>
      </c>
      <c r="AP160" s="46">
        <f t="shared" si="64"/>
        <v>0.94272910376672303</v>
      </c>
      <c r="AQ160" s="47">
        <v>2204</v>
      </c>
      <c r="AR160" s="35">
        <f t="shared" si="65"/>
        <v>1803.2727272727275</v>
      </c>
      <c r="AS160" s="35">
        <f t="shared" si="58"/>
        <v>1700</v>
      </c>
      <c r="AT160" s="35">
        <f t="shared" si="59"/>
        <v>-103.27272727272748</v>
      </c>
      <c r="AU160" s="35">
        <v>234.7</v>
      </c>
      <c r="AV160" s="35">
        <v>203.6</v>
      </c>
      <c r="AW160" s="35">
        <v>91.4</v>
      </c>
      <c r="AX160" s="35">
        <v>217.9</v>
      </c>
      <c r="AY160" s="35">
        <v>218.6</v>
      </c>
      <c r="AZ160" s="35">
        <v>134.1</v>
      </c>
      <c r="BA160" s="35">
        <v>206.7</v>
      </c>
      <c r="BB160" s="35">
        <v>192.6</v>
      </c>
      <c r="BC160" s="35"/>
      <c r="BD160" s="35"/>
      <c r="BE160" s="35">
        <f t="shared" si="66"/>
        <v>200.4</v>
      </c>
      <c r="BF160" s="10"/>
      <c r="BG160" s="35">
        <f t="shared" si="60"/>
        <v>200.4</v>
      </c>
      <c r="BH160" s="35"/>
      <c r="BI160" s="35">
        <f t="shared" si="61"/>
        <v>200.4</v>
      </c>
      <c r="BJ160" s="35"/>
      <c r="BK160" s="35">
        <f t="shared" si="67"/>
        <v>200.4</v>
      </c>
      <c r="BL160" s="35">
        <v>189.7</v>
      </c>
      <c r="BM160" s="35">
        <f t="shared" si="68"/>
        <v>10.700000000000017</v>
      </c>
      <c r="BN160" s="80"/>
      <c r="BO160" s="8"/>
      <c r="BP160" s="8"/>
      <c r="BQ160" s="8"/>
      <c r="BR160" s="8"/>
      <c r="BS160" s="8"/>
      <c r="BT160" s="8"/>
      <c r="BU160" s="9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9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9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9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9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9"/>
      <c r="HF160" s="8"/>
      <c r="HG160" s="8"/>
    </row>
    <row r="161" spans="1:215" s="2" customFormat="1" ht="17" customHeight="1">
      <c r="A161" s="13" t="s">
        <v>159</v>
      </c>
      <c r="B161" s="35">
        <v>0</v>
      </c>
      <c r="C161" s="35">
        <v>0</v>
      </c>
      <c r="D161" s="71">
        <f t="shared" si="62"/>
        <v>0</v>
      </c>
      <c r="E161" s="10">
        <v>0</v>
      </c>
      <c r="F161" s="4" t="s">
        <v>370</v>
      </c>
      <c r="G161" s="4" t="s">
        <v>370</v>
      </c>
      <c r="H161" s="4" t="s">
        <v>370</v>
      </c>
      <c r="I161" s="4" t="s">
        <v>370</v>
      </c>
      <c r="J161" s="4" t="s">
        <v>370</v>
      </c>
      <c r="K161" s="4" t="s">
        <v>370</v>
      </c>
      <c r="L161" s="4" t="s">
        <v>370</v>
      </c>
      <c r="M161" s="4" t="s">
        <v>370</v>
      </c>
      <c r="N161" s="35">
        <v>4424</v>
      </c>
      <c r="O161" s="35">
        <v>1492</v>
      </c>
      <c r="P161" s="71">
        <f t="shared" si="54"/>
        <v>0.33725135623869801</v>
      </c>
      <c r="Q161" s="10">
        <v>20</v>
      </c>
      <c r="R161" s="35">
        <v>0</v>
      </c>
      <c r="S161" s="35">
        <v>0</v>
      </c>
      <c r="T161" s="71">
        <f t="shared" si="55"/>
        <v>1</v>
      </c>
      <c r="U161" s="10">
        <v>45</v>
      </c>
      <c r="V161" s="35">
        <v>2</v>
      </c>
      <c r="W161" s="35">
        <v>3.7</v>
      </c>
      <c r="X161" s="71">
        <f t="shared" si="56"/>
        <v>1.2649999999999999</v>
      </c>
      <c r="Y161" s="10">
        <v>5</v>
      </c>
      <c r="Z161" s="35">
        <v>11440</v>
      </c>
      <c r="AA161" s="35">
        <v>11436.2</v>
      </c>
      <c r="AB161" s="71">
        <f t="shared" si="63"/>
        <v>0.99966783216783228</v>
      </c>
      <c r="AC161" s="10">
        <v>5</v>
      </c>
      <c r="AD161" s="47">
        <v>115</v>
      </c>
      <c r="AE161" s="47">
        <v>110</v>
      </c>
      <c r="AF161" s="71">
        <f t="shared" si="57"/>
        <v>0.95652173913043481</v>
      </c>
      <c r="AG161" s="10">
        <v>20</v>
      </c>
      <c r="AH161" s="4" t="s">
        <v>370</v>
      </c>
      <c r="AI161" s="4" t="s">
        <v>370</v>
      </c>
      <c r="AJ161" s="4" t="s">
        <v>370</v>
      </c>
      <c r="AK161" s="4" t="s">
        <v>370</v>
      </c>
      <c r="AL161" s="4" t="s">
        <v>370</v>
      </c>
      <c r="AM161" s="4" t="s">
        <v>370</v>
      </c>
      <c r="AN161" s="4" t="s">
        <v>370</v>
      </c>
      <c r="AO161" s="4" t="s">
        <v>370</v>
      </c>
      <c r="AP161" s="46">
        <f t="shared" si="64"/>
        <v>0.86525053756022963</v>
      </c>
      <c r="AQ161" s="47">
        <v>697</v>
      </c>
      <c r="AR161" s="35">
        <f t="shared" si="65"/>
        <v>570.27272727272725</v>
      </c>
      <c r="AS161" s="35">
        <f t="shared" si="58"/>
        <v>493.4</v>
      </c>
      <c r="AT161" s="35">
        <f t="shared" si="59"/>
        <v>-76.872727272727275</v>
      </c>
      <c r="AU161" s="35">
        <v>62.6</v>
      </c>
      <c r="AV161" s="35">
        <v>62.6</v>
      </c>
      <c r="AW161" s="35">
        <v>33.799999999999997</v>
      </c>
      <c r="AX161" s="35">
        <v>56.1</v>
      </c>
      <c r="AY161" s="35">
        <v>47.5</v>
      </c>
      <c r="AZ161" s="35">
        <v>68.8</v>
      </c>
      <c r="BA161" s="35">
        <v>53.8</v>
      </c>
      <c r="BB161" s="35">
        <v>52.1</v>
      </c>
      <c r="BC161" s="35"/>
      <c r="BD161" s="35"/>
      <c r="BE161" s="35">
        <f t="shared" si="66"/>
        <v>56.1</v>
      </c>
      <c r="BF161" s="10"/>
      <c r="BG161" s="35">
        <f t="shared" si="60"/>
        <v>56.1</v>
      </c>
      <c r="BH161" s="35"/>
      <c r="BI161" s="35">
        <f t="shared" si="61"/>
        <v>56.1</v>
      </c>
      <c r="BJ161" s="35"/>
      <c r="BK161" s="35">
        <f t="shared" si="67"/>
        <v>56.1</v>
      </c>
      <c r="BL161" s="35">
        <v>51.9</v>
      </c>
      <c r="BM161" s="35">
        <f t="shared" si="68"/>
        <v>4.2000000000000028</v>
      </c>
      <c r="BN161" s="80"/>
      <c r="BO161" s="8"/>
      <c r="BP161" s="8"/>
      <c r="BQ161" s="8"/>
      <c r="BR161" s="8"/>
      <c r="BS161" s="8"/>
      <c r="BT161" s="8"/>
      <c r="BU161" s="9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9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9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9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9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9"/>
      <c r="HF161" s="8"/>
      <c r="HG161" s="8"/>
    </row>
    <row r="162" spans="1:215" s="2" customFormat="1" ht="17" customHeight="1">
      <c r="A162" s="13" t="s">
        <v>160</v>
      </c>
      <c r="B162" s="35">
        <v>0</v>
      </c>
      <c r="C162" s="35">
        <v>0</v>
      </c>
      <c r="D162" s="71">
        <f t="shared" si="62"/>
        <v>0</v>
      </c>
      <c r="E162" s="10">
        <v>0</v>
      </c>
      <c r="F162" s="4" t="s">
        <v>370</v>
      </c>
      <c r="G162" s="4" t="s">
        <v>370</v>
      </c>
      <c r="H162" s="4" t="s">
        <v>370</v>
      </c>
      <c r="I162" s="4" t="s">
        <v>370</v>
      </c>
      <c r="J162" s="4" t="s">
        <v>370</v>
      </c>
      <c r="K162" s="4" t="s">
        <v>370</v>
      </c>
      <c r="L162" s="4" t="s">
        <v>370</v>
      </c>
      <c r="M162" s="4" t="s">
        <v>370</v>
      </c>
      <c r="N162" s="35">
        <v>1611.9</v>
      </c>
      <c r="O162" s="35">
        <v>1597.9</v>
      </c>
      <c r="P162" s="71">
        <f t="shared" si="54"/>
        <v>0.99131459767975683</v>
      </c>
      <c r="Q162" s="10">
        <v>20</v>
      </c>
      <c r="R162" s="35">
        <v>0</v>
      </c>
      <c r="S162" s="35">
        <v>0</v>
      </c>
      <c r="T162" s="71">
        <f t="shared" si="55"/>
        <v>1</v>
      </c>
      <c r="U162" s="10">
        <v>20</v>
      </c>
      <c r="V162" s="35">
        <v>6</v>
      </c>
      <c r="W162" s="35">
        <v>6.3</v>
      </c>
      <c r="X162" s="71">
        <f t="shared" si="56"/>
        <v>1.05</v>
      </c>
      <c r="Y162" s="10">
        <v>30</v>
      </c>
      <c r="Z162" s="35">
        <v>14520</v>
      </c>
      <c r="AA162" s="35">
        <v>15024.9</v>
      </c>
      <c r="AB162" s="71">
        <f t="shared" si="63"/>
        <v>1.0347727272727272</v>
      </c>
      <c r="AC162" s="10">
        <v>5</v>
      </c>
      <c r="AD162" s="47">
        <v>253</v>
      </c>
      <c r="AE162" s="47">
        <v>258</v>
      </c>
      <c r="AF162" s="71">
        <f t="shared" si="57"/>
        <v>1.0197628458498025</v>
      </c>
      <c r="AG162" s="10">
        <v>20</v>
      </c>
      <c r="AH162" s="4" t="s">
        <v>370</v>
      </c>
      <c r="AI162" s="4" t="s">
        <v>370</v>
      </c>
      <c r="AJ162" s="4" t="s">
        <v>370</v>
      </c>
      <c r="AK162" s="4" t="s">
        <v>370</v>
      </c>
      <c r="AL162" s="4" t="s">
        <v>370</v>
      </c>
      <c r="AM162" s="4" t="s">
        <v>370</v>
      </c>
      <c r="AN162" s="4" t="s">
        <v>370</v>
      </c>
      <c r="AO162" s="4" t="s">
        <v>370</v>
      </c>
      <c r="AP162" s="46">
        <f t="shared" si="64"/>
        <v>1.0199517105995244</v>
      </c>
      <c r="AQ162" s="47">
        <v>3012</v>
      </c>
      <c r="AR162" s="35">
        <f t="shared" si="65"/>
        <v>2464.3636363636365</v>
      </c>
      <c r="AS162" s="35">
        <f t="shared" si="58"/>
        <v>2513.5</v>
      </c>
      <c r="AT162" s="35">
        <f t="shared" si="59"/>
        <v>49.136363636363512</v>
      </c>
      <c r="AU162" s="35">
        <v>337.3</v>
      </c>
      <c r="AV162" s="35">
        <v>313.60000000000002</v>
      </c>
      <c r="AW162" s="35">
        <v>223.1</v>
      </c>
      <c r="AX162" s="35">
        <v>296.10000000000002</v>
      </c>
      <c r="AY162" s="35">
        <v>290.60000000000002</v>
      </c>
      <c r="AZ162" s="35">
        <v>180.7</v>
      </c>
      <c r="BA162" s="35">
        <v>271.39999999999998</v>
      </c>
      <c r="BB162" s="35">
        <v>290.89999999999998</v>
      </c>
      <c r="BC162" s="35"/>
      <c r="BD162" s="35"/>
      <c r="BE162" s="35">
        <f t="shared" si="66"/>
        <v>309.8</v>
      </c>
      <c r="BF162" s="10"/>
      <c r="BG162" s="35">
        <f t="shared" si="60"/>
        <v>309.8</v>
      </c>
      <c r="BH162" s="35"/>
      <c r="BI162" s="35">
        <f t="shared" si="61"/>
        <v>309.8</v>
      </c>
      <c r="BJ162" s="35"/>
      <c r="BK162" s="35">
        <f t="shared" si="67"/>
        <v>309.8</v>
      </c>
      <c r="BL162" s="35">
        <v>307.8</v>
      </c>
      <c r="BM162" s="35">
        <f t="shared" si="68"/>
        <v>2</v>
      </c>
      <c r="BN162" s="80"/>
      <c r="BO162" s="8"/>
      <c r="BP162" s="8"/>
      <c r="BQ162" s="8"/>
      <c r="BR162" s="8"/>
      <c r="BS162" s="8"/>
      <c r="BT162" s="8"/>
      <c r="BU162" s="9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9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9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9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9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9"/>
      <c r="HF162" s="8"/>
      <c r="HG162" s="8"/>
    </row>
    <row r="163" spans="1:215" s="2" customFormat="1" ht="17" customHeight="1">
      <c r="A163" s="13" t="s">
        <v>161</v>
      </c>
      <c r="B163" s="35">
        <v>0</v>
      </c>
      <c r="C163" s="35">
        <v>0</v>
      </c>
      <c r="D163" s="71">
        <f t="shared" si="62"/>
        <v>0</v>
      </c>
      <c r="E163" s="10">
        <v>0</v>
      </c>
      <c r="F163" s="4" t="s">
        <v>370</v>
      </c>
      <c r="G163" s="4" t="s">
        <v>370</v>
      </c>
      <c r="H163" s="4" t="s">
        <v>370</v>
      </c>
      <c r="I163" s="4" t="s">
        <v>370</v>
      </c>
      <c r="J163" s="4" t="s">
        <v>370</v>
      </c>
      <c r="K163" s="4" t="s">
        <v>370</v>
      </c>
      <c r="L163" s="4" t="s">
        <v>370</v>
      </c>
      <c r="M163" s="4" t="s">
        <v>370</v>
      </c>
      <c r="N163" s="35">
        <v>11319.6</v>
      </c>
      <c r="O163" s="35">
        <v>4125</v>
      </c>
      <c r="P163" s="71">
        <f t="shared" si="54"/>
        <v>0.36441217004134419</v>
      </c>
      <c r="Q163" s="10">
        <v>20</v>
      </c>
      <c r="R163" s="35">
        <v>0</v>
      </c>
      <c r="S163" s="35">
        <v>0</v>
      </c>
      <c r="T163" s="71">
        <f t="shared" si="55"/>
        <v>1</v>
      </c>
      <c r="U163" s="10">
        <v>25</v>
      </c>
      <c r="V163" s="35">
        <v>6</v>
      </c>
      <c r="W163" s="35">
        <v>14.7</v>
      </c>
      <c r="X163" s="71">
        <f t="shared" si="56"/>
        <v>1.3</v>
      </c>
      <c r="Y163" s="10">
        <v>25</v>
      </c>
      <c r="Z163" s="35">
        <v>22871</v>
      </c>
      <c r="AA163" s="35">
        <v>30580</v>
      </c>
      <c r="AB163" s="71">
        <f t="shared" si="63"/>
        <v>1.2137064404704647</v>
      </c>
      <c r="AC163" s="10">
        <v>5</v>
      </c>
      <c r="AD163" s="47">
        <v>220</v>
      </c>
      <c r="AE163" s="47">
        <v>220</v>
      </c>
      <c r="AF163" s="71">
        <f t="shared" si="57"/>
        <v>1</v>
      </c>
      <c r="AG163" s="10">
        <v>20</v>
      </c>
      <c r="AH163" s="4" t="s">
        <v>370</v>
      </c>
      <c r="AI163" s="4" t="s">
        <v>370</v>
      </c>
      <c r="AJ163" s="4" t="s">
        <v>370</v>
      </c>
      <c r="AK163" s="4" t="s">
        <v>370</v>
      </c>
      <c r="AL163" s="4" t="s">
        <v>370</v>
      </c>
      <c r="AM163" s="4" t="s">
        <v>370</v>
      </c>
      <c r="AN163" s="4" t="s">
        <v>370</v>
      </c>
      <c r="AO163" s="4" t="s">
        <v>370</v>
      </c>
      <c r="AP163" s="46">
        <f t="shared" si="64"/>
        <v>0.95638711161241274</v>
      </c>
      <c r="AQ163" s="47">
        <v>1641</v>
      </c>
      <c r="AR163" s="35">
        <f t="shared" si="65"/>
        <v>1342.6363636363637</v>
      </c>
      <c r="AS163" s="35">
        <f t="shared" si="58"/>
        <v>1284.0999999999999</v>
      </c>
      <c r="AT163" s="35">
        <f t="shared" si="59"/>
        <v>-58.536363636363831</v>
      </c>
      <c r="AU163" s="35">
        <v>180.9</v>
      </c>
      <c r="AV163" s="35">
        <v>178.8</v>
      </c>
      <c r="AW163" s="35">
        <v>133.30000000000001</v>
      </c>
      <c r="AX163" s="35">
        <v>160.1</v>
      </c>
      <c r="AY163" s="35">
        <v>149.69999999999999</v>
      </c>
      <c r="AZ163" s="35">
        <v>15.1</v>
      </c>
      <c r="BA163" s="35">
        <v>154.80000000000001</v>
      </c>
      <c r="BB163" s="35">
        <v>171.2</v>
      </c>
      <c r="BC163" s="35"/>
      <c r="BD163" s="35"/>
      <c r="BE163" s="35">
        <f t="shared" si="66"/>
        <v>140.19999999999999</v>
      </c>
      <c r="BF163" s="10"/>
      <c r="BG163" s="35">
        <f t="shared" si="60"/>
        <v>140.19999999999999</v>
      </c>
      <c r="BH163" s="35"/>
      <c r="BI163" s="35">
        <f t="shared" si="61"/>
        <v>140.19999999999999</v>
      </c>
      <c r="BJ163" s="35"/>
      <c r="BK163" s="35">
        <f t="shared" si="67"/>
        <v>140.19999999999999</v>
      </c>
      <c r="BL163" s="35">
        <v>121</v>
      </c>
      <c r="BM163" s="35">
        <f t="shared" si="68"/>
        <v>19.199999999999989</v>
      </c>
      <c r="BN163" s="80"/>
      <c r="BO163" s="8"/>
      <c r="BP163" s="8"/>
      <c r="BQ163" s="8"/>
      <c r="BR163" s="8"/>
      <c r="BS163" s="8"/>
      <c r="BT163" s="8"/>
      <c r="BU163" s="9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9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9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9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9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9"/>
      <c r="HF163" s="8"/>
      <c r="HG163" s="8"/>
    </row>
    <row r="164" spans="1:215" s="2" customFormat="1" ht="17" customHeight="1">
      <c r="A164" s="13" t="s">
        <v>162</v>
      </c>
      <c r="B164" s="35">
        <v>860269</v>
      </c>
      <c r="C164" s="35">
        <v>930716</v>
      </c>
      <c r="D164" s="71">
        <f t="shared" si="62"/>
        <v>1.0818895020046055</v>
      </c>
      <c r="E164" s="10">
        <v>10</v>
      </c>
      <c r="F164" s="4" t="s">
        <v>370</v>
      </c>
      <c r="G164" s="4" t="s">
        <v>370</v>
      </c>
      <c r="H164" s="4" t="s">
        <v>370</v>
      </c>
      <c r="I164" s="4" t="s">
        <v>370</v>
      </c>
      <c r="J164" s="4" t="s">
        <v>370</v>
      </c>
      <c r="K164" s="4" t="s">
        <v>370</v>
      </c>
      <c r="L164" s="4" t="s">
        <v>370</v>
      </c>
      <c r="M164" s="4" t="s">
        <v>370</v>
      </c>
      <c r="N164" s="35">
        <v>23096.6</v>
      </c>
      <c r="O164" s="35">
        <v>28206.3</v>
      </c>
      <c r="P164" s="71">
        <f t="shared" si="54"/>
        <v>1.2021231696440169</v>
      </c>
      <c r="Q164" s="10">
        <v>20</v>
      </c>
      <c r="R164" s="35">
        <v>1225</v>
      </c>
      <c r="S164" s="35">
        <v>1410.5</v>
      </c>
      <c r="T164" s="71">
        <f t="shared" si="55"/>
        <v>1.1514285714285715</v>
      </c>
      <c r="U164" s="10">
        <v>25</v>
      </c>
      <c r="V164" s="35">
        <v>18</v>
      </c>
      <c r="W164" s="35">
        <v>38.9</v>
      </c>
      <c r="X164" s="71">
        <f t="shared" si="56"/>
        <v>1.296111111111111</v>
      </c>
      <c r="Y164" s="10">
        <v>25</v>
      </c>
      <c r="Z164" s="35">
        <v>886115</v>
      </c>
      <c r="AA164" s="35">
        <v>981873</v>
      </c>
      <c r="AB164" s="71">
        <f t="shared" si="63"/>
        <v>1.1080649802790834</v>
      </c>
      <c r="AC164" s="10">
        <v>5</v>
      </c>
      <c r="AD164" s="47">
        <v>1021</v>
      </c>
      <c r="AE164" s="47">
        <v>1081</v>
      </c>
      <c r="AF164" s="71">
        <f t="shared" si="57"/>
        <v>1.058765915768854</v>
      </c>
      <c r="AG164" s="10">
        <v>20</v>
      </c>
      <c r="AH164" s="4" t="s">
        <v>370</v>
      </c>
      <c r="AI164" s="4" t="s">
        <v>370</v>
      </c>
      <c r="AJ164" s="4" t="s">
        <v>370</v>
      </c>
      <c r="AK164" s="4" t="s">
        <v>370</v>
      </c>
      <c r="AL164" s="4" t="s">
        <v>370</v>
      </c>
      <c r="AM164" s="4" t="s">
        <v>370</v>
      </c>
      <c r="AN164" s="4" t="s">
        <v>370</v>
      </c>
      <c r="AO164" s="4" t="s">
        <v>370</v>
      </c>
      <c r="AP164" s="46">
        <f t="shared" si="64"/>
        <v>1.1691951780303902</v>
      </c>
      <c r="AQ164" s="47">
        <v>4359</v>
      </c>
      <c r="AR164" s="35">
        <f t="shared" si="65"/>
        <v>3566.454545454545</v>
      </c>
      <c r="AS164" s="35">
        <f t="shared" si="58"/>
        <v>4169.8999999999996</v>
      </c>
      <c r="AT164" s="35">
        <f t="shared" si="59"/>
        <v>603.4454545454546</v>
      </c>
      <c r="AU164" s="35">
        <v>482.1</v>
      </c>
      <c r="AV164" s="35">
        <v>476.7</v>
      </c>
      <c r="AW164" s="35">
        <v>455.8</v>
      </c>
      <c r="AX164" s="35">
        <v>480.4</v>
      </c>
      <c r="AY164" s="35">
        <v>453.4</v>
      </c>
      <c r="AZ164" s="35">
        <v>413.8</v>
      </c>
      <c r="BA164" s="35">
        <v>468</v>
      </c>
      <c r="BB164" s="35">
        <v>478.3</v>
      </c>
      <c r="BC164" s="35">
        <v>20.100000000000001</v>
      </c>
      <c r="BD164" s="35"/>
      <c r="BE164" s="35">
        <f t="shared" si="66"/>
        <v>441.3</v>
      </c>
      <c r="BF164" s="10"/>
      <c r="BG164" s="35">
        <f t="shared" si="60"/>
        <v>441.3</v>
      </c>
      <c r="BH164" s="35"/>
      <c r="BI164" s="35">
        <f t="shared" si="61"/>
        <v>441.3</v>
      </c>
      <c r="BJ164" s="35"/>
      <c r="BK164" s="35">
        <f t="shared" si="67"/>
        <v>441.3</v>
      </c>
      <c r="BL164" s="35">
        <v>452.2</v>
      </c>
      <c r="BM164" s="35">
        <f t="shared" si="68"/>
        <v>-10.899999999999977</v>
      </c>
      <c r="BN164" s="80"/>
      <c r="BO164" s="8"/>
      <c r="BP164" s="8"/>
      <c r="BQ164" s="8"/>
      <c r="BR164" s="8"/>
      <c r="BS164" s="8"/>
      <c r="BT164" s="8"/>
      <c r="BU164" s="9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9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9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9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9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9"/>
      <c r="HF164" s="8"/>
      <c r="HG164" s="8"/>
    </row>
    <row r="165" spans="1:215" s="2" customFormat="1" ht="17" customHeight="1">
      <c r="A165" s="13" t="s">
        <v>163</v>
      </c>
      <c r="B165" s="35">
        <v>0</v>
      </c>
      <c r="C165" s="35">
        <v>0</v>
      </c>
      <c r="D165" s="71">
        <f t="shared" si="62"/>
        <v>0</v>
      </c>
      <c r="E165" s="10">
        <v>0</v>
      </c>
      <c r="F165" s="4" t="s">
        <v>370</v>
      </c>
      <c r="G165" s="4" t="s">
        <v>370</v>
      </c>
      <c r="H165" s="4" t="s">
        <v>370</v>
      </c>
      <c r="I165" s="4" t="s">
        <v>370</v>
      </c>
      <c r="J165" s="4" t="s">
        <v>370</v>
      </c>
      <c r="K165" s="4" t="s">
        <v>370</v>
      </c>
      <c r="L165" s="4" t="s">
        <v>370</v>
      </c>
      <c r="M165" s="4" t="s">
        <v>370</v>
      </c>
      <c r="N165" s="35">
        <v>1358.7</v>
      </c>
      <c r="O165" s="35">
        <v>1460.3</v>
      </c>
      <c r="P165" s="71">
        <f t="shared" si="54"/>
        <v>1.0747773607124456</v>
      </c>
      <c r="Q165" s="10">
        <v>20</v>
      </c>
      <c r="R165" s="35">
        <v>0</v>
      </c>
      <c r="S165" s="35">
        <v>0</v>
      </c>
      <c r="T165" s="71">
        <f t="shared" si="55"/>
        <v>1</v>
      </c>
      <c r="U165" s="10">
        <v>25</v>
      </c>
      <c r="V165" s="35">
        <v>5</v>
      </c>
      <c r="W165" s="35">
        <v>10.7</v>
      </c>
      <c r="X165" s="71">
        <f t="shared" si="56"/>
        <v>1.294</v>
      </c>
      <c r="Y165" s="10">
        <v>25</v>
      </c>
      <c r="Z165" s="35">
        <v>14008</v>
      </c>
      <c r="AA165" s="35">
        <v>17296.900000000001</v>
      </c>
      <c r="AB165" s="71">
        <f t="shared" si="63"/>
        <v>1.203478726442033</v>
      </c>
      <c r="AC165" s="10">
        <v>5</v>
      </c>
      <c r="AD165" s="47">
        <v>147</v>
      </c>
      <c r="AE165" s="47">
        <v>151</v>
      </c>
      <c r="AF165" s="71">
        <f t="shared" si="57"/>
        <v>1.0272108843537415</v>
      </c>
      <c r="AG165" s="10">
        <v>20</v>
      </c>
      <c r="AH165" s="4" t="s">
        <v>370</v>
      </c>
      <c r="AI165" s="4" t="s">
        <v>370</v>
      </c>
      <c r="AJ165" s="4" t="s">
        <v>370</v>
      </c>
      <c r="AK165" s="4" t="s">
        <v>370</v>
      </c>
      <c r="AL165" s="4" t="s">
        <v>370</v>
      </c>
      <c r="AM165" s="4" t="s">
        <v>370</v>
      </c>
      <c r="AN165" s="4" t="s">
        <v>370</v>
      </c>
      <c r="AO165" s="4" t="s">
        <v>370</v>
      </c>
      <c r="AP165" s="46">
        <f t="shared" si="64"/>
        <v>1.1095490371950938</v>
      </c>
      <c r="AQ165" s="47">
        <v>2464</v>
      </c>
      <c r="AR165" s="35">
        <f t="shared" si="65"/>
        <v>2016</v>
      </c>
      <c r="AS165" s="35">
        <f t="shared" si="58"/>
        <v>2236.9</v>
      </c>
      <c r="AT165" s="35">
        <f t="shared" si="59"/>
        <v>220.90000000000009</v>
      </c>
      <c r="AU165" s="35">
        <v>180.7</v>
      </c>
      <c r="AV165" s="35">
        <v>276.2</v>
      </c>
      <c r="AW165" s="35">
        <v>388.1</v>
      </c>
      <c r="AX165" s="35">
        <v>248</v>
      </c>
      <c r="AY165" s="35">
        <v>183.4</v>
      </c>
      <c r="AZ165" s="35">
        <v>52.8</v>
      </c>
      <c r="BA165" s="35">
        <v>252.4</v>
      </c>
      <c r="BB165" s="35">
        <v>237.1</v>
      </c>
      <c r="BC165" s="35"/>
      <c r="BD165" s="35"/>
      <c r="BE165" s="35">
        <f t="shared" si="66"/>
        <v>418.2</v>
      </c>
      <c r="BF165" s="10"/>
      <c r="BG165" s="35">
        <f t="shared" si="60"/>
        <v>418.2</v>
      </c>
      <c r="BH165" s="35"/>
      <c r="BI165" s="35">
        <f t="shared" si="61"/>
        <v>418.2</v>
      </c>
      <c r="BJ165" s="35"/>
      <c r="BK165" s="35">
        <f t="shared" si="67"/>
        <v>418.2</v>
      </c>
      <c r="BL165" s="35">
        <v>407.6</v>
      </c>
      <c r="BM165" s="35">
        <f t="shared" si="68"/>
        <v>10.599999999999966</v>
      </c>
      <c r="BN165" s="80"/>
      <c r="BO165" s="8"/>
      <c r="BP165" s="8"/>
      <c r="BQ165" s="8"/>
      <c r="BR165" s="8"/>
      <c r="BS165" s="8"/>
      <c r="BT165" s="8"/>
      <c r="BU165" s="9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9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9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9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9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9"/>
      <c r="HF165" s="8"/>
      <c r="HG165" s="8"/>
    </row>
    <row r="166" spans="1:215" s="2" customFormat="1" ht="17" customHeight="1">
      <c r="A166" s="13" t="s">
        <v>164</v>
      </c>
      <c r="B166" s="35">
        <v>81418</v>
      </c>
      <c r="C166" s="35">
        <v>89030.6</v>
      </c>
      <c r="D166" s="71">
        <f t="shared" si="62"/>
        <v>1.0935002087990371</v>
      </c>
      <c r="E166" s="10">
        <v>10</v>
      </c>
      <c r="F166" s="4" t="s">
        <v>370</v>
      </c>
      <c r="G166" s="4" t="s">
        <v>370</v>
      </c>
      <c r="H166" s="4" t="s">
        <v>370</v>
      </c>
      <c r="I166" s="4" t="s">
        <v>370</v>
      </c>
      <c r="J166" s="4" t="s">
        <v>370</v>
      </c>
      <c r="K166" s="4" t="s">
        <v>370</v>
      </c>
      <c r="L166" s="4" t="s">
        <v>370</v>
      </c>
      <c r="M166" s="4" t="s">
        <v>370</v>
      </c>
      <c r="N166" s="35">
        <v>8799.6</v>
      </c>
      <c r="O166" s="35">
        <v>8604.7999999999993</v>
      </c>
      <c r="P166" s="71">
        <f t="shared" si="54"/>
        <v>0.97786263011955077</v>
      </c>
      <c r="Q166" s="10">
        <v>20</v>
      </c>
      <c r="R166" s="35">
        <v>0</v>
      </c>
      <c r="S166" s="35">
        <v>25.4</v>
      </c>
      <c r="T166" s="71">
        <f t="shared" si="55"/>
        <v>1</v>
      </c>
      <c r="U166" s="10">
        <v>35</v>
      </c>
      <c r="V166" s="35">
        <v>1</v>
      </c>
      <c r="W166" s="35">
        <v>1.1000000000000001</v>
      </c>
      <c r="X166" s="71">
        <f t="shared" si="56"/>
        <v>1.1000000000000001</v>
      </c>
      <c r="Y166" s="10">
        <v>15</v>
      </c>
      <c r="Z166" s="35">
        <v>80061</v>
      </c>
      <c r="AA166" s="35">
        <v>157863.20000000001</v>
      </c>
      <c r="AB166" s="71">
        <f t="shared" si="63"/>
        <v>1.2771786512784002</v>
      </c>
      <c r="AC166" s="10">
        <v>5</v>
      </c>
      <c r="AD166" s="47">
        <v>100</v>
      </c>
      <c r="AE166" s="47">
        <v>139</v>
      </c>
      <c r="AF166" s="71">
        <f t="shared" si="57"/>
        <v>1.2189999999999999</v>
      </c>
      <c r="AG166" s="10">
        <v>20</v>
      </c>
      <c r="AH166" s="4" t="s">
        <v>370</v>
      </c>
      <c r="AI166" s="4" t="s">
        <v>370</v>
      </c>
      <c r="AJ166" s="4" t="s">
        <v>370</v>
      </c>
      <c r="AK166" s="4" t="s">
        <v>370</v>
      </c>
      <c r="AL166" s="4" t="s">
        <v>370</v>
      </c>
      <c r="AM166" s="4" t="s">
        <v>370</v>
      </c>
      <c r="AN166" s="4" t="s">
        <v>370</v>
      </c>
      <c r="AO166" s="4" t="s">
        <v>370</v>
      </c>
      <c r="AP166" s="46">
        <f t="shared" si="64"/>
        <v>1.0738871233026035</v>
      </c>
      <c r="AQ166" s="47">
        <v>5329</v>
      </c>
      <c r="AR166" s="35">
        <f t="shared" si="65"/>
        <v>4360.090909090909</v>
      </c>
      <c r="AS166" s="35">
        <f t="shared" si="58"/>
        <v>4682.2</v>
      </c>
      <c r="AT166" s="35">
        <f t="shared" si="59"/>
        <v>322.10909090909081</v>
      </c>
      <c r="AU166" s="35">
        <v>406.8</v>
      </c>
      <c r="AV166" s="35">
        <v>449.1</v>
      </c>
      <c r="AW166" s="35">
        <v>437.4</v>
      </c>
      <c r="AX166" s="35">
        <v>452.3</v>
      </c>
      <c r="AY166" s="35">
        <v>456.2</v>
      </c>
      <c r="AZ166" s="35">
        <v>713.1</v>
      </c>
      <c r="BA166" s="35">
        <v>498.1</v>
      </c>
      <c r="BB166" s="35">
        <v>532.70000000000005</v>
      </c>
      <c r="BC166" s="35"/>
      <c r="BD166" s="35"/>
      <c r="BE166" s="35">
        <f t="shared" si="66"/>
        <v>736.5</v>
      </c>
      <c r="BF166" s="10"/>
      <c r="BG166" s="35">
        <f t="shared" si="60"/>
        <v>736.5</v>
      </c>
      <c r="BH166" s="35"/>
      <c r="BI166" s="35">
        <f t="shared" si="61"/>
        <v>736.5</v>
      </c>
      <c r="BJ166" s="35"/>
      <c r="BK166" s="35">
        <f t="shared" si="67"/>
        <v>736.5</v>
      </c>
      <c r="BL166" s="35">
        <v>692.2</v>
      </c>
      <c r="BM166" s="35">
        <f t="shared" si="68"/>
        <v>44.299999999999955</v>
      </c>
      <c r="BN166" s="80"/>
      <c r="BO166" s="8"/>
      <c r="BP166" s="8"/>
      <c r="BQ166" s="8"/>
      <c r="BR166" s="8"/>
      <c r="BS166" s="8"/>
      <c r="BT166" s="8"/>
      <c r="BU166" s="9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9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9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9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9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9"/>
      <c r="HF166" s="8"/>
      <c r="HG166" s="8"/>
    </row>
    <row r="167" spans="1:215" s="2" customFormat="1" ht="17" customHeight="1">
      <c r="A167" s="13" t="s">
        <v>165</v>
      </c>
      <c r="B167" s="35">
        <v>0</v>
      </c>
      <c r="C167" s="35">
        <v>0</v>
      </c>
      <c r="D167" s="71">
        <f t="shared" si="62"/>
        <v>0</v>
      </c>
      <c r="E167" s="10">
        <v>0</v>
      </c>
      <c r="F167" s="4" t="s">
        <v>370</v>
      </c>
      <c r="G167" s="4" t="s">
        <v>370</v>
      </c>
      <c r="H167" s="4" t="s">
        <v>370</v>
      </c>
      <c r="I167" s="4" t="s">
        <v>370</v>
      </c>
      <c r="J167" s="4" t="s">
        <v>370</v>
      </c>
      <c r="K167" s="4" t="s">
        <v>370</v>
      </c>
      <c r="L167" s="4" t="s">
        <v>370</v>
      </c>
      <c r="M167" s="4" t="s">
        <v>370</v>
      </c>
      <c r="N167" s="35">
        <v>1275.9000000000001</v>
      </c>
      <c r="O167" s="35">
        <v>1661.8</v>
      </c>
      <c r="P167" s="71">
        <f t="shared" si="54"/>
        <v>1.2102453170311152</v>
      </c>
      <c r="Q167" s="10">
        <v>20</v>
      </c>
      <c r="R167" s="35">
        <v>0</v>
      </c>
      <c r="S167" s="35">
        <v>0</v>
      </c>
      <c r="T167" s="71">
        <f t="shared" si="55"/>
        <v>1</v>
      </c>
      <c r="U167" s="10">
        <v>15</v>
      </c>
      <c r="V167" s="35">
        <v>3</v>
      </c>
      <c r="W167" s="35">
        <v>3.2</v>
      </c>
      <c r="X167" s="71">
        <f t="shared" si="56"/>
        <v>1.0666666666666667</v>
      </c>
      <c r="Y167" s="10">
        <v>35</v>
      </c>
      <c r="Z167" s="35">
        <v>24510</v>
      </c>
      <c r="AA167" s="35">
        <v>27717.9</v>
      </c>
      <c r="AB167" s="71">
        <f t="shared" si="63"/>
        <v>1.1308812729498166</v>
      </c>
      <c r="AC167" s="10">
        <v>5</v>
      </c>
      <c r="AD167" s="47">
        <v>272</v>
      </c>
      <c r="AE167" s="47">
        <v>181</v>
      </c>
      <c r="AF167" s="71">
        <f t="shared" si="57"/>
        <v>0.6654411764705882</v>
      </c>
      <c r="AG167" s="10">
        <v>20</v>
      </c>
      <c r="AH167" s="4" t="s">
        <v>370</v>
      </c>
      <c r="AI167" s="4" t="s">
        <v>370</v>
      </c>
      <c r="AJ167" s="4" t="s">
        <v>370</v>
      </c>
      <c r="AK167" s="4" t="s">
        <v>370</v>
      </c>
      <c r="AL167" s="4" t="s">
        <v>370</v>
      </c>
      <c r="AM167" s="4" t="s">
        <v>370</v>
      </c>
      <c r="AN167" s="4" t="s">
        <v>370</v>
      </c>
      <c r="AO167" s="4" t="s">
        <v>370</v>
      </c>
      <c r="AP167" s="46">
        <f t="shared" si="64"/>
        <v>1.0052786270328051</v>
      </c>
      <c r="AQ167" s="47">
        <v>1551</v>
      </c>
      <c r="AR167" s="35">
        <f t="shared" si="65"/>
        <v>1269</v>
      </c>
      <c r="AS167" s="35">
        <f t="shared" si="58"/>
        <v>1275.7</v>
      </c>
      <c r="AT167" s="35">
        <f t="shared" si="59"/>
        <v>6.7000000000000455</v>
      </c>
      <c r="AU167" s="35">
        <v>152.6</v>
      </c>
      <c r="AV167" s="35">
        <v>170.4</v>
      </c>
      <c r="AW167" s="35">
        <v>94.4</v>
      </c>
      <c r="AX167" s="35">
        <v>148.4</v>
      </c>
      <c r="AY167" s="35">
        <v>158.1</v>
      </c>
      <c r="AZ167" s="35">
        <v>87.2</v>
      </c>
      <c r="BA167" s="35">
        <v>155.69999999999999</v>
      </c>
      <c r="BB167" s="35">
        <v>153.1</v>
      </c>
      <c r="BC167" s="35">
        <v>32.799999999999997</v>
      </c>
      <c r="BD167" s="35"/>
      <c r="BE167" s="35">
        <f t="shared" si="66"/>
        <v>123</v>
      </c>
      <c r="BF167" s="10"/>
      <c r="BG167" s="35">
        <f t="shared" si="60"/>
        <v>123</v>
      </c>
      <c r="BH167" s="35"/>
      <c r="BI167" s="35">
        <f t="shared" si="61"/>
        <v>123</v>
      </c>
      <c r="BJ167" s="35"/>
      <c r="BK167" s="35">
        <f t="shared" si="67"/>
        <v>123</v>
      </c>
      <c r="BL167" s="35">
        <v>114.1</v>
      </c>
      <c r="BM167" s="35">
        <f t="shared" si="68"/>
        <v>8.9000000000000057</v>
      </c>
      <c r="BN167" s="80"/>
      <c r="BO167" s="8"/>
      <c r="BP167" s="8"/>
      <c r="BQ167" s="8"/>
      <c r="BR167" s="8"/>
      <c r="BS167" s="8"/>
      <c r="BT167" s="8"/>
      <c r="BU167" s="9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9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9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9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9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9"/>
      <c r="HF167" s="8"/>
      <c r="HG167" s="8"/>
    </row>
    <row r="168" spans="1:215" s="2" customFormat="1" ht="17" customHeight="1">
      <c r="A168" s="13" t="s">
        <v>166</v>
      </c>
      <c r="B168" s="35">
        <v>0</v>
      </c>
      <c r="C168" s="35">
        <v>0</v>
      </c>
      <c r="D168" s="71">
        <f t="shared" si="62"/>
        <v>0</v>
      </c>
      <c r="E168" s="10">
        <v>0</v>
      </c>
      <c r="F168" s="4" t="s">
        <v>370</v>
      </c>
      <c r="G168" s="4" t="s">
        <v>370</v>
      </c>
      <c r="H168" s="4" t="s">
        <v>370</v>
      </c>
      <c r="I168" s="4" t="s">
        <v>370</v>
      </c>
      <c r="J168" s="4" t="s">
        <v>370</v>
      </c>
      <c r="K168" s="4" t="s">
        <v>370</v>
      </c>
      <c r="L168" s="4" t="s">
        <v>370</v>
      </c>
      <c r="M168" s="4" t="s">
        <v>370</v>
      </c>
      <c r="N168" s="35">
        <v>8976.7000000000007</v>
      </c>
      <c r="O168" s="35">
        <v>1207.4000000000001</v>
      </c>
      <c r="P168" s="71">
        <f t="shared" si="54"/>
        <v>0.13450377087348359</v>
      </c>
      <c r="Q168" s="10">
        <v>20</v>
      </c>
      <c r="R168" s="35">
        <v>0</v>
      </c>
      <c r="S168" s="35">
        <v>0</v>
      </c>
      <c r="T168" s="71">
        <f t="shared" si="55"/>
        <v>1</v>
      </c>
      <c r="U168" s="10">
        <v>35</v>
      </c>
      <c r="V168" s="35">
        <v>2</v>
      </c>
      <c r="W168" s="35">
        <v>5.5</v>
      </c>
      <c r="X168" s="71">
        <f t="shared" si="56"/>
        <v>1.3</v>
      </c>
      <c r="Y168" s="10">
        <v>15</v>
      </c>
      <c r="Z168" s="35">
        <v>8735</v>
      </c>
      <c r="AA168" s="35">
        <v>9869.6</v>
      </c>
      <c r="AB168" s="71">
        <f t="shared" si="63"/>
        <v>1.1298912421293648</v>
      </c>
      <c r="AC168" s="10">
        <v>5</v>
      </c>
      <c r="AD168" s="47">
        <v>100</v>
      </c>
      <c r="AE168" s="47">
        <v>95</v>
      </c>
      <c r="AF168" s="71">
        <f t="shared" si="57"/>
        <v>0.95</v>
      </c>
      <c r="AG168" s="10">
        <v>20</v>
      </c>
      <c r="AH168" s="4" t="s">
        <v>370</v>
      </c>
      <c r="AI168" s="4" t="s">
        <v>370</v>
      </c>
      <c r="AJ168" s="4" t="s">
        <v>370</v>
      </c>
      <c r="AK168" s="4" t="s">
        <v>370</v>
      </c>
      <c r="AL168" s="4" t="s">
        <v>370</v>
      </c>
      <c r="AM168" s="4" t="s">
        <v>370</v>
      </c>
      <c r="AN168" s="4" t="s">
        <v>370</v>
      </c>
      <c r="AO168" s="4" t="s">
        <v>370</v>
      </c>
      <c r="AP168" s="46">
        <f t="shared" si="64"/>
        <v>0.86146875398017375</v>
      </c>
      <c r="AQ168" s="47">
        <v>1070</v>
      </c>
      <c r="AR168" s="35">
        <f t="shared" si="65"/>
        <v>875.45454545454538</v>
      </c>
      <c r="AS168" s="35">
        <f t="shared" si="58"/>
        <v>754.2</v>
      </c>
      <c r="AT168" s="35">
        <f t="shared" si="59"/>
        <v>-121.25454545454534</v>
      </c>
      <c r="AU168" s="35">
        <v>72.7</v>
      </c>
      <c r="AV168" s="35">
        <v>120.7</v>
      </c>
      <c r="AW168" s="35">
        <v>108.6</v>
      </c>
      <c r="AX168" s="35">
        <v>90.9</v>
      </c>
      <c r="AY168" s="35">
        <v>82.9</v>
      </c>
      <c r="AZ168" s="35">
        <v>0</v>
      </c>
      <c r="BA168" s="35">
        <v>94.1</v>
      </c>
      <c r="BB168" s="35">
        <v>100</v>
      </c>
      <c r="BC168" s="35">
        <v>20.7</v>
      </c>
      <c r="BD168" s="35"/>
      <c r="BE168" s="35">
        <f t="shared" si="66"/>
        <v>63.6</v>
      </c>
      <c r="BF168" s="10"/>
      <c r="BG168" s="35">
        <f t="shared" si="60"/>
        <v>63.6</v>
      </c>
      <c r="BH168" s="35"/>
      <c r="BI168" s="35">
        <f t="shared" si="61"/>
        <v>63.6</v>
      </c>
      <c r="BJ168" s="35"/>
      <c r="BK168" s="35">
        <f t="shared" si="67"/>
        <v>63.6</v>
      </c>
      <c r="BL168" s="35">
        <v>50.5</v>
      </c>
      <c r="BM168" s="35">
        <f t="shared" si="68"/>
        <v>13.100000000000001</v>
      </c>
      <c r="BN168" s="80"/>
      <c r="BO168" s="8"/>
      <c r="BP168" s="8"/>
      <c r="BQ168" s="8"/>
      <c r="BR168" s="8"/>
      <c r="BS168" s="8"/>
      <c r="BT168" s="8"/>
      <c r="BU168" s="9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9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9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9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9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9"/>
      <c r="HF168" s="8"/>
      <c r="HG168" s="8"/>
    </row>
    <row r="169" spans="1:215" s="2" customFormat="1" ht="17" customHeight="1">
      <c r="A169" s="13" t="s">
        <v>100</v>
      </c>
      <c r="B169" s="35">
        <v>113852</v>
      </c>
      <c r="C169" s="35">
        <v>113304</v>
      </c>
      <c r="D169" s="71">
        <f t="shared" si="62"/>
        <v>0.99518673365421773</v>
      </c>
      <c r="E169" s="10">
        <v>10</v>
      </c>
      <c r="F169" s="4" t="s">
        <v>370</v>
      </c>
      <c r="G169" s="4" t="s">
        <v>370</v>
      </c>
      <c r="H169" s="4" t="s">
        <v>370</v>
      </c>
      <c r="I169" s="4" t="s">
        <v>370</v>
      </c>
      <c r="J169" s="4" t="s">
        <v>370</v>
      </c>
      <c r="K169" s="4" t="s">
        <v>370</v>
      </c>
      <c r="L169" s="4" t="s">
        <v>370</v>
      </c>
      <c r="M169" s="4" t="s">
        <v>370</v>
      </c>
      <c r="N169" s="35">
        <v>1400.5</v>
      </c>
      <c r="O169" s="35">
        <v>1861.1</v>
      </c>
      <c r="P169" s="71">
        <f t="shared" si="54"/>
        <v>1.2128882541949304</v>
      </c>
      <c r="Q169" s="10">
        <v>20</v>
      </c>
      <c r="R169" s="35">
        <v>0</v>
      </c>
      <c r="S169" s="35">
        <v>7.1</v>
      </c>
      <c r="T169" s="71">
        <f t="shared" si="55"/>
        <v>1</v>
      </c>
      <c r="U169" s="10">
        <v>25</v>
      </c>
      <c r="V169" s="35">
        <v>1</v>
      </c>
      <c r="W169" s="35">
        <v>1.9</v>
      </c>
      <c r="X169" s="71">
        <f t="shared" si="56"/>
        <v>1.27</v>
      </c>
      <c r="Y169" s="10">
        <v>25</v>
      </c>
      <c r="Z169" s="35">
        <v>9102</v>
      </c>
      <c r="AA169" s="35">
        <v>9503</v>
      </c>
      <c r="AB169" s="71">
        <f t="shared" si="63"/>
        <v>1.0440562513733245</v>
      </c>
      <c r="AC169" s="10">
        <v>5</v>
      </c>
      <c r="AD169" s="47">
        <v>94</v>
      </c>
      <c r="AE169" s="47">
        <v>117</v>
      </c>
      <c r="AF169" s="71">
        <f t="shared" si="57"/>
        <v>1.2044680851063829</v>
      </c>
      <c r="AG169" s="10">
        <v>20</v>
      </c>
      <c r="AH169" s="4" t="s">
        <v>370</v>
      </c>
      <c r="AI169" s="4" t="s">
        <v>370</v>
      </c>
      <c r="AJ169" s="4" t="s">
        <v>370</v>
      </c>
      <c r="AK169" s="4" t="s">
        <v>370</v>
      </c>
      <c r="AL169" s="4" t="s">
        <v>370</v>
      </c>
      <c r="AM169" s="4" t="s">
        <v>370</v>
      </c>
      <c r="AN169" s="4" t="s">
        <v>370</v>
      </c>
      <c r="AO169" s="4" t="s">
        <v>370</v>
      </c>
      <c r="AP169" s="46">
        <f t="shared" si="64"/>
        <v>1.1454216702803339</v>
      </c>
      <c r="AQ169" s="47">
        <v>2892</v>
      </c>
      <c r="AR169" s="35">
        <f t="shared" si="65"/>
        <v>2366.1818181818185</v>
      </c>
      <c r="AS169" s="35">
        <f t="shared" si="58"/>
        <v>2710.3</v>
      </c>
      <c r="AT169" s="35">
        <f t="shared" si="59"/>
        <v>344.11818181818171</v>
      </c>
      <c r="AU169" s="35">
        <v>341.8</v>
      </c>
      <c r="AV169" s="35">
        <v>308.39999999999998</v>
      </c>
      <c r="AW169" s="35">
        <v>302.2</v>
      </c>
      <c r="AX169" s="35">
        <v>269.89999999999998</v>
      </c>
      <c r="AY169" s="35">
        <v>231.5</v>
      </c>
      <c r="AZ169" s="35">
        <v>294.39999999999998</v>
      </c>
      <c r="BA169" s="35">
        <v>249.7</v>
      </c>
      <c r="BB169" s="35">
        <v>277.5</v>
      </c>
      <c r="BC169" s="35"/>
      <c r="BD169" s="35"/>
      <c r="BE169" s="35">
        <f t="shared" si="66"/>
        <v>434.9</v>
      </c>
      <c r="BF169" s="10"/>
      <c r="BG169" s="35">
        <f t="shared" si="60"/>
        <v>434.9</v>
      </c>
      <c r="BH169" s="35"/>
      <c r="BI169" s="35">
        <f t="shared" si="61"/>
        <v>434.9</v>
      </c>
      <c r="BJ169" s="35"/>
      <c r="BK169" s="35">
        <f t="shared" si="67"/>
        <v>434.9</v>
      </c>
      <c r="BL169" s="35">
        <v>446.9</v>
      </c>
      <c r="BM169" s="35">
        <f t="shared" si="68"/>
        <v>-12</v>
      </c>
      <c r="BN169" s="80"/>
      <c r="BO169" s="8"/>
      <c r="BP169" s="8"/>
      <c r="BQ169" s="8"/>
      <c r="BR169" s="8"/>
      <c r="BS169" s="8"/>
      <c r="BT169" s="8"/>
      <c r="BU169" s="9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9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9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9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9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9"/>
      <c r="HF169" s="8"/>
      <c r="HG169" s="8"/>
    </row>
    <row r="170" spans="1:215" s="2" customFormat="1" ht="17" customHeight="1">
      <c r="A170" s="13" t="s">
        <v>167</v>
      </c>
      <c r="B170" s="35">
        <v>1944430</v>
      </c>
      <c r="C170" s="35">
        <v>1968651</v>
      </c>
      <c r="D170" s="71">
        <f t="shared" si="62"/>
        <v>1.0124566068205079</v>
      </c>
      <c r="E170" s="10">
        <v>10</v>
      </c>
      <c r="F170" s="4" t="s">
        <v>370</v>
      </c>
      <c r="G170" s="4" t="s">
        <v>370</v>
      </c>
      <c r="H170" s="4" t="s">
        <v>370</v>
      </c>
      <c r="I170" s="4" t="s">
        <v>370</v>
      </c>
      <c r="J170" s="4" t="s">
        <v>370</v>
      </c>
      <c r="K170" s="4" t="s">
        <v>370</v>
      </c>
      <c r="L170" s="4" t="s">
        <v>370</v>
      </c>
      <c r="M170" s="4" t="s">
        <v>370</v>
      </c>
      <c r="N170" s="35">
        <v>2509.1</v>
      </c>
      <c r="O170" s="35">
        <v>4067.5</v>
      </c>
      <c r="P170" s="71">
        <f t="shared" si="54"/>
        <v>1.2421099198915946</v>
      </c>
      <c r="Q170" s="10">
        <v>20</v>
      </c>
      <c r="R170" s="35">
        <v>1793</v>
      </c>
      <c r="S170" s="35">
        <v>1807.1</v>
      </c>
      <c r="T170" s="71">
        <f t="shared" si="55"/>
        <v>1.0078639152258784</v>
      </c>
      <c r="U170" s="10">
        <v>5</v>
      </c>
      <c r="V170" s="35">
        <v>19600</v>
      </c>
      <c r="W170" s="35">
        <v>25649.9</v>
      </c>
      <c r="X170" s="71">
        <f t="shared" si="56"/>
        <v>1.2108668367346938</v>
      </c>
      <c r="Y170" s="10">
        <v>45</v>
      </c>
      <c r="Z170" s="35">
        <v>44783</v>
      </c>
      <c r="AA170" s="35">
        <v>47854.8</v>
      </c>
      <c r="AB170" s="71">
        <f t="shared" si="63"/>
        <v>1.0685929928767612</v>
      </c>
      <c r="AC170" s="10">
        <v>5</v>
      </c>
      <c r="AD170" s="47">
        <v>610</v>
      </c>
      <c r="AE170" s="47">
        <v>571</v>
      </c>
      <c r="AF170" s="71">
        <f t="shared" si="57"/>
        <v>0.93606557377049182</v>
      </c>
      <c r="AG170" s="10">
        <v>20</v>
      </c>
      <c r="AH170" s="4" t="s">
        <v>370</v>
      </c>
      <c r="AI170" s="4" t="s">
        <v>370</v>
      </c>
      <c r="AJ170" s="4" t="s">
        <v>370</v>
      </c>
      <c r="AK170" s="4" t="s">
        <v>370</v>
      </c>
      <c r="AL170" s="4" t="s">
        <v>370</v>
      </c>
      <c r="AM170" s="4" t="s">
        <v>370</v>
      </c>
      <c r="AN170" s="4" t="s">
        <v>370</v>
      </c>
      <c r="AO170" s="4" t="s">
        <v>370</v>
      </c>
      <c r="AP170" s="46">
        <f t="shared" si="64"/>
        <v>1.1291368393811545</v>
      </c>
      <c r="AQ170" s="47">
        <v>2912</v>
      </c>
      <c r="AR170" s="35">
        <f t="shared" si="65"/>
        <v>2382.545454545455</v>
      </c>
      <c r="AS170" s="35">
        <f t="shared" si="58"/>
        <v>2690.2</v>
      </c>
      <c r="AT170" s="35">
        <f t="shared" si="59"/>
        <v>307.65454545454486</v>
      </c>
      <c r="AU170" s="35">
        <v>321.89999999999998</v>
      </c>
      <c r="AV170" s="35">
        <v>331</v>
      </c>
      <c r="AW170" s="35">
        <v>180.8</v>
      </c>
      <c r="AX170" s="35">
        <v>313.5</v>
      </c>
      <c r="AY170" s="35">
        <v>327.39999999999998</v>
      </c>
      <c r="AZ170" s="35">
        <v>229.5</v>
      </c>
      <c r="BA170" s="35">
        <v>297.2</v>
      </c>
      <c r="BB170" s="35">
        <v>267.3</v>
      </c>
      <c r="BC170" s="35">
        <v>146.1</v>
      </c>
      <c r="BD170" s="35"/>
      <c r="BE170" s="35">
        <f t="shared" si="66"/>
        <v>275.5</v>
      </c>
      <c r="BF170" s="10"/>
      <c r="BG170" s="35">
        <f t="shared" si="60"/>
        <v>275.5</v>
      </c>
      <c r="BH170" s="35"/>
      <c r="BI170" s="35">
        <f t="shared" si="61"/>
        <v>275.5</v>
      </c>
      <c r="BJ170" s="35"/>
      <c r="BK170" s="35">
        <f t="shared" si="67"/>
        <v>275.5</v>
      </c>
      <c r="BL170" s="35">
        <v>282.7</v>
      </c>
      <c r="BM170" s="35">
        <f t="shared" si="68"/>
        <v>-7.1999999999999886</v>
      </c>
      <c r="BN170" s="80"/>
      <c r="BO170" s="8"/>
      <c r="BP170" s="8"/>
      <c r="BQ170" s="8"/>
      <c r="BR170" s="8"/>
      <c r="BS170" s="8"/>
      <c r="BT170" s="8"/>
      <c r="BU170" s="9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9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9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9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9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9"/>
      <c r="HF170" s="8"/>
      <c r="HG170" s="8"/>
    </row>
    <row r="171" spans="1:215" s="2" customFormat="1" ht="17" customHeight="1">
      <c r="A171" s="13" t="s">
        <v>168</v>
      </c>
      <c r="B171" s="35">
        <v>127484</v>
      </c>
      <c r="C171" s="35">
        <v>133765.4</v>
      </c>
      <c r="D171" s="71">
        <f t="shared" si="62"/>
        <v>1.0492720655141037</v>
      </c>
      <c r="E171" s="10">
        <v>10</v>
      </c>
      <c r="F171" s="4" t="s">
        <v>370</v>
      </c>
      <c r="G171" s="4" t="s">
        <v>370</v>
      </c>
      <c r="H171" s="4" t="s">
        <v>370</v>
      </c>
      <c r="I171" s="4" t="s">
        <v>370</v>
      </c>
      <c r="J171" s="4" t="s">
        <v>370</v>
      </c>
      <c r="K171" s="4" t="s">
        <v>370</v>
      </c>
      <c r="L171" s="4" t="s">
        <v>370</v>
      </c>
      <c r="M171" s="4" t="s">
        <v>370</v>
      </c>
      <c r="N171" s="35">
        <v>2473.3000000000002</v>
      </c>
      <c r="O171" s="35">
        <v>4084.9</v>
      </c>
      <c r="P171" s="71">
        <f t="shared" si="54"/>
        <v>1.2451599078154691</v>
      </c>
      <c r="Q171" s="10">
        <v>20</v>
      </c>
      <c r="R171" s="35">
        <v>663</v>
      </c>
      <c r="S171" s="35">
        <v>670.9</v>
      </c>
      <c r="T171" s="71">
        <f t="shared" si="55"/>
        <v>1.0119155354449472</v>
      </c>
      <c r="U171" s="10">
        <v>45</v>
      </c>
      <c r="V171" s="35">
        <v>2</v>
      </c>
      <c r="W171" s="35">
        <v>2.9</v>
      </c>
      <c r="X171" s="71">
        <f t="shared" si="56"/>
        <v>1.2249999999999999</v>
      </c>
      <c r="Y171" s="10">
        <v>5</v>
      </c>
      <c r="Z171" s="35">
        <v>85113</v>
      </c>
      <c r="AA171" s="35">
        <v>92364.6</v>
      </c>
      <c r="AB171" s="71">
        <f t="shared" si="63"/>
        <v>1.0851996757252125</v>
      </c>
      <c r="AC171" s="10">
        <v>5</v>
      </c>
      <c r="AD171" s="47">
        <v>200</v>
      </c>
      <c r="AE171" s="47">
        <v>207</v>
      </c>
      <c r="AF171" s="71">
        <f t="shared" si="57"/>
        <v>1.0349999999999999</v>
      </c>
      <c r="AG171" s="10">
        <v>20</v>
      </c>
      <c r="AH171" s="4" t="s">
        <v>370</v>
      </c>
      <c r="AI171" s="4" t="s">
        <v>370</v>
      </c>
      <c r="AJ171" s="4" t="s">
        <v>370</v>
      </c>
      <c r="AK171" s="4" t="s">
        <v>370</v>
      </c>
      <c r="AL171" s="4" t="s">
        <v>370</v>
      </c>
      <c r="AM171" s="4" t="s">
        <v>370</v>
      </c>
      <c r="AN171" s="4" t="s">
        <v>370</v>
      </c>
      <c r="AO171" s="4" t="s">
        <v>370</v>
      </c>
      <c r="AP171" s="46">
        <f t="shared" si="64"/>
        <v>1.0779344408104679</v>
      </c>
      <c r="AQ171" s="47">
        <v>6939</v>
      </c>
      <c r="AR171" s="35">
        <f t="shared" si="65"/>
        <v>5677.3636363636369</v>
      </c>
      <c r="AS171" s="35">
        <f t="shared" si="58"/>
        <v>6119.8</v>
      </c>
      <c r="AT171" s="35">
        <f t="shared" si="59"/>
        <v>442.43636363636324</v>
      </c>
      <c r="AU171" s="35">
        <v>621.4</v>
      </c>
      <c r="AV171" s="35">
        <v>773.6</v>
      </c>
      <c r="AW171" s="35">
        <v>877</v>
      </c>
      <c r="AX171" s="35">
        <v>613.79999999999995</v>
      </c>
      <c r="AY171" s="35">
        <v>659.5</v>
      </c>
      <c r="AZ171" s="35">
        <v>491.3</v>
      </c>
      <c r="BA171" s="35">
        <v>675.4</v>
      </c>
      <c r="BB171" s="35">
        <v>678.2</v>
      </c>
      <c r="BC171" s="35"/>
      <c r="BD171" s="35"/>
      <c r="BE171" s="35">
        <f t="shared" si="66"/>
        <v>729.6</v>
      </c>
      <c r="BF171" s="10"/>
      <c r="BG171" s="35">
        <f t="shared" si="60"/>
        <v>729.6</v>
      </c>
      <c r="BH171" s="35"/>
      <c r="BI171" s="35">
        <f t="shared" si="61"/>
        <v>729.6</v>
      </c>
      <c r="BJ171" s="35"/>
      <c r="BK171" s="35">
        <f t="shared" si="67"/>
        <v>729.6</v>
      </c>
      <c r="BL171" s="35">
        <v>727.6</v>
      </c>
      <c r="BM171" s="35">
        <f t="shared" si="68"/>
        <v>2</v>
      </c>
      <c r="BN171" s="80"/>
      <c r="BO171" s="8"/>
      <c r="BP171" s="8"/>
      <c r="BQ171" s="8"/>
      <c r="BR171" s="8"/>
      <c r="BS171" s="8"/>
      <c r="BT171" s="8"/>
      <c r="BU171" s="9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9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9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9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9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9"/>
      <c r="HF171" s="8"/>
      <c r="HG171" s="8"/>
    </row>
    <row r="172" spans="1:215" s="2" customFormat="1" ht="17" customHeight="1">
      <c r="A172" s="13" t="s">
        <v>169</v>
      </c>
      <c r="B172" s="35">
        <v>16609</v>
      </c>
      <c r="C172" s="35">
        <v>20542.400000000001</v>
      </c>
      <c r="D172" s="71">
        <f t="shared" si="62"/>
        <v>1.2036823408995123</v>
      </c>
      <c r="E172" s="10">
        <v>10</v>
      </c>
      <c r="F172" s="4" t="s">
        <v>370</v>
      </c>
      <c r="G172" s="4" t="s">
        <v>370</v>
      </c>
      <c r="H172" s="4" t="s">
        <v>370</v>
      </c>
      <c r="I172" s="4" t="s">
        <v>370</v>
      </c>
      <c r="J172" s="4" t="s">
        <v>370</v>
      </c>
      <c r="K172" s="4" t="s">
        <v>370</v>
      </c>
      <c r="L172" s="4" t="s">
        <v>370</v>
      </c>
      <c r="M172" s="4" t="s">
        <v>370</v>
      </c>
      <c r="N172" s="35">
        <v>2409.6999999999998</v>
      </c>
      <c r="O172" s="35">
        <v>2265.9</v>
      </c>
      <c r="P172" s="71">
        <f t="shared" si="54"/>
        <v>0.94032452172469616</v>
      </c>
      <c r="Q172" s="10">
        <v>20</v>
      </c>
      <c r="R172" s="35">
        <v>0</v>
      </c>
      <c r="S172" s="35">
        <v>0</v>
      </c>
      <c r="T172" s="71">
        <f t="shared" si="55"/>
        <v>1</v>
      </c>
      <c r="U172" s="10">
        <v>45</v>
      </c>
      <c r="V172" s="35">
        <v>1</v>
      </c>
      <c r="W172" s="35">
        <v>1.6</v>
      </c>
      <c r="X172" s="71">
        <f t="shared" si="56"/>
        <v>1.24</v>
      </c>
      <c r="Y172" s="10">
        <v>5</v>
      </c>
      <c r="Z172" s="35">
        <v>8812</v>
      </c>
      <c r="AA172" s="35">
        <v>10647.2</v>
      </c>
      <c r="AB172" s="71">
        <f t="shared" si="63"/>
        <v>1.2008261461643213</v>
      </c>
      <c r="AC172" s="10">
        <v>5</v>
      </c>
      <c r="AD172" s="47">
        <v>87</v>
      </c>
      <c r="AE172" s="47">
        <v>87</v>
      </c>
      <c r="AF172" s="71">
        <f t="shared" si="57"/>
        <v>1</v>
      </c>
      <c r="AG172" s="10">
        <v>20</v>
      </c>
      <c r="AH172" s="4" t="s">
        <v>370</v>
      </c>
      <c r="AI172" s="4" t="s">
        <v>370</v>
      </c>
      <c r="AJ172" s="4" t="s">
        <v>370</v>
      </c>
      <c r="AK172" s="4" t="s">
        <v>370</v>
      </c>
      <c r="AL172" s="4" t="s">
        <v>370</v>
      </c>
      <c r="AM172" s="4" t="s">
        <v>370</v>
      </c>
      <c r="AN172" s="4" t="s">
        <v>370</v>
      </c>
      <c r="AO172" s="4" t="s">
        <v>370</v>
      </c>
      <c r="AP172" s="46">
        <f t="shared" si="64"/>
        <v>1.0290232816601015</v>
      </c>
      <c r="AQ172" s="47">
        <v>2347</v>
      </c>
      <c r="AR172" s="35">
        <f t="shared" si="65"/>
        <v>1920.2727272727275</v>
      </c>
      <c r="AS172" s="35">
        <f t="shared" si="58"/>
        <v>1976</v>
      </c>
      <c r="AT172" s="35">
        <f t="shared" si="59"/>
        <v>55.727272727272521</v>
      </c>
      <c r="AU172" s="35">
        <v>231.7</v>
      </c>
      <c r="AV172" s="35">
        <v>256.7</v>
      </c>
      <c r="AW172" s="35">
        <v>129</v>
      </c>
      <c r="AX172" s="35">
        <v>215</v>
      </c>
      <c r="AY172" s="35">
        <v>202.2</v>
      </c>
      <c r="AZ172" s="35">
        <v>170.3</v>
      </c>
      <c r="BA172" s="35">
        <v>238.6</v>
      </c>
      <c r="BB172" s="35">
        <v>226.7</v>
      </c>
      <c r="BC172" s="35">
        <v>34.200000000000003</v>
      </c>
      <c r="BD172" s="35"/>
      <c r="BE172" s="35">
        <f t="shared" si="66"/>
        <v>271.60000000000002</v>
      </c>
      <c r="BF172" s="10"/>
      <c r="BG172" s="35">
        <f t="shared" si="60"/>
        <v>271.60000000000002</v>
      </c>
      <c r="BH172" s="35"/>
      <c r="BI172" s="35">
        <f t="shared" si="61"/>
        <v>271.60000000000002</v>
      </c>
      <c r="BJ172" s="35"/>
      <c r="BK172" s="35">
        <f t="shared" si="67"/>
        <v>271.60000000000002</v>
      </c>
      <c r="BL172" s="35">
        <v>255.1</v>
      </c>
      <c r="BM172" s="35">
        <f t="shared" si="68"/>
        <v>16.500000000000028</v>
      </c>
      <c r="BN172" s="80"/>
      <c r="BO172" s="8"/>
      <c r="BP172" s="8"/>
      <c r="BQ172" s="8"/>
      <c r="BR172" s="8"/>
      <c r="BS172" s="8"/>
      <c r="BT172" s="8"/>
      <c r="BU172" s="9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9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9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9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9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9"/>
      <c r="HF172" s="8"/>
      <c r="HG172" s="8"/>
    </row>
    <row r="173" spans="1:215" s="2" customFormat="1" ht="17" customHeight="1">
      <c r="A173" s="17" t="s">
        <v>170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35"/>
      <c r="AA173" s="35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35"/>
      <c r="BM173" s="35"/>
      <c r="BN173" s="79"/>
      <c r="BO173" s="8"/>
      <c r="BP173" s="8"/>
      <c r="BQ173" s="8"/>
      <c r="BR173" s="8"/>
      <c r="BS173" s="8"/>
      <c r="BT173" s="8"/>
      <c r="BU173" s="9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9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9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9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9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9"/>
      <c r="HF173" s="8"/>
      <c r="HG173" s="8"/>
    </row>
    <row r="174" spans="1:215" s="2" customFormat="1" ht="17" customHeight="1">
      <c r="A174" s="13" t="s">
        <v>171</v>
      </c>
      <c r="B174" s="35">
        <v>0</v>
      </c>
      <c r="C174" s="35">
        <v>0</v>
      </c>
      <c r="D174" s="71">
        <f t="shared" si="62"/>
        <v>0</v>
      </c>
      <c r="E174" s="10">
        <v>0</v>
      </c>
      <c r="F174" s="4" t="s">
        <v>370</v>
      </c>
      <c r="G174" s="4" t="s">
        <v>370</v>
      </c>
      <c r="H174" s="4" t="s">
        <v>370</v>
      </c>
      <c r="I174" s="4" t="s">
        <v>370</v>
      </c>
      <c r="J174" s="4" t="s">
        <v>370</v>
      </c>
      <c r="K174" s="4" t="s">
        <v>370</v>
      </c>
      <c r="L174" s="4" t="s">
        <v>370</v>
      </c>
      <c r="M174" s="4" t="s">
        <v>370</v>
      </c>
      <c r="N174" s="35">
        <v>647</v>
      </c>
      <c r="O174" s="35">
        <v>1032.3</v>
      </c>
      <c r="P174" s="71">
        <f t="shared" si="54"/>
        <v>1.2395517774343121</v>
      </c>
      <c r="Q174" s="10">
        <v>20</v>
      </c>
      <c r="R174" s="35">
        <v>750</v>
      </c>
      <c r="S174" s="35">
        <v>750.3</v>
      </c>
      <c r="T174" s="71">
        <f t="shared" si="55"/>
        <v>1.0004</v>
      </c>
      <c r="U174" s="10">
        <v>35</v>
      </c>
      <c r="V174" s="35">
        <v>12.8</v>
      </c>
      <c r="W174" s="35">
        <v>20.5</v>
      </c>
      <c r="X174" s="71">
        <f t="shared" si="56"/>
        <v>1.2401562500000001</v>
      </c>
      <c r="Y174" s="10">
        <v>15</v>
      </c>
      <c r="Z174" s="35">
        <v>19790</v>
      </c>
      <c r="AA174" s="35">
        <v>17655.400000000001</v>
      </c>
      <c r="AB174" s="71">
        <f t="shared" si="63"/>
        <v>0.89213744315310772</v>
      </c>
      <c r="AC174" s="10">
        <v>5</v>
      </c>
      <c r="AD174" s="47">
        <v>500</v>
      </c>
      <c r="AE174" s="47">
        <v>520</v>
      </c>
      <c r="AF174" s="71">
        <f t="shared" si="57"/>
        <v>1.04</v>
      </c>
      <c r="AG174" s="10">
        <v>20</v>
      </c>
      <c r="AH174" s="4" t="s">
        <v>370</v>
      </c>
      <c r="AI174" s="4" t="s">
        <v>370</v>
      </c>
      <c r="AJ174" s="4" t="s">
        <v>370</v>
      </c>
      <c r="AK174" s="4" t="s">
        <v>370</v>
      </c>
      <c r="AL174" s="4" t="s">
        <v>370</v>
      </c>
      <c r="AM174" s="4" t="s">
        <v>370</v>
      </c>
      <c r="AN174" s="4" t="s">
        <v>370</v>
      </c>
      <c r="AO174" s="4" t="s">
        <v>370</v>
      </c>
      <c r="AP174" s="46">
        <f t="shared" si="64"/>
        <v>1.0912428054152818</v>
      </c>
      <c r="AQ174" s="47">
        <v>2038</v>
      </c>
      <c r="AR174" s="35">
        <f t="shared" si="65"/>
        <v>1667.4545454545455</v>
      </c>
      <c r="AS174" s="35">
        <f t="shared" si="58"/>
        <v>1819.6</v>
      </c>
      <c r="AT174" s="35">
        <f t="shared" si="59"/>
        <v>152.14545454545441</v>
      </c>
      <c r="AU174" s="35">
        <v>156.80000000000001</v>
      </c>
      <c r="AV174" s="35">
        <v>196.1</v>
      </c>
      <c r="AW174" s="35">
        <v>242.8</v>
      </c>
      <c r="AX174" s="35">
        <v>152.6</v>
      </c>
      <c r="AY174" s="35">
        <v>135.30000000000001</v>
      </c>
      <c r="AZ174" s="35">
        <v>293.10000000000002</v>
      </c>
      <c r="BA174" s="35">
        <v>138.9</v>
      </c>
      <c r="BB174" s="35">
        <v>172.3</v>
      </c>
      <c r="BC174" s="35">
        <v>97.699999999999989</v>
      </c>
      <c r="BD174" s="35"/>
      <c r="BE174" s="35">
        <f t="shared" si="66"/>
        <v>234</v>
      </c>
      <c r="BF174" s="10"/>
      <c r="BG174" s="35">
        <f t="shared" si="60"/>
        <v>234</v>
      </c>
      <c r="BH174" s="35"/>
      <c r="BI174" s="35">
        <f t="shared" si="61"/>
        <v>234</v>
      </c>
      <c r="BJ174" s="35"/>
      <c r="BK174" s="35">
        <f t="shared" si="67"/>
        <v>234</v>
      </c>
      <c r="BL174" s="35">
        <v>252.4</v>
      </c>
      <c r="BM174" s="35">
        <f t="shared" si="68"/>
        <v>-18.400000000000006</v>
      </c>
      <c r="BN174" s="80"/>
      <c r="BO174" s="8"/>
      <c r="BP174" s="8"/>
      <c r="BQ174" s="8"/>
      <c r="BR174" s="8"/>
      <c r="BS174" s="8"/>
      <c r="BT174" s="8"/>
      <c r="BU174" s="9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9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9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9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9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9"/>
      <c r="HF174" s="8"/>
      <c r="HG174" s="8"/>
    </row>
    <row r="175" spans="1:215" s="2" customFormat="1" ht="17" customHeight="1">
      <c r="A175" s="13" t="s">
        <v>172</v>
      </c>
      <c r="B175" s="35">
        <v>195210</v>
      </c>
      <c r="C175" s="35">
        <v>187544.9</v>
      </c>
      <c r="D175" s="71">
        <f t="shared" si="62"/>
        <v>0.96073408124583781</v>
      </c>
      <c r="E175" s="10">
        <v>10</v>
      </c>
      <c r="F175" s="4" t="s">
        <v>370</v>
      </c>
      <c r="G175" s="4" t="s">
        <v>370</v>
      </c>
      <c r="H175" s="4" t="s">
        <v>370</v>
      </c>
      <c r="I175" s="4" t="s">
        <v>370</v>
      </c>
      <c r="J175" s="4" t="s">
        <v>370</v>
      </c>
      <c r="K175" s="4" t="s">
        <v>370</v>
      </c>
      <c r="L175" s="4" t="s">
        <v>370</v>
      </c>
      <c r="M175" s="4" t="s">
        <v>370</v>
      </c>
      <c r="N175" s="35">
        <v>7969.8</v>
      </c>
      <c r="O175" s="35">
        <v>8319.9</v>
      </c>
      <c r="P175" s="71">
        <f t="shared" ref="P175:P238" si="69">IF(Q175=0,0,IF(N175=0,1,IF(O175&lt;0,0,IF(O175/N175&gt;1.2,IF((O175/N175-1.2)*0.1+1.2&gt;1.3,1.3,(O175/N175-1.2)*0.1+1.2),O175/N175))))</f>
        <v>1.0439283294436497</v>
      </c>
      <c r="Q175" s="10">
        <v>20</v>
      </c>
      <c r="R175" s="35">
        <v>96</v>
      </c>
      <c r="S175" s="35">
        <v>476.1</v>
      </c>
      <c r="T175" s="71">
        <f t="shared" ref="T175:T238" si="70">IF(U175=0,0,IF(R175=0,1,IF(S175&lt;0,0,IF(S175/R175&gt;1.2,IF((S175/R175-1.2)*0.1+1.2&gt;1.3,1.3,(S175/R175-1.2)*0.1+1.2),S175/R175))))</f>
        <v>1.3</v>
      </c>
      <c r="U175" s="10">
        <v>25</v>
      </c>
      <c r="V175" s="35">
        <v>22.4</v>
      </c>
      <c r="W175" s="35">
        <v>13.1</v>
      </c>
      <c r="X175" s="71">
        <f t="shared" ref="X175:X238" si="71">IF(Y175=0,0,IF(V175=0,1,IF(W175&lt;0,0,IF(W175/V175&gt;1.2,IF((W175/V175-1.2)*0.1+1.2&gt;1.3,1.3,(W175/V175-1.2)*0.1+1.2),W175/V175))))</f>
        <v>0.5848214285714286</v>
      </c>
      <c r="Y175" s="10">
        <v>25</v>
      </c>
      <c r="Z175" s="35">
        <v>454844</v>
      </c>
      <c r="AA175" s="35">
        <v>500440</v>
      </c>
      <c r="AB175" s="71">
        <f t="shared" si="63"/>
        <v>1.1002453588483085</v>
      </c>
      <c r="AC175" s="10">
        <v>5</v>
      </c>
      <c r="AD175" s="47">
        <v>211</v>
      </c>
      <c r="AE175" s="47">
        <v>259</v>
      </c>
      <c r="AF175" s="71">
        <f t="shared" ref="AF175:AF238" si="72">IF(AG175=0,0,IF(AD175=0,1,IF(AE175&lt;0,0,IF(AE175/AD175&gt;1.2,IF((AE175/AD175-1.2)*0.1+1.2&gt;1.3,1.3,(AE175/AD175-1.2)*0.1+1.2),AE175/AD175))))</f>
        <v>1.2027488151658767</v>
      </c>
      <c r="AG175" s="10">
        <v>20</v>
      </c>
      <c r="AH175" s="4" t="s">
        <v>370</v>
      </c>
      <c r="AI175" s="4" t="s">
        <v>370</v>
      </c>
      <c r="AJ175" s="4" t="s">
        <v>370</v>
      </c>
      <c r="AK175" s="4" t="s">
        <v>370</v>
      </c>
      <c r="AL175" s="4" t="s">
        <v>370</v>
      </c>
      <c r="AM175" s="4" t="s">
        <v>370</v>
      </c>
      <c r="AN175" s="4" t="s">
        <v>370</v>
      </c>
      <c r="AO175" s="4" t="s">
        <v>370</v>
      </c>
      <c r="AP175" s="46">
        <f t="shared" si="64"/>
        <v>1.0205966306016778</v>
      </c>
      <c r="AQ175" s="47">
        <v>2923</v>
      </c>
      <c r="AR175" s="35">
        <f t="shared" si="65"/>
        <v>2391.545454545455</v>
      </c>
      <c r="AS175" s="35">
        <f t="shared" ref="AS175:AS238" si="73">ROUND(AP175*AR175,1)</f>
        <v>2440.8000000000002</v>
      </c>
      <c r="AT175" s="35">
        <f t="shared" ref="AT175:AT238" si="74">AS175-AR175</f>
        <v>49.254545454545223</v>
      </c>
      <c r="AU175" s="35">
        <v>337.6</v>
      </c>
      <c r="AV175" s="35">
        <v>345.4</v>
      </c>
      <c r="AW175" s="35">
        <v>337.8</v>
      </c>
      <c r="AX175" s="35">
        <v>200.4</v>
      </c>
      <c r="AY175" s="35">
        <v>215</v>
      </c>
      <c r="AZ175" s="35">
        <v>230.7</v>
      </c>
      <c r="BA175" s="35">
        <v>226.1</v>
      </c>
      <c r="BB175" s="35">
        <v>251.2</v>
      </c>
      <c r="BC175" s="35"/>
      <c r="BD175" s="35"/>
      <c r="BE175" s="35">
        <f t="shared" si="66"/>
        <v>296.60000000000002</v>
      </c>
      <c r="BF175" s="10"/>
      <c r="BG175" s="35">
        <f t="shared" ref="BG175:BG238" si="75">IF(OR(BE175&lt;0,BF175="+"),0,BE175)</f>
        <v>296.60000000000002</v>
      </c>
      <c r="BH175" s="35"/>
      <c r="BI175" s="35">
        <f t="shared" ref="BI175:BI238" si="76">BG175+BH175</f>
        <v>296.60000000000002</v>
      </c>
      <c r="BJ175" s="35"/>
      <c r="BK175" s="35">
        <f t="shared" si="67"/>
        <v>296.60000000000002</v>
      </c>
      <c r="BL175" s="35">
        <v>287.10000000000002</v>
      </c>
      <c r="BM175" s="35">
        <f t="shared" si="68"/>
        <v>9.5</v>
      </c>
      <c r="BN175" s="80"/>
      <c r="BO175" s="8"/>
      <c r="BP175" s="8"/>
      <c r="BQ175" s="8"/>
      <c r="BR175" s="8"/>
      <c r="BS175" s="8"/>
      <c r="BT175" s="8"/>
      <c r="BU175" s="9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9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9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9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9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9"/>
      <c r="HF175" s="8"/>
      <c r="HG175" s="8"/>
    </row>
    <row r="176" spans="1:215" s="2" customFormat="1" ht="17" customHeight="1">
      <c r="A176" s="13" t="s">
        <v>173</v>
      </c>
      <c r="B176" s="35">
        <v>0</v>
      </c>
      <c r="C176" s="35">
        <v>0</v>
      </c>
      <c r="D176" s="71">
        <f t="shared" ref="D176:D239" si="77">IF(E176=0,0,IF(B176=0,1,IF(C176&lt;0,0,IF(C176/B176&gt;1.2,IF((C176/B176-1.2)*0.1+1.2&gt;1.3,1.3,(C176/B176-1.2)*0.1+1.2),C176/B176))))</f>
        <v>0</v>
      </c>
      <c r="E176" s="10">
        <v>0</v>
      </c>
      <c r="F176" s="4" t="s">
        <v>370</v>
      </c>
      <c r="G176" s="4" t="s">
        <v>370</v>
      </c>
      <c r="H176" s="4" t="s">
        <v>370</v>
      </c>
      <c r="I176" s="4" t="s">
        <v>370</v>
      </c>
      <c r="J176" s="4" t="s">
        <v>370</v>
      </c>
      <c r="K176" s="4" t="s">
        <v>370</v>
      </c>
      <c r="L176" s="4" t="s">
        <v>370</v>
      </c>
      <c r="M176" s="4" t="s">
        <v>370</v>
      </c>
      <c r="N176" s="35">
        <v>378.4</v>
      </c>
      <c r="O176" s="35">
        <v>526.4</v>
      </c>
      <c r="P176" s="71">
        <f t="shared" si="69"/>
        <v>1.2191120507399578</v>
      </c>
      <c r="Q176" s="10">
        <v>20</v>
      </c>
      <c r="R176" s="35">
        <v>0</v>
      </c>
      <c r="S176" s="35">
        <v>23</v>
      </c>
      <c r="T176" s="71">
        <f t="shared" si="70"/>
        <v>1</v>
      </c>
      <c r="U176" s="10">
        <v>20</v>
      </c>
      <c r="V176" s="35">
        <v>2.7</v>
      </c>
      <c r="W176" s="35">
        <v>3.2</v>
      </c>
      <c r="X176" s="71">
        <f t="shared" si="71"/>
        <v>1.1851851851851851</v>
      </c>
      <c r="Y176" s="10">
        <v>30</v>
      </c>
      <c r="Z176" s="35">
        <v>5159</v>
      </c>
      <c r="AA176" s="35">
        <v>4695.6000000000004</v>
      </c>
      <c r="AB176" s="71">
        <f t="shared" ref="AB176:AB239" si="78">IF(AC176=0,0,IF(Z176=0,1,IF(AA176&lt;0,0,IF(AA176/Z176&gt;1.2,IF((AA176/Z176-1.2)*0.1+1.2&gt;1.3,1.3,(AA176/Z176-1.2)*0.1+1.2),AA176/Z176))))</f>
        <v>0.91017639077340573</v>
      </c>
      <c r="AC176" s="10">
        <v>5</v>
      </c>
      <c r="AD176" s="47">
        <v>64</v>
      </c>
      <c r="AE176" s="47">
        <v>53</v>
      </c>
      <c r="AF176" s="71">
        <f t="shared" si="72"/>
        <v>0.828125</v>
      </c>
      <c r="AG176" s="10">
        <v>20</v>
      </c>
      <c r="AH176" s="4" t="s">
        <v>370</v>
      </c>
      <c r="AI176" s="4" t="s">
        <v>370</v>
      </c>
      <c r="AJ176" s="4" t="s">
        <v>370</v>
      </c>
      <c r="AK176" s="4" t="s">
        <v>370</v>
      </c>
      <c r="AL176" s="4" t="s">
        <v>370</v>
      </c>
      <c r="AM176" s="4" t="s">
        <v>370</v>
      </c>
      <c r="AN176" s="4" t="s">
        <v>370</v>
      </c>
      <c r="AO176" s="4" t="s">
        <v>370</v>
      </c>
      <c r="AP176" s="46">
        <f t="shared" ref="AP176:AP239" si="79">(D176*E176+P176*Q176+T176*U176+X176*Y176+AB176*AC176+AF176*AG176)/(E176+Q176+U176+Y176+AC176+AG176)</f>
        <v>1.0636966160444394</v>
      </c>
      <c r="AQ176" s="47">
        <v>855</v>
      </c>
      <c r="AR176" s="35">
        <f t="shared" ref="AR176:AR239" si="80">AQ176/11*9</f>
        <v>699.54545454545462</v>
      </c>
      <c r="AS176" s="35">
        <f t="shared" si="73"/>
        <v>744.1</v>
      </c>
      <c r="AT176" s="35">
        <f t="shared" si="74"/>
        <v>44.554545454545405</v>
      </c>
      <c r="AU176" s="35">
        <v>46.1</v>
      </c>
      <c r="AV176" s="35">
        <v>96.2</v>
      </c>
      <c r="AW176" s="35">
        <v>73.3</v>
      </c>
      <c r="AX176" s="35">
        <v>85.4</v>
      </c>
      <c r="AY176" s="35">
        <v>66.2</v>
      </c>
      <c r="AZ176" s="35">
        <v>145.19999999999999</v>
      </c>
      <c r="BA176" s="35">
        <v>63.9</v>
      </c>
      <c r="BB176" s="35">
        <v>71.3</v>
      </c>
      <c r="BC176" s="35">
        <v>6.5</v>
      </c>
      <c r="BD176" s="35"/>
      <c r="BE176" s="35">
        <f t="shared" ref="BE176:BE239" si="81">ROUND(AS176-SUM(AU176:BD176),1)</f>
        <v>90</v>
      </c>
      <c r="BF176" s="10"/>
      <c r="BG176" s="35">
        <f t="shared" si="75"/>
        <v>90</v>
      </c>
      <c r="BH176" s="35"/>
      <c r="BI176" s="35">
        <f t="shared" si="76"/>
        <v>90</v>
      </c>
      <c r="BJ176" s="35"/>
      <c r="BK176" s="35">
        <f t="shared" ref="BK176:BK239" si="82">IF((BI176-BJ176)&gt;0,ROUND(BI176-BJ176,1),0)</f>
        <v>90</v>
      </c>
      <c r="BL176" s="35">
        <v>96</v>
      </c>
      <c r="BM176" s="35">
        <f t="shared" ref="BM176:BM239" si="83">BK176-BL176</f>
        <v>-6</v>
      </c>
      <c r="BN176" s="80"/>
      <c r="BO176" s="8"/>
      <c r="BP176" s="8"/>
      <c r="BQ176" s="8"/>
      <c r="BR176" s="8"/>
      <c r="BS176" s="8"/>
      <c r="BT176" s="8"/>
      <c r="BU176" s="9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9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9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9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9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9"/>
      <c r="HF176" s="8"/>
      <c r="HG176" s="8"/>
    </row>
    <row r="177" spans="1:215" s="2" customFormat="1" ht="17" customHeight="1">
      <c r="A177" s="13" t="s">
        <v>174</v>
      </c>
      <c r="B177" s="35">
        <v>0</v>
      </c>
      <c r="C177" s="35">
        <v>0</v>
      </c>
      <c r="D177" s="71">
        <f t="shared" si="77"/>
        <v>0</v>
      </c>
      <c r="E177" s="10">
        <v>0</v>
      </c>
      <c r="F177" s="4" t="s">
        <v>370</v>
      </c>
      <c r="G177" s="4" t="s">
        <v>370</v>
      </c>
      <c r="H177" s="4" t="s">
        <v>370</v>
      </c>
      <c r="I177" s="4" t="s">
        <v>370</v>
      </c>
      <c r="J177" s="4" t="s">
        <v>370</v>
      </c>
      <c r="K177" s="4" t="s">
        <v>370</v>
      </c>
      <c r="L177" s="4" t="s">
        <v>370</v>
      </c>
      <c r="M177" s="4" t="s">
        <v>370</v>
      </c>
      <c r="N177" s="35">
        <v>489.6</v>
      </c>
      <c r="O177" s="35">
        <v>337.3</v>
      </c>
      <c r="P177" s="71">
        <f t="shared" si="69"/>
        <v>0.6889297385620915</v>
      </c>
      <c r="Q177" s="10">
        <v>20</v>
      </c>
      <c r="R177" s="35">
        <v>0</v>
      </c>
      <c r="S177" s="35">
        <v>36.9</v>
      </c>
      <c r="T177" s="71">
        <f t="shared" si="70"/>
        <v>1</v>
      </c>
      <c r="U177" s="10">
        <v>25</v>
      </c>
      <c r="V177" s="35">
        <v>4.4000000000000004</v>
      </c>
      <c r="W177" s="35">
        <v>3.6</v>
      </c>
      <c r="X177" s="71">
        <f t="shared" si="71"/>
        <v>0.81818181818181812</v>
      </c>
      <c r="Y177" s="10">
        <v>25</v>
      </c>
      <c r="Z177" s="35">
        <v>8830</v>
      </c>
      <c r="AA177" s="35">
        <v>4995.8</v>
      </c>
      <c r="AB177" s="71">
        <f t="shared" si="78"/>
        <v>0.56577576443941113</v>
      </c>
      <c r="AC177" s="10">
        <v>5</v>
      </c>
      <c r="AD177" s="47">
        <v>72</v>
      </c>
      <c r="AE177" s="47">
        <v>56</v>
      </c>
      <c r="AF177" s="71">
        <f t="shared" si="72"/>
        <v>0.77777777777777779</v>
      </c>
      <c r="AG177" s="10">
        <v>20</v>
      </c>
      <c r="AH177" s="4" t="s">
        <v>370</v>
      </c>
      <c r="AI177" s="4" t="s">
        <v>370</v>
      </c>
      <c r="AJ177" s="4" t="s">
        <v>370</v>
      </c>
      <c r="AK177" s="4" t="s">
        <v>370</v>
      </c>
      <c r="AL177" s="4" t="s">
        <v>370</v>
      </c>
      <c r="AM177" s="4" t="s">
        <v>370</v>
      </c>
      <c r="AN177" s="4" t="s">
        <v>370</v>
      </c>
      <c r="AO177" s="4" t="s">
        <v>370</v>
      </c>
      <c r="AP177" s="46">
        <f t="shared" si="79"/>
        <v>0.81702710108989363</v>
      </c>
      <c r="AQ177" s="47">
        <v>776</v>
      </c>
      <c r="AR177" s="35">
        <f t="shared" si="80"/>
        <v>634.90909090909088</v>
      </c>
      <c r="AS177" s="35">
        <f t="shared" si="73"/>
        <v>518.70000000000005</v>
      </c>
      <c r="AT177" s="35">
        <f t="shared" si="74"/>
        <v>-116.20909090909083</v>
      </c>
      <c r="AU177" s="35">
        <v>48.3</v>
      </c>
      <c r="AV177" s="35">
        <v>84.1</v>
      </c>
      <c r="AW177" s="35">
        <v>34.9</v>
      </c>
      <c r="AX177" s="35">
        <v>61.7</v>
      </c>
      <c r="AY177" s="35">
        <v>37.9</v>
      </c>
      <c r="AZ177" s="35">
        <v>24.6</v>
      </c>
      <c r="BA177" s="35">
        <v>58.7</v>
      </c>
      <c r="BB177" s="35">
        <v>77.3</v>
      </c>
      <c r="BC177" s="35"/>
      <c r="BD177" s="35"/>
      <c r="BE177" s="35">
        <f t="shared" si="81"/>
        <v>91.2</v>
      </c>
      <c r="BF177" s="10"/>
      <c r="BG177" s="35">
        <f t="shared" si="75"/>
        <v>91.2</v>
      </c>
      <c r="BH177" s="35"/>
      <c r="BI177" s="35">
        <f t="shared" si="76"/>
        <v>91.2</v>
      </c>
      <c r="BJ177" s="35"/>
      <c r="BK177" s="35">
        <f t="shared" si="82"/>
        <v>91.2</v>
      </c>
      <c r="BL177" s="35">
        <v>100.1</v>
      </c>
      <c r="BM177" s="35">
        <f t="shared" si="83"/>
        <v>-8.8999999999999915</v>
      </c>
      <c r="BN177" s="80"/>
      <c r="BO177" s="8"/>
      <c r="BP177" s="8"/>
      <c r="BQ177" s="8"/>
      <c r="BR177" s="8"/>
      <c r="BS177" s="8"/>
      <c r="BT177" s="8"/>
      <c r="BU177" s="9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9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9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9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9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9"/>
      <c r="HF177" s="8"/>
      <c r="HG177" s="8"/>
    </row>
    <row r="178" spans="1:215" s="2" customFormat="1" ht="17" customHeight="1">
      <c r="A178" s="13" t="s">
        <v>175</v>
      </c>
      <c r="B178" s="35">
        <v>0</v>
      </c>
      <c r="C178" s="35">
        <v>0</v>
      </c>
      <c r="D178" s="71">
        <f t="shared" si="77"/>
        <v>0</v>
      </c>
      <c r="E178" s="10">
        <v>0</v>
      </c>
      <c r="F178" s="4" t="s">
        <v>370</v>
      </c>
      <c r="G178" s="4" t="s">
        <v>370</v>
      </c>
      <c r="H178" s="4" t="s">
        <v>370</v>
      </c>
      <c r="I178" s="4" t="s">
        <v>370</v>
      </c>
      <c r="J178" s="4" t="s">
        <v>370</v>
      </c>
      <c r="K178" s="4" t="s">
        <v>370</v>
      </c>
      <c r="L178" s="4" t="s">
        <v>370</v>
      </c>
      <c r="M178" s="4" t="s">
        <v>370</v>
      </c>
      <c r="N178" s="35">
        <v>569.79999999999995</v>
      </c>
      <c r="O178" s="35">
        <v>515.20000000000005</v>
      </c>
      <c r="P178" s="71">
        <f t="shared" si="69"/>
        <v>0.90417690417690433</v>
      </c>
      <c r="Q178" s="10">
        <v>20</v>
      </c>
      <c r="R178" s="35">
        <v>0</v>
      </c>
      <c r="S178" s="35">
        <v>0</v>
      </c>
      <c r="T178" s="71">
        <f t="shared" si="70"/>
        <v>1</v>
      </c>
      <c r="U178" s="10">
        <v>20</v>
      </c>
      <c r="V178" s="35">
        <v>3.3</v>
      </c>
      <c r="W178" s="35">
        <v>0.6</v>
      </c>
      <c r="X178" s="71">
        <f t="shared" si="71"/>
        <v>0.18181818181818182</v>
      </c>
      <c r="Y178" s="10">
        <v>30</v>
      </c>
      <c r="Z178" s="35">
        <v>4540</v>
      </c>
      <c r="AA178" s="35">
        <v>5642.1</v>
      </c>
      <c r="AB178" s="71">
        <f t="shared" si="78"/>
        <v>1.2042753303964757</v>
      </c>
      <c r="AC178" s="10">
        <v>5</v>
      </c>
      <c r="AD178" s="47">
        <v>55</v>
      </c>
      <c r="AE178" s="47">
        <v>60</v>
      </c>
      <c r="AF178" s="71">
        <f t="shared" si="72"/>
        <v>1.0909090909090908</v>
      </c>
      <c r="AG178" s="10">
        <v>20</v>
      </c>
      <c r="AH178" s="4" t="s">
        <v>370</v>
      </c>
      <c r="AI178" s="4" t="s">
        <v>370</v>
      </c>
      <c r="AJ178" s="4" t="s">
        <v>370</v>
      </c>
      <c r="AK178" s="4" t="s">
        <v>370</v>
      </c>
      <c r="AL178" s="4" t="s">
        <v>370</v>
      </c>
      <c r="AM178" s="4" t="s">
        <v>370</v>
      </c>
      <c r="AN178" s="4" t="s">
        <v>370</v>
      </c>
      <c r="AO178" s="4" t="s">
        <v>370</v>
      </c>
      <c r="AP178" s="46">
        <f t="shared" si="79"/>
        <v>0.75134360008681822</v>
      </c>
      <c r="AQ178" s="47">
        <v>886</v>
      </c>
      <c r="AR178" s="35">
        <f t="shared" si="80"/>
        <v>724.90909090909088</v>
      </c>
      <c r="AS178" s="35">
        <f t="shared" si="73"/>
        <v>544.70000000000005</v>
      </c>
      <c r="AT178" s="35">
        <f t="shared" si="74"/>
        <v>-180.20909090909083</v>
      </c>
      <c r="AU178" s="35">
        <v>33.1</v>
      </c>
      <c r="AV178" s="35">
        <v>73.900000000000006</v>
      </c>
      <c r="AW178" s="35">
        <v>37.700000000000003</v>
      </c>
      <c r="AX178" s="35">
        <v>38.799999999999997</v>
      </c>
      <c r="AY178" s="35">
        <v>77.5</v>
      </c>
      <c r="AZ178" s="35">
        <v>73.8</v>
      </c>
      <c r="BA178" s="35">
        <v>90.8</v>
      </c>
      <c r="BB178" s="35">
        <v>86</v>
      </c>
      <c r="BC178" s="35"/>
      <c r="BD178" s="35"/>
      <c r="BE178" s="35">
        <f t="shared" si="81"/>
        <v>33.1</v>
      </c>
      <c r="BF178" s="10"/>
      <c r="BG178" s="35">
        <f t="shared" si="75"/>
        <v>33.1</v>
      </c>
      <c r="BH178" s="35"/>
      <c r="BI178" s="35">
        <f t="shared" si="76"/>
        <v>33.1</v>
      </c>
      <c r="BJ178" s="35"/>
      <c r="BK178" s="35">
        <f t="shared" si="82"/>
        <v>33.1</v>
      </c>
      <c r="BL178" s="35">
        <v>14.8</v>
      </c>
      <c r="BM178" s="35">
        <f t="shared" si="83"/>
        <v>18.3</v>
      </c>
      <c r="BN178" s="80"/>
      <c r="BO178" s="8"/>
      <c r="BP178" s="8"/>
      <c r="BQ178" s="8"/>
      <c r="BR178" s="8"/>
      <c r="BS178" s="8"/>
      <c r="BT178" s="8"/>
      <c r="BU178" s="9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9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9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9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9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9"/>
      <c r="HF178" s="8"/>
      <c r="HG178" s="8"/>
    </row>
    <row r="179" spans="1:215" s="2" customFormat="1" ht="17" customHeight="1">
      <c r="A179" s="13" t="s">
        <v>176</v>
      </c>
      <c r="B179" s="35">
        <v>0</v>
      </c>
      <c r="C179" s="35">
        <v>0</v>
      </c>
      <c r="D179" s="71">
        <f t="shared" si="77"/>
        <v>0</v>
      </c>
      <c r="E179" s="10">
        <v>0</v>
      </c>
      <c r="F179" s="4" t="s">
        <v>370</v>
      </c>
      <c r="G179" s="4" t="s">
        <v>370</v>
      </c>
      <c r="H179" s="4" t="s">
        <v>370</v>
      </c>
      <c r="I179" s="4" t="s">
        <v>370</v>
      </c>
      <c r="J179" s="4" t="s">
        <v>370</v>
      </c>
      <c r="K179" s="4" t="s">
        <v>370</v>
      </c>
      <c r="L179" s="4" t="s">
        <v>370</v>
      </c>
      <c r="M179" s="4" t="s">
        <v>370</v>
      </c>
      <c r="N179" s="35">
        <v>742.1</v>
      </c>
      <c r="O179" s="35">
        <v>746.1</v>
      </c>
      <c r="P179" s="71">
        <f t="shared" si="69"/>
        <v>1.0053901091497104</v>
      </c>
      <c r="Q179" s="10">
        <v>20</v>
      </c>
      <c r="R179" s="35">
        <v>203</v>
      </c>
      <c r="S179" s="35">
        <v>405.7</v>
      </c>
      <c r="T179" s="71">
        <f t="shared" si="70"/>
        <v>1.2798522167487685</v>
      </c>
      <c r="U179" s="10">
        <v>35</v>
      </c>
      <c r="V179" s="35">
        <v>7.5</v>
      </c>
      <c r="W179" s="35">
        <v>3.2</v>
      </c>
      <c r="X179" s="71">
        <f t="shared" si="71"/>
        <v>0.42666666666666669</v>
      </c>
      <c r="Y179" s="10">
        <v>15</v>
      </c>
      <c r="Z179" s="35">
        <v>14490</v>
      </c>
      <c r="AA179" s="35">
        <v>12324.7</v>
      </c>
      <c r="AB179" s="71">
        <f t="shared" si="78"/>
        <v>0.85056590752242933</v>
      </c>
      <c r="AC179" s="10">
        <v>5</v>
      </c>
      <c r="AD179" s="47">
        <v>344</v>
      </c>
      <c r="AE179" s="47">
        <v>298</v>
      </c>
      <c r="AF179" s="71">
        <f t="shared" si="72"/>
        <v>0.86627906976744184</v>
      </c>
      <c r="AG179" s="10">
        <v>20</v>
      </c>
      <c r="AH179" s="4" t="s">
        <v>370</v>
      </c>
      <c r="AI179" s="4" t="s">
        <v>370</v>
      </c>
      <c r="AJ179" s="4" t="s">
        <v>370</v>
      </c>
      <c r="AK179" s="4" t="s">
        <v>370</v>
      </c>
      <c r="AL179" s="4" t="s">
        <v>370</v>
      </c>
      <c r="AM179" s="4" t="s">
        <v>370</v>
      </c>
      <c r="AN179" s="4" t="s">
        <v>370</v>
      </c>
      <c r="AO179" s="4" t="s">
        <v>370</v>
      </c>
      <c r="AP179" s="46">
        <f t="shared" si="79"/>
        <v>0.9776951652859166</v>
      </c>
      <c r="AQ179" s="47">
        <v>898</v>
      </c>
      <c r="AR179" s="35">
        <f t="shared" si="80"/>
        <v>734.72727272727275</v>
      </c>
      <c r="AS179" s="35">
        <f t="shared" si="73"/>
        <v>718.3</v>
      </c>
      <c r="AT179" s="35">
        <f t="shared" si="74"/>
        <v>-16.427272727272793</v>
      </c>
      <c r="AU179" s="35">
        <v>64.599999999999994</v>
      </c>
      <c r="AV179" s="35">
        <v>49</v>
      </c>
      <c r="AW179" s="35">
        <v>109.9</v>
      </c>
      <c r="AX179" s="35">
        <v>47.8</v>
      </c>
      <c r="AY179" s="35">
        <v>60.3</v>
      </c>
      <c r="AZ179" s="35">
        <v>87.7</v>
      </c>
      <c r="BA179" s="35">
        <v>74.599999999999994</v>
      </c>
      <c r="BB179" s="35">
        <v>77.3</v>
      </c>
      <c r="BC179" s="35">
        <v>55.099999999999994</v>
      </c>
      <c r="BD179" s="35"/>
      <c r="BE179" s="35">
        <f t="shared" si="81"/>
        <v>92</v>
      </c>
      <c r="BF179" s="10"/>
      <c r="BG179" s="35">
        <f t="shared" si="75"/>
        <v>92</v>
      </c>
      <c r="BH179" s="35"/>
      <c r="BI179" s="35">
        <f t="shared" si="76"/>
        <v>92</v>
      </c>
      <c r="BJ179" s="35"/>
      <c r="BK179" s="35">
        <f t="shared" si="82"/>
        <v>92</v>
      </c>
      <c r="BL179" s="35">
        <v>97.2</v>
      </c>
      <c r="BM179" s="35">
        <f t="shared" si="83"/>
        <v>-5.2000000000000028</v>
      </c>
      <c r="BN179" s="80"/>
      <c r="BO179" s="8"/>
      <c r="BP179" s="8"/>
      <c r="BQ179" s="8"/>
      <c r="BR179" s="8"/>
      <c r="BS179" s="8"/>
      <c r="BT179" s="8"/>
      <c r="BU179" s="9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9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9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9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9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9"/>
      <c r="HF179" s="8"/>
      <c r="HG179" s="8"/>
    </row>
    <row r="180" spans="1:215" s="2" customFormat="1" ht="17" customHeight="1">
      <c r="A180" s="13" t="s">
        <v>177</v>
      </c>
      <c r="B180" s="35">
        <v>0</v>
      </c>
      <c r="C180" s="35">
        <v>0</v>
      </c>
      <c r="D180" s="71">
        <f t="shared" si="77"/>
        <v>0</v>
      </c>
      <c r="E180" s="10">
        <v>0</v>
      </c>
      <c r="F180" s="4" t="s">
        <v>370</v>
      </c>
      <c r="G180" s="4" t="s">
        <v>370</v>
      </c>
      <c r="H180" s="4" t="s">
        <v>370</v>
      </c>
      <c r="I180" s="4" t="s">
        <v>370</v>
      </c>
      <c r="J180" s="4" t="s">
        <v>370</v>
      </c>
      <c r="K180" s="4" t="s">
        <v>370</v>
      </c>
      <c r="L180" s="4" t="s">
        <v>370</v>
      </c>
      <c r="M180" s="4" t="s">
        <v>370</v>
      </c>
      <c r="N180" s="35">
        <v>201.8</v>
      </c>
      <c r="O180" s="35">
        <v>174.7</v>
      </c>
      <c r="P180" s="71">
        <f t="shared" si="69"/>
        <v>0.86570862239841417</v>
      </c>
      <c r="Q180" s="10">
        <v>20</v>
      </c>
      <c r="R180" s="35">
        <v>0</v>
      </c>
      <c r="S180" s="35">
        <v>13.3</v>
      </c>
      <c r="T180" s="71">
        <f t="shared" si="70"/>
        <v>1</v>
      </c>
      <c r="U180" s="10">
        <v>20</v>
      </c>
      <c r="V180" s="35">
        <v>1.8</v>
      </c>
      <c r="W180" s="35">
        <v>1.8</v>
      </c>
      <c r="X180" s="71">
        <f t="shared" si="71"/>
        <v>1</v>
      </c>
      <c r="Y180" s="10">
        <v>30</v>
      </c>
      <c r="Z180" s="35">
        <v>3823</v>
      </c>
      <c r="AA180" s="35">
        <v>2733.1</v>
      </c>
      <c r="AB180" s="71">
        <f t="shared" si="78"/>
        <v>0.71490975673554802</v>
      </c>
      <c r="AC180" s="10">
        <v>5</v>
      </c>
      <c r="AD180" s="47">
        <v>49</v>
      </c>
      <c r="AE180" s="47">
        <v>30</v>
      </c>
      <c r="AF180" s="71">
        <f t="shared" si="72"/>
        <v>0.61224489795918369</v>
      </c>
      <c r="AG180" s="10">
        <v>20</v>
      </c>
      <c r="AH180" s="4" t="s">
        <v>370</v>
      </c>
      <c r="AI180" s="4" t="s">
        <v>370</v>
      </c>
      <c r="AJ180" s="4" t="s">
        <v>370</v>
      </c>
      <c r="AK180" s="4" t="s">
        <v>370</v>
      </c>
      <c r="AL180" s="4" t="s">
        <v>370</v>
      </c>
      <c r="AM180" s="4" t="s">
        <v>370</v>
      </c>
      <c r="AN180" s="4" t="s">
        <v>370</v>
      </c>
      <c r="AO180" s="4" t="s">
        <v>370</v>
      </c>
      <c r="AP180" s="46">
        <f t="shared" si="79"/>
        <v>0.87509072832452306</v>
      </c>
      <c r="AQ180" s="47">
        <v>442</v>
      </c>
      <c r="AR180" s="35">
        <f t="shared" si="80"/>
        <v>361.63636363636363</v>
      </c>
      <c r="AS180" s="35">
        <f t="shared" si="73"/>
        <v>316.5</v>
      </c>
      <c r="AT180" s="35">
        <f t="shared" si="74"/>
        <v>-45.136363636363626</v>
      </c>
      <c r="AU180" s="35">
        <v>16.8</v>
      </c>
      <c r="AV180" s="35">
        <v>36.4</v>
      </c>
      <c r="AW180" s="35">
        <v>26.7</v>
      </c>
      <c r="AX180" s="35">
        <v>26.4</v>
      </c>
      <c r="AY180" s="35">
        <v>32</v>
      </c>
      <c r="AZ180" s="35">
        <v>53.7</v>
      </c>
      <c r="BA180" s="35">
        <v>36.200000000000003</v>
      </c>
      <c r="BB180" s="35">
        <v>28.9</v>
      </c>
      <c r="BC180" s="35"/>
      <c r="BD180" s="35"/>
      <c r="BE180" s="35">
        <f t="shared" si="81"/>
        <v>59.4</v>
      </c>
      <c r="BF180" s="10"/>
      <c r="BG180" s="35">
        <f t="shared" si="75"/>
        <v>59.4</v>
      </c>
      <c r="BH180" s="35"/>
      <c r="BI180" s="35">
        <f t="shared" si="76"/>
        <v>59.4</v>
      </c>
      <c r="BJ180" s="35"/>
      <c r="BK180" s="35">
        <f t="shared" si="82"/>
        <v>59.4</v>
      </c>
      <c r="BL180" s="35">
        <v>62.6</v>
      </c>
      <c r="BM180" s="35">
        <f t="shared" si="83"/>
        <v>-3.2000000000000028</v>
      </c>
      <c r="BN180" s="80"/>
      <c r="BO180" s="8"/>
      <c r="BP180" s="8"/>
      <c r="BQ180" s="8"/>
      <c r="BR180" s="8"/>
      <c r="BS180" s="8"/>
      <c r="BT180" s="8"/>
      <c r="BU180" s="9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9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9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9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9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9"/>
      <c r="HF180" s="8"/>
      <c r="HG180" s="8"/>
    </row>
    <row r="181" spans="1:215" s="2" customFormat="1" ht="17" customHeight="1">
      <c r="A181" s="13" t="s">
        <v>178</v>
      </c>
      <c r="B181" s="35">
        <v>0</v>
      </c>
      <c r="C181" s="35">
        <v>0</v>
      </c>
      <c r="D181" s="71">
        <f t="shared" si="77"/>
        <v>0</v>
      </c>
      <c r="E181" s="10">
        <v>0</v>
      </c>
      <c r="F181" s="4" t="s">
        <v>370</v>
      </c>
      <c r="G181" s="4" t="s">
        <v>370</v>
      </c>
      <c r="H181" s="4" t="s">
        <v>370</v>
      </c>
      <c r="I181" s="4" t="s">
        <v>370</v>
      </c>
      <c r="J181" s="4" t="s">
        <v>370</v>
      </c>
      <c r="K181" s="4" t="s">
        <v>370</v>
      </c>
      <c r="L181" s="4" t="s">
        <v>370</v>
      </c>
      <c r="M181" s="4" t="s">
        <v>370</v>
      </c>
      <c r="N181" s="35">
        <v>324.2</v>
      </c>
      <c r="O181" s="35">
        <v>105.4</v>
      </c>
      <c r="P181" s="71">
        <f t="shared" si="69"/>
        <v>0.32510795805058607</v>
      </c>
      <c r="Q181" s="10">
        <v>20</v>
      </c>
      <c r="R181" s="35">
        <v>0</v>
      </c>
      <c r="S181" s="35">
        <v>7.1</v>
      </c>
      <c r="T181" s="71">
        <f t="shared" si="70"/>
        <v>1</v>
      </c>
      <c r="U181" s="10">
        <v>20</v>
      </c>
      <c r="V181" s="35">
        <v>0</v>
      </c>
      <c r="W181" s="35">
        <v>0</v>
      </c>
      <c r="X181" s="71">
        <f t="shared" si="71"/>
        <v>1</v>
      </c>
      <c r="Y181" s="10">
        <v>30</v>
      </c>
      <c r="Z181" s="35">
        <v>393</v>
      </c>
      <c r="AA181" s="35">
        <v>562.29999999999995</v>
      </c>
      <c r="AB181" s="71">
        <f t="shared" si="78"/>
        <v>1.2230788804071246</v>
      </c>
      <c r="AC181" s="10">
        <v>5</v>
      </c>
      <c r="AD181" s="47">
        <v>10</v>
      </c>
      <c r="AE181" s="47">
        <v>14</v>
      </c>
      <c r="AF181" s="71">
        <f t="shared" si="72"/>
        <v>1.22</v>
      </c>
      <c r="AG181" s="10">
        <v>20</v>
      </c>
      <c r="AH181" s="4" t="s">
        <v>370</v>
      </c>
      <c r="AI181" s="4" t="s">
        <v>370</v>
      </c>
      <c r="AJ181" s="4" t="s">
        <v>370</v>
      </c>
      <c r="AK181" s="4" t="s">
        <v>370</v>
      </c>
      <c r="AL181" s="4" t="s">
        <v>370</v>
      </c>
      <c r="AM181" s="4" t="s">
        <v>370</v>
      </c>
      <c r="AN181" s="4" t="s">
        <v>370</v>
      </c>
      <c r="AO181" s="4" t="s">
        <v>370</v>
      </c>
      <c r="AP181" s="46">
        <f t="shared" si="79"/>
        <v>0.91597424803207717</v>
      </c>
      <c r="AQ181" s="47">
        <v>13</v>
      </c>
      <c r="AR181" s="35">
        <f t="shared" si="80"/>
        <v>10.636363636363637</v>
      </c>
      <c r="AS181" s="35">
        <f t="shared" si="73"/>
        <v>9.6999999999999993</v>
      </c>
      <c r="AT181" s="35">
        <f t="shared" si="74"/>
        <v>-0.9363636363636374</v>
      </c>
      <c r="AU181" s="35">
        <v>0.9</v>
      </c>
      <c r="AV181" s="35">
        <v>0.9</v>
      </c>
      <c r="AW181" s="35">
        <v>1.4</v>
      </c>
      <c r="AX181" s="35">
        <v>0.9</v>
      </c>
      <c r="AY181" s="35">
        <v>0.9</v>
      </c>
      <c r="AZ181" s="35">
        <v>1.2</v>
      </c>
      <c r="BA181" s="35">
        <v>1.3</v>
      </c>
      <c r="BB181" s="35">
        <v>1</v>
      </c>
      <c r="BC181" s="35"/>
      <c r="BD181" s="35"/>
      <c r="BE181" s="35">
        <f t="shared" si="81"/>
        <v>1.2</v>
      </c>
      <c r="BF181" s="10"/>
      <c r="BG181" s="35">
        <f t="shared" si="75"/>
        <v>1.2</v>
      </c>
      <c r="BH181" s="35"/>
      <c r="BI181" s="35">
        <f t="shared" si="76"/>
        <v>1.2</v>
      </c>
      <c r="BJ181" s="35"/>
      <c r="BK181" s="35">
        <f t="shared" si="82"/>
        <v>1.2</v>
      </c>
      <c r="BL181" s="35">
        <v>1.1000000000000001</v>
      </c>
      <c r="BM181" s="35">
        <f t="shared" si="83"/>
        <v>9.9999999999999867E-2</v>
      </c>
      <c r="BN181" s="80"/>
      <c r="BO181" s="8"/>
      <c r="BP181" s="8"/>
      <c r="BQ181" s="8"/>
      <c r="BR181" s="8"/>
      <c r="BS181" s="8"/>
      <c r="BT181" s="8"/>
      <c r="BU181" s="9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9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9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9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9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9"/>
      <c r="HF181" s="8"/>
      <c r="HG181" s="8"/>
    </row>
    <row r="182" spans="1:215" s="2" customFormat="1" ht="17" customHeight="1">
      <c r="A182" s="13" t="s">
        <v>179</v>
      </c>
      <c r="B182" s="35">
        <v>0</v>
      </c>
      <c r="C182" s="35">
        <v>0</v>
      </c>
      <c r="D182" s="71">
        <f t="shared" si="77"/>
        <v>0</v>
      </c>
      <c r="E182" s="10">
        <v>0</v>
      </c>
      <c r="F182" s="4" t="s">
        <v>370</v>
      </c>
      <c r="G182" s="4" t="s">
        <v>370</v>
      </c>
      <c r="H182" s="4" t="s">
        <v>370</v>
      </c>
      <c r="I182" s="4" t="s">
        <v>370</v>
      </c>
      <c r="J182" s="4" t="s">
        <v>370</v>
      </c>
      <c r="K182" s="4" t="s">
        <v>370</v>
      </c>
      <c r="L182" s="4" t="s">
        <v>370</v>
      </c>
      <c r="M182" s="4" t="s">
        <v>370</v>
      </c>
      <c r="N182" s="35">
        <v>1781.2</v>
      </c>
      <c r="O182" s="35">
        <v>1199.5</v>
      </c>
      <c r="P182" s="71">
        <f t="shared" si="69"/>
        <v>0.67342241185717489</v>
      </c>
      <c r="Q182" s="10">
        <v>20</v>
      </c>
      <c r="R182" s="35">
        <v>0</v>
      </c>
      <c r="S182" s="35">
        <v>10</v>
      </c>
      <c r="T182" s="71">
        <f t="shared" si="70"/>
        <v>1</v>
      </c>
      <c r="U182" s="10">
        <v>20</v>
      </c>
      <c r="V182" s="35">
        <v>3.7</v>
      </c>
      <c r="W182" s="35">
        <v>4.5999999999999996</v>
      </c>
      <c r="X182" s="71">
        <f t="shared" si="71"/>
        <v>1.2043243243243242</v>
      </c>
      <c r="Y182" s="10">
        <v>30</v>
      </c>
      <c r="Z182" s="35">
        <v>12206</v>
      </c>
      <c r="AA182" s="35">
        <v>10721.8</v>
      </c>
      <c r="AB182" s="71">
        <f t="shared" si="78"/>
        <v>0.87840406357529077</v>
      </c>
      <c r="AC182" s="10">
        <v>5</v>
      </c>
      <c r="AD182" s="47">
        <v>98</v>
      </c>
      <c r="AE182" s="47">
        <v>69</v>
      </c>
      <c r="AF182" s="71">
        <f t="shared" si="72"/>
        <v>0.70408163265306123</v>
      </c>
      <c r="AG182" s="10">
        <v>20</v>
      </c>
      <c r="AH182" s="4" t="s">
        <v>370</v>
      </c>
      <c r="AI182" s="4" t="s">
        <v>370</v>
      </c>
      <c r="AJ182" s="4" t="s">
        <v>370</v>
      </c>
      <c r="AK182" s="4" t="s">
        <v>370</v>
      </c>
      <c r="AL182" s="4" t="s">
        <v>370</v>
      </c>
      <c r="AM182" s="4" t="s">
        <v>370</v>
      </c>
      <c r="AN182" s="4" t="s">
        <v>370</v>
      </c>
      <c r="AO182" s="4" t="s">
        <v>370</v>
      </c>
      <c r="AP182" s="46">
        <f t="shared" si="79"/>
        <v>0.92707190460853584</v>
      </c>
      <c r="AQ182" s="47">
        <v>762</v>
      </c>
      <c r="AR182" s="35">
        <f t="shared" si="80"/>
        <v>623.45454545454538</v>
      </c>
      <c r="AS182" s="35">
        <f t="shared" si="73"/>
        <v>578</v>
      </c>
      <c r="AT182" s="35">
        <f t="shared" si="74"/>
        <v>-45.454545454545382</v>
      </c>
      <c r="AU182" s="35">
        <v>33</v>
      </c>
      <c r="AV182" s="35">
        <v>72.7</v>
      </c>
      <c r="AW182" s="35">
        <v>108.8</v>
      </c>
      <c r="AX182" s="35">
        <v>22.2</v>
      </c>
      <c r="AY182" s="35">
        <v>58.2</v>
      </c>
      <c r="AZ182" s="35">
        <v>56</v>
      </c>
      <c r="BA182" s="35">
        <v>48.5</v>
      </c>
      <c r="BB182" s="35">
        <v>54.8</v>
      </c>
      <c r="BC182" s="35">
        <v>21.6</v>
      </c>
      <c r="BD182" s="35"/>
      <c r="BE182" s="35">
        <f t="shared" si="81"/>
        <v>102.2</v>
      </c>
      <c r="BF182" s="10"/>
      <c r="BG182" s="35">
        <f t="shared" si="75"/>
        <v>102.2</v>
      </c>
      <c r="BH182" s="35"/>
      <c r="BI182" s="35">
        <f t="shared" si="76"/>
        <v>102.2</v>
      </c>
      <c r="BJ182" s="35"/>
      <c r="BK182" s="35">
        <f t="shared" si="82"/>
        <v>102.2</v>
      </c>
      <c r="BL182" s="35">
        <v>103.9</v>
      </c>
      <c r="BM182" s="35">
        <f t="shared" si="83"/>
        <v>-1.7000000000000028</v>
      </c>
      <c r="BN182" s="80"/>
      <c r="BO182" s="8"/>
      <c r="BP182" s="8"/>
      <c r="BQ182" s="8"/>
      <c r="BR182" s="8"/>
      <c r="BS182" s="8"/>
      <c r="BT182" s="8"/>
      <c r="BU182" s="9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9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9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9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9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9"/>
      <c r="HF182" s="8"/>
      <c r="HG182" s="8"/>
    </row>
    <row r="183" spans="1:215" s="2" customFormat="1" ht="17" customHeight="1">
      <c r="A183" s="13" t="s">
        <v>180</v>
      </c>
      <c r="B183" s="35">
        <v>0</v>
      </c>
      <c r="C183" s="35">
        <v>0</v>
      </c>
      <c r="D183" s="71">
        <f t="shared" si="77"/>
        <v>0</v>
      </c>
      <c r="E183" s="10">
        <v>0</v>
      </c>
      <c r="F183" s="4" t="s">
        <v>370</v>
      </c>
      <c r="G183" s="4" t="s">
        <v>370</v>
      </c>
      <c r="H183" s="4" t="s">
        <v>370</v>
      </c>
      <c r="I183" s="4" t="s">
        <v>370</v>
      </c>
      <c r="J183" s="4" t="s">
        <v>370</v>
      </c>
      <c r="K183" s="4" t="s">
        <v>370</v>
      </c>
      <c r="L183" s="4" t="s">
        <v>370</v>
      </c>
      <c r="M183" s="4" t="s">
        <v>370</v>
      </c>
      <c r="N183" s="35">
        <v>998.7</v>
      </c>
      <c r="O183" s="35">
        <v>935</v>
      </c>
      <c r="P183" s="71">
        <f t="shared" si="69"/>
        <v>0.93621708220686883</v>
      </c>
      <c r="Q183" s="10">
        <v>20</v>
      </c>
      <c r="R183" s="35">
        <v>1243</v>
      </c>
      <c r="S183" s="35">
        <v>508.7</v>
      </c>
      <c r="T183" s="71">
        <f t="shared" si="70"/>
        <v>0.40925181013676587</v>
      </c>
      <c r="U183" s="10">
        <v>25</v>
      </c>
      <c r="V183" s="35">
        <v>11</v>
      </c>
      <c r="W183" s="35">
        <v>37.700000000000003</v>
      </c>
      <c r="X183" s="71">
        <f t="shared" si="71"/>
        <v>1.3</v>
      </c>
      <c r="Y183" s="10">
        <v>25</v>
      </c>
      <c r="Z183" s="35">
        <v>17000</v>
      </c>
      <c r="AA183" s="35">
        <v>14217.7</v>
      </c>
      <c r="AB183" s="71">
        <f t="shared" si="78"/>
        <v>0.83633529411764707</v>
      </c>
      <c r="AC183" s="10">
        <v>5</v>
      </c>
      <c r="AD183" s="47">
        <v>159</v>
      </c>
      <c r="AE183" s="47">
        <v>180</v>
      </c>
      <c r="AF183" s="71">
        <f t="shared" si="72"/>
        <v>1.1320754716981132</v>
      </c>
      <c r="AG183" s="10">
        <v>20</v>
      </c>
      <c r="AH183" s="4" t="s">
        <v>370</v>
      </c>
      <c r="AI183" s="4" t="s">
        <v>370</v>
      </c>
      <c r="AJ183" s="4" t="s">
        <v>370</v>
      </c>
      <c r="AK183" s="4" t="s">
        <v>370</v>
      </c>
      <c r="AL183" s="4" t="s">
        <v>370</v>
      </c>
      <c r="AM183" s="4" t="s">
        <v>370</v>
      </c>
      <c r="AN183" s="4" t="s">
        <v>370</v>
      </c>
      <c r="AO183" s="4" t="s">
        <v>370</v>
      </c>
      <c r="AP183" s="46">
        <f t="shared" si="79"/>
        <v>0.92925076633796855</v>
      </c>
      <c r="AQ183" s="47">
        <v>1676</v>
      </c>
      <c r="AR183" s="35">
        <f t="shared" si="80"/>
        <v>1371.2727272727275</v>
      </c>
      <c r="AS183" s="35">
        <f t="shared" si="73"/>
        <v>1274.3</v>
      </c>
      <c r="AT183" s="35">
        <f t="shared" si="74"/>
        <v>-96.972727272727525</v>
      </c>
      <c r="AU183" s="35">
        <v>188.4</v>
      </c>
      <c r="AV183" s="35">
        <v>187.7</v>
      </c>
      <c r="AW183" s="35">
        <v>186.9</v>
      </c>
      <c r="AX183" s="35">
        <v>104</v>
      </c>
      <c r="AY183" s="35">
        <v>102</v>
      </c>
      <c r="AZ183" s="35">
        <v>46.2</v>
      </c>
      <c r="BA183" s="35">
        <v>101.1</v>
      </c>
      <c r="BB183" s="35">
        <v>116.6</v>
      </c>
      <c r="BC183" s="35"/>
      <c r="BD183" s="35"/>
      <c r="BE183" s="35">
        <f t="shared" si="81"/>
        <v>241.4</v>
      </c>
      <c r="BF183" s="10"/>
      <c r="BG183" s="35">
        <f t="shared" si="75"/>
        <v>241.4</v>
      </c>
      <c r="BH183" s="35"/>
      <c r="BI183" s="35">
        <f t="shared" si="76"/>
        <v>241.4</v>
      </c>
      <c r="BJ183" s="35"/>
      <c r="BK183" s="35">
        <f t="shared" si="82"/>
        <v>241.4</v>
      </c>
      <c r="BL183" s="35">
        <v>248.4</v>
      </c>
      <c r="BM183" s="35">
        <f t="shared" si="83"/>
        <v>-7</v>
      </c>
      <c r="BN183" s="80"/>
      <c r="BO183" s="8"/>
      <c r="BP183" s="8"/>
      <c r="BQ183" s="8"/>
      <c r="BR183" s="8"/>
      <c r="BS183" s="8"/>
      <c r="BT183" s="8"/>
      <c r="BU183" s="9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9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9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9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9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9"/>
      <c r="HF183" s="8"/>
      <c r="HG183" s="8"/>
    </row>
    <row r="184" spans="1:215" s="2" customFormat="1" ht="17" customHeight="1">
      <c r="A184" s="13" t="s">
        <v>181</v>
      </c>
      <c r="B184" s="35">
        <v>0</v>
      </c>
      <c r="C184" s="35">
        <v>0</v>
      </c>
      <c r="D184" s="71">
        <f t="shared" si="77"/>
        <v>0</v>
      </c>
      <c r="E184" s="10">
        <v>0</v>
      </c>
      <c r="F184" s="4" t="s">
        <v>370</v>
      </c>
      <c r="G184" s="4" t="s">
        <v>370</v>
      </c>
      <c r="H184" s="4" t="s">
        <v>370</v>
      </c>
      <c r="I184" s="4" t="s">
        <v>370</v>
      </c>
      <c r="J184" s="4" t="s">
        <v>370</v>
      </c>
      <c r="K184" s="4" t="s">
        <v>370</v>
      </c>
      <c r="L184" s="4" t="s">
        <v>370</v>
      </c>
      <c r="M184" s="4" t="s">
        <v>370</v>
      </c>
      <c r="N184" s="35">
        <v>1114.7</v>
      </c>
      <c r="O184" s="35">
        <v>691.1</v>
      </c>
      <c r="P184" s="71">
        <f t="shared" si="69"/>
        <v>0.61998744056696864</v>
      </c>
      <c r="Q184" s="10">
        <v>20</v>
      </c>
      <c r="R184" s="35">
        <v>0</v>
      </c>
      <c r="S184" s="35">
        <v>51.7</v>
      </c>
      <c r="T184" s="71">
        <f t="shared" si="70"/>
        <v>1</v>
      </c>
      <c r="U184" s="10">
        <v>20</v>
      </c>
      <c r="V184" s="35">
        <v>5.7</v>
      </c>
      <c r="W184" s="35">
        <v>4.3</v>
      </c>
      <c r="X184" s="71">
        <f t="shared" si="71"/>
        <v>0.7543859649122806</v>
      </c>
      <c r="Y184" s="10">
        <v>30</v>
      </c>
      <c r="Z184" s="35">
        <v>13740</v>
      </c>
      <c r="AA184" s="35">
        <v>9533.4</v>
      </c>
      <c r="AB184" s="71">
        <f t="shared" si="78"/>
        <v>0.69384279475982535</v>
      </c>
      <c r="AC184" s="10">
        <v>5</v>
      </c>
      <c r="AD184" s="47">
        <v>69</v>
      </c>
      <c r="AE184" s="47">
        <v>92</v>
      </c>
      <c r="AF184" s="71">
        <f t="shared" si="72"/>
        <v>1.2133333333333334</v>
      </c>
      <c r="AG184" s="10">
        <v>20</v>
      </c>
      <c r="AH184" s="4" t="s">
        <v>370</v>
      </c>
      <c r="AI184" s="4" t="s">
        <v>370</v>
      </c>
      <c r="AJ184" s="4" t="s">
        <v>370</v>
      </c>
      <c r="AK184" s="4" t="s">
        <v>370</v>
      </c>
      <c r="AL184" s="4" t="s">
        <v>370</v>
      </c>
      <c r="AM184" s="4" t="s">
        <v>370</v>
      </c>
      <c r="AN184" s="4" t="s">
        <v>370</v>
      </c>
      <c r="AO184" s="4" t="s">
        <v>370</v>
      </c>
      <c r="AP184" s="46">
        <f t="shared" si="79"/>
        <v>0.87123377262287982</v>
      </c>
      <c r="AQ184" s="47">
        <v>1092</v>
      </c>
      <c r="AR184" s="35">
        <f t="shared" si="80"/>
        <v>893.45454545454538</v>
      </c>
      <c r="AS184" s="35">
        <f t="shared" si="73"/>
        <v>778.4</v>
      </c>
      <c r="AT184" s="35">
        <f t="shared" si="74"/>
        <v>-115.0545454545454</v>
      </c>
      <c r="AU184" s="35">
        <v>46.5</v>
      </c>
      <c r="AV184" s="35">
        <v>75.400000000000006</v>
      </c>
      <c r="AW184" s="35">
        <v>97.1</v>
      </c>
      <c r="AX184" s="35">
        <v>53.3</v>
      </c>
      <c r="AY184" s="35">
        <v>51.5</v>
      </c>
      <c r="AZ184" s="35">
        <v>127.8</v>
      </c>
      <c r="BA184" s="35">
        <v>88.7</v>
      </c>
      <c r="BB184" s="35">
        <v>116.9</v>
      </c>
      <c r="BC184" s="35">
        <v>6.6</v>
      </c>
      <c r="BD184" s="35"/>
      <c r="BE184" s="35">
        <f t="shared" si="81"/>
        <v>114.6</v>
      </c>
      <c r="BF184" s="10"/>
      <c r="BG184" s="35">
        <f t="shared" si="75"/>
        <v>114.6</v>
      </c>
      <c r="BH184" s="35"/>
      <c r="BI184" s="35">
        <f t="shared" si="76"/>
        <v>114.6</v>
      </c>
      <c r="BJ184" s="35"/>
      <c r="BK184" s="35">
        <f t="shared" si="82"/>
        <v>114.6</v>
      </c>
      <c r="BL184" s="35">
        <v>123.4</v>
      </c>
      <c r="BM184" s="35">
        <f t="shared" si="83"/>
        <v>-8.8000000000000114</v>
      </c>
      <c r="BN184" s="80"/>
      <c r="BO184" s="8"/>
      <c r="BP184" s="8"/>
      <c r="BQ184" s="8"/>
      <c r="BR184" s="8"/>
      <c r="BS184" s="8"/>
      <c r="BT184" s="8"/>
      <c r="BU184" s="9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9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9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9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9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9"/>
      <c r="HF184" s="8"/>
      <c r="HG184" s="8"/>
    </row>
    <row r="185" spans="1:215" s="2" customFormat="1" ht="17" customHeight="1">
      <c r="A185" s="17" t="s">
        <v>182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35"/>
      <c r="AA185" s="35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35"/>
      <c r="BM185" s="35"/>
      <c r="BN185" s="79"/>
      <c r="BO185" s="8"/>
      <c r="BP185" s="8"/>
      <c r="BQ185" s="8"/>
      <c r="BR185" s="8"/>
      <c r="BS185" s="8"/>
      <c r="BT185" s="8"/>
      <c r="BU185" s="9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9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9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9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9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9"/>
      <c r="HF185" s="8"/>
      <c r="HG185" s="8"/>
    </row>
    <row r="186" spans="1:215" s="2" customFormat="1" ht="17.850000000000001" customHeight="1">
      <c r="A186" s="13" t="s">
        <v>183</v>
      </c>
      <c r="B186" s="35">
        <v>0</v>
      </c>
      <c r="C186" s="35">
        <v>0</v>
      </c>
      <c r="D186" s="71">
        <f t="shared" si="77"/>
        <v>0</v>
      </c>
      <c r="E186" s="10">
        <v>0</v>
      </c>
      <c r="F186" s="4" t="s">
        <v>370</v>
      </c>
      <c r="G186" s="4" t="s">
        <v>370</v>
      </c>
      <c r="H186" s="4" t="s">
        <v>370</v>
      </c>
      <c r="I186" s="4" t="s">
        <v>370</v>
      </c>
      <c r="J186" s="4" t="s">
        <v>370</v>
      </c>
      <c r="K186" s="4" t="s">
        <v>370</v>
      </c>
      <c r="L186" s="4" t="s">
        <v>370</v>
      </c>
      <c r="M186" s="4" t="s">
        <v>370</v>
      </c>
      <c r="N186" s="35">
        <v>508.6</v>
      </c>
      <c r="O186" s="35">
        <v>417.9</v>
      </c>
      <c r="P186" s="71">
        <f t="shared" si="69"/>
        <v>0.82166732206055837</v>
      </c>
      <c r="Q186" s="10">
        <v>20</v>
      </c>
      <c r="R186" s="35">
        <v>146</v>
      </c>
      <c r="S186" s="35">
        <v>245.2</v>
      </c>
      <c r="T186" s="71">
        <f t="shared" si="70"/>
        <v>1.247945205479452</v>
      </c>
      <c r="U186" s="10">
        <v>25</v>
      </c>
      <c r="V186" s="35">
        <v>5.8</v>
      </c>
      <c r="W186" s="35">
        <v>6.7</v>
      </c>
      <c r="X186" s="71">
        <f t="shared" si="71"/>
        <v>1.1551724137931034</v>
      </c>
      <c r="Y186" s="10">
        <v>25</v>
      </c>
      <c r="Z186" s="35">
        <v>8693</v>
      </c>
      <c r="AA186" s="35">
        <v>10016</v>
      </c>
      <c r="AB186" s="71">
        <f t="shared" si="78"/>
        <v>1.1521914183826067</v>
      </c>
      <c r="AC186" s="10">
        <v>5</v>
      </c>
      <c r="AD186" s="47">
        <v>140</v>
      </c>
      <c r="AE186" s="47">
        <v>145</v>
      </c>
      <c r="AF186" s="71">
        <f t="shared" si="72"/>
        <v>1.0357142857142858</v>
      </c>
      <c r="AG186" s="10">
        <v>20</v>
      </c>
      <c r="AH186" s="4" t="s">
        <v>370</v>
      </c>
      <c r="AI186" s="4" t="s">
        <v>370</v>
      </c>
      <c r="AJ186" s="4" t="s">
        <v>370</v>
      </c>
      <c r="AK186" s="4" t="s">
        <v>370</v>
      </c>
      <c r="AL186" s="4" t="s">
        <v>370</v>
      </c>
      <c r="AM186" s="4" t="s">
        <v>370</v>
      </c>
      <c r="AN186" s="4" t="s">
        <v>370</v>
      </c>
      <c r="AO186" s="4" t="s">
        <v>370</v>
      </c>
      <c r="AP186" s="46">
        <f t="shared" si="79"/>
        <v>1.0840687339918296</v>
      </c>
      <c r="AQ186" s="47">
        <v>1678</v>
      </c>
      <c r="AR186" s="35">
        <f t="shared" si="80"/>
        <v>1372.9090909090908</v>
      </c>
      <c r="AS186" s="35">
        <f t="shared" si="73"/>
        <v>1488.3</v>
      </c>
      <c r="AT186" s="35">
        <f t="shared" si="74"/>
        <v>115.39090909090919</v>
      </c>
      <c r="AU186" s="35">
        <v>118.7</v>
      </c>
      <c r="AV186" s="35">
        <v>132.1</v>
      </c>
      <c r="AW186" s="35">
        <v>182.6</v>
      </c>
      <c r="AX186" s="35">
        <v>168.9</v>
      </c>
      <c r="AY186" s="35">
        <v>136.4</v>
      </c>
      <c r="AZ186" s="35">
        <v>131.69999999999999</v>
      </c>
      <c r="BA186" s="35">
        <v>179</v>
      </c>
      <c r="BB186" s="35">
        <v>159.19999999999999</v>
      </c>
      <c r="BC186" s="35">
        <v>2.7</v>
      </c>
      <c r="BD186" s="35"/>
      <c r="BE186" s="35">
        <f t="shared" si="81"/>
        <v>277</v>
      </c>
      <c r="BF186" s="10"/>
      <c r="BG186" s="35">
        <f t="shared" si="75"/>
        <v>277</v>
      </c>
      <c r="BH186" s="35"/>
      <c r="BI186" s="35">
        <f t="shared" si="76"/>
        <v>277</v>
      </c>
      <c r="BJ186" s="35"/>
      <c r="BK186" s="35">
        <f t="shared" si="82"/>
        <v>277</v>
      </c>
      <c r="BL186" s="35">
        <v>271.8</v>
      </c>
      <c r="BM186" s="35">
        <f t="shared" si="83"/>
        <v>5.1999999999999886</v>
      </c>
      <c r="BN186" s="80"/>
      <c r="BO186" s="8"/>
      <c r="BP186" s="8"/>
      <c r="BQ186" s="8"/>
      <c r="BR186" s="8"/>
      <c r="BS186" s="8"/>
      <c r="BT186" s="8"/>
      <c r="BU186" s="9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9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9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9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9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9"/>
      <c r="HF186" s="8"/>
      <c r="HG186" s="8"/>
    </row>
    <row r="187" spans="1:215" s="2" customFormat="1" ht="17" customHeight="1">
      <c r="A187" s="13" t="s">
        <v>184</v>
      </c>
      <c r="B187" s="35">
        <v>0</v>
      </c>
      <c r="C187" s="35">
        <v>0</v>
      </c>
      <c r="D187" s="71">
        <f t="shared" si="77"/>
        <v>0</v>
      </c>
      <c r="E187" s="10">
        <v>0</v>
      </c>
      <c r="F187" s="4" t="s">
        <v>370</v>
      </c>
      <c r="G187" s="4" t="s">
        <v>370</v>
      </c>
      <c r="H187" s="4" t="s">
        <v>370</v>
      </c>
      <c r="I187" s="4" t="s">
        <v>370</v>
      </c>
      <c r="J187" s="4" t="s">
        <v>370</v>
      </c>
      <c r="K187" s="4" t="s">
        <v>370</v>
      </c>
      <c r="L187" s="4" t="s">
        <v>370</v>
      </c>
      <c r="M187" s="4" t="s">
        <v>370</v>
      </c>
      <c r="N187" s="35">
        <v>1515.6</v>
      </c>
      <c r="O187" s="35">
        <v>1402.8</v>
      </c>
      <c r="P187" s="71">
        <f t="shared" si="69"/>
        <v>0.92557403008709427</v>
      </c>
      <c r="Q187" s="10">
        <v>20</v>
      </c>
      <c r="R187" s="35">
        <v>87</v>
      </c>
      <c r="S187" s="35">
        <v>101.4</v>
      </c>
      <c r="T187" s="71">
        <f t="shared" si="70"/>
        <v>1.1655172413793105</v>
      </c>
      <c r="U187" s="10">
        <v>20</v>
      </c>
      <c r="V187" s="35">
        <v>7.5</v>
      </c>
      <c r="W187" s="35">
        <v>8.3000000000000007</v>
      </c>
      <c r="X187" s="71">
        <f t="shared" si="71"/>
        <v>1.1066666666666667</v>
      </c>
      <c r="Y187" s="10">
        <v>30</v>
      </c>
      <c r="Z187" s="35">
        <v>19870</v>
      </c>
      <c r="AA187" s="35">
        <v>21564.2</v>
      </c>
      <c r="AB187" s="71">
        <f t="shared" si="78"/>
        <v>1.0852642174131857</v>
      </c>
      <c r="AC187" s="10">
        <v>5</v>
      </c>
      <c r="AD187" s="47">
        <v>95</v>
      </c>
      <c r="AE187" s="47">
        <v>102</v>
      </c>
      <c r="AF187" s="71">
        <f t="shared" si="72"/>
        <v>1.0736842105263158</v>
      </c>
      <c r="AG187" s="10">
        <v>20</v>
      </c>
      <c r="AH187" s="4" t="s">
        <v>370</v>
      </c>
      <c r="AI187" s="4" t="s">
        <v>370</v>
      </c>
      <c r="AJ187" s="4" t="s">
        <v>370</v>
      </c>
      <c r="AK187" s="4" t="s">
        <v>370</v>
      </c>
      <c r="AL187" s="4" t="s">
        <v>370</v>
      </c>
      <c r="AM187" s="4" t="s">
        <v>370</v>
      </c>
      <c r="AN187" s="4" t="s">
        <v>370</v>
      </c>
      <c r="AO187" s="4" t="s">
        <v>370</v>
      </c>
      <c r="AP187" s="46">
        <f t="shared" si="79"/>
        <v>1.0728613760728458</v>
      </c>
      <c r="AQ187" s="47">
        <v>1552</v>
      </c>
      <c r="AR187" s="35">
        <f t="shared" si="80"/>
        <v>1269.8181818181818</v>
      </c>
      <c r="AS187" s="35">
        <f t="shared" si="73"/>
        <v>1362.3</v>
      </c>
      <c r="AT187" s="35">
        <f t="shared" si="74"/>
        <v>92.481818181818198</v>
      </c>
      <c r="AU187" s="35">
        <v>169.7</v>
      </c>
      <c r="AV187" s="35">
        <v>151.30000000000001</v>
      </c>
      <c r="AW187" s="35">
        <v>132.5</v>
      </c>
      <c r="AX187" s="35">
        <v>111.6</v>
      </c>
      <c r="AY187" s="35">
        <v>126.9</v>
      </c>
      <c r="AZ187" s="35">
        <v>135.6</v>
      </c>
      <c r="BA187" s="35">
        <v>176.6</v>
      </c>
      <c r="BB187" s="35">
        <v>172</v>
      </c>
      <c r="BC187" s="35"/>
      <c r="BD187" s="35"/>
      <c r="BE187" s="35">
        <f t="shared" si="81"/>
        <v>186.1</v>
      </c>
      <c r="BF187" s="10"/>
      <c r="BG187" s="35">
        <f t="shared" si="75"/>
        <v>186.1</v>
      </c>
      <c r="BH187" s="35"/>
      <c r="BI187" s="35">
        <f t="shared" si="76"/>
        <v>186.1</v>
      </c>
      <c r="BJ187" s="35"/>
      <c r="BK187" s="35">
        <f t="shared" si="82"/>
        <v>186.1</v>
      </c>
      <c r="BL187" s="35">
        <v>185.3</v>
      </c>
      <c r="BM187" s="35">
        <f t="shared" si="83"/>
        <v>0.79999999999998295</v>
      </c>
      <c r="BN187" s="80"/>
      <c r="BO187" s="8"/>
      <c r="BP187" s="8"/>
      <c r="BQ187" s="8"/>
      <c r="BR187" s="8"/>
      <c r="BS187" s="8"/>
      <c r="BT187" s="8"/>
      <c r="BU187" s="9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9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9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9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9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9"/>
      <c r="HF187" s="8"/>
      <c r="HG187" s="8"/>
    </row>
    <row r="188" spans="1:215" s="2" customFormat="1" ht="17" customHeight="1">
      <c r="A188" s="13" t="s">
        <v>185</v>
      </c>
      <c r="B188" s="35">
        <v>0</v>
      </c>
      <c r="C188" s="35">
        <v>0</v>
      </c>
      <c r="D188" s="71">
        <f t="shared" si="77"/>
        <v>0</v>
      </c>
      <c r="E188" s="10">
        <v>0</v>
      </c>
      <c r="F188" s="4" t="s">
        <v>370</v>
      </c>
      <c r="G188" s="4" t="s">
        <v>370</v>
      </c>
      <c r="H188" s="4" t="s">
        <v>370</v>
      </c>
      <c r="I188" s="4" t="s">
        <v>370</v>
      </c>
      <c r="J188" s="4" t="s">
        <v>370</v>
      </c>
      <c r="K188" s="4" t="s">
        <v>370</v>
      </c>
      <c r="L188" s="4" t="s">
        <v>370</v>
      </c>
      <c r="M188" s="4" t="s">
        <v>370</v>
      </c>
      <c r="N188" s="35">
        <v>934.4</v>
      </c>
      <c r="O188" s="35">
        <v>649.5</v>
      </c>
      <c r="P188" s="71">
        <f t="shared" si="69"/>
        <v>0.6950984589041096</v>
      </c>
      <c r="Q188" s="10">
        <v>20</v>
      </c>
      <c r="R188" s="35">
        <v>565</v>
      </c>
      <c r="S188" s="35">
        <v>606.4</v>
      </c>
      <c r="T188" s="71">
        <f t="shared" si="70"/>
        <v>1.0732743362831858</v>
      </c>
      <c r="U188" s="10">
        <v>30</v>
      </c>
      <c r="V188" s="35">
        <v>12</v>
      </c>
      <c r="W188" s="35">
        <v>12.7</v>
      </c>
      <c r="X188" s="71">
        <f t="shared" si="71"/>
        <v>1.0583333333333333</v>
      </c>
      <c r="Y188" s="10">
        <v>20</v>
      </c>
      <c r="Z188" s="35">
        <v>28563</v>
      </c>
      <c r="AA188" s="35">
        <v>28679.4</v>
      </c>
      <c r="AB188" s="71">
        <f t="shared" si="78"/>
        <v>1.0040752021846444</v>
      </c>
      <c r="AC188" s="10">
        <v>5</v>
      </c>
      <c r="AD188" s="47">
        <v>415</v>
      </c>
      <c r="AE188" s="47">
        <v>436</v>
      </c>
      <c r="AF188" s="71">
        <f t="shared" si="72"/>
        <v>1.0506024096385542</v>
      </c>
      <c r="AG188" s="10">
        <v>20</v>
      </c>
      <c r="AH188" s="4" t="s">
        <v>370</v>
      </c>
      <c r="AI188" s="4" t="s">
        <v>370</v>
      </c>
      <c r="AJ188" s="4" t="s">
        <v>370</v>
      </c>
      <c r="AK188" s="4" t="s">
        <v>370</v>
      </c>
      <c r="AL188" s="4" t="s">
        <v>370</v>
      </c>
      <c r="AM188" s="4" t="s">
        <v>370</v>
      </c>
      <c r="AN188" s="4" t="s">
        <v>370</v>
      </c>
      <c r="AO188" s="4" t="s">
        <v>370</v>
      </c>
      <c r="AP188" s="46">
        <f t="shared" si="79"/>
        <v>0.9820977909151446</v>
      </c>
      <c r="AQ188" s="47">
        <v>2909</v>
      </c>
      <c r="AR188" s="35">
        <f t="shared" si="80"/>
        <v>2380.090909090909</v>
      </c>
      <c r="AS188" s="35">
        <f t="shared" si="73"/>
        <v>2337.5</v>
      </c>
      <c r="AT188" s="35">
        <f t="shared" si="74"/>
        <v>-42.590909090909008</v>
      </c>
      <c r="AU188" s="35">
        <v>156.19999999999999</v>
      </c>
      <c r="AV188" s="35">
        <v>172.6</v>
      </c>
      <c r="AW188" s="35">
        <v>209.8</v>
      </c>
      <c r="AX188" s="35">
        <v>214</v>
      </c>
      <c r="AY188" s="35">
        <v>240.9</v>
      </c>
      <c r="AZ188" s="35">
        <v>338.8</v>
      </c>
      <c r="BA188" s="35">
        <v>337.9</v>
      </c>
      <c r="BB188" s="35">
        <v>273.10000000000002</v>
      </c>
      <c r="BC188" s="35">
        <v>31.5</v>
      </c>
      <c r="BD188" s="35"/>
      <c r="BE188" s="35">
        <f t="shared" si="81"/>
        <v>362.7</v>
      </c>
      <c r="BF188" s="10"/>
      <c r="BG188" s="35">
        <f t="shared" si="75"/>
        <v>362.7</v>
      </c>
      <c r="BH188" s="35"/>
      <c r="BI188" s="35">
        <f t="shared" si="76"/>
        <v>362.7</v>
      </c>
      <c r="BJ188" s="35"/>
      <c r="BK188" s="35">
        <f t="shared" si="82"/>
        <v>362.7</v>
      </c>
      <c r="BL188" s="35">
        <v>359.8</v>
      </c>
      <c r="BM188" s="35">
        <f t="shared" si="83"/>
        <v>2.8999999999999773</v>
      </c>
      <c r="BN188" s="80"/>
      <c r="BO188" s="8"/>
      <c r="BP188" s="8"/>
      <c r="BQ188" s="8"/>
      <c r="BR188" s="8"/>
      <c r="BS188" s="8"/>
      <c r="BT188" s="8"/>
      <c r="BU188" s="9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9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9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9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9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9"/>
      <c r="HF188" s="8"/>
      <c r="HG188" s="8"/>
    </row>
    <row r="189" spans="1:215" s="2" customFormat="1" ht="17" customHeight="1">
      <c r="A189" s="13" t="s">
        <v>186</v>
      </c>
      <c r="B189" s="35">
        <v>1564368</v>
      </c>
      <c r="C189" s="35">
        <v>1446533</v>
      </c>
      <c r="D189" s="71">
        <f t="shared" si="77"/>
        <v>0.92467565176480215</v>
      </c>
      <c r="E189" s="10">
        <v>10</v>
      </c>
      <c r="F189" s="4" t="s">
        <v>370</v>
      </c>
      <c r="G189" s="4" t="s">
        <v>370</v>
      </c>
      <c r="H189" s="4" t="s">
        <v>370</v>
      </c>
      <c r="I189" s="4" t="s">
        <v>370</v>
      </c>
      <c r="J189" s="4" t="s">
        <v>370</v>
      </c>
      <c r="K189" s="4" t="s">
        <v>370</v>
      </c>
      <c r="L189" s="4" t="s">
        <v>370</v>
      </c>
      <c r="M189" s="4" t="s">
        <v>370</v>
      </c>
      <c r="N189" s="35">
        <v>10916.3</v>
      </c>
      <c r="O189" s="35">
        <v>12283.1</v>
      </c>
      <c r="P189" s="71">
        <f t="shared" si="69"/>
        <v>1.1252072588697637</v>
      </c>
      <c r="Q189" s="10">
        <v>20</v>
      </c>
      <c r="R189" s="35">
        <v>45</v>
      </c>
      <c r="S189" s="35">
        <v>49.7</v>
      </c>
      <c r="T189" s="71">
        <f t="shared" si="70"/>
        <v>1.1044444444444446</v>
      </c>
      <c r="U189" s="10">
        <v>10</v>
      </c>
      <c r="V189" s="35">
        <v>39</v>
      </c>
      <c r="W189" s="35">
        <v>88.7</v>
      </c>
      <c r="X189" s="71">
        <f t="shared" si="71"/>
        <v>1.3</v>
      </c>
      <c r="Y189" s="10">
        <v>40</v>
      </c>
      <c r="Z189" s="35">
        <v>794806</v>
      </c>
      <c r="AA189" s="35">
        <v>792080.6</v>
      </c>
      <c r="AB189" s="71">
        <f t="shared" si="78"/>
        <v>0.9965709871339673</v>
      </c>
      <c r="AC189" s="10">
        <v>5</v>
      </c>
      <c r="AD189" s="47">
        <v>55</v>
      </c>
      <c r="AE189" s="47">
        <v>55</v>
      </c>
      <c r="AF189" s="71">
        <f t="shared" si="72"/>
        <v>1</v>
      </c>
      <c r="AG189" s="10">
        <v>20</v>
      </c>
      <c r="AH189" s="4" t="s">
        <v>370</v>
      </c>
      <c r="AI189" s="4" t="s">
        <v>370</v>
      </c>
      <c r="AJ189" s="4" t="s">
        <v>370</v>
      </c>
      <c r="AK189" s="4" t="s">
        <v>370</v>
      </c>
      <c r="AL189" s="4" t="s">
        <v>370</v>
      </c>
      <c r="AM189" s="4" t="s">
        <v>370</v>
      </c>
      <c r="AN189" s="4" t="s">
        <v>370</v>
      </c>
      <c r="AO189" s="4" t="s">
        <v>370</v>
      </c>
      <c r="AP189" s="46">
        <f t="shared" si="79"/>
        <v>1.140744772144358</v>
      </c>
      <c r="AQ189" s="47">
        <v>4579</v>
      </c>
      <c r="AR189" s="35">
        <f t="shared" si="80"/>
        <v>3746.454545454545</v>
      </c>
      <c r="AS189" s="35">
        <f t="shared" si="73"/>
        <v>4273.7</v>
      </c>
      <c r="AT189" s="35">
        <f t="shared" si="74"/>
        <v>527.24545454545478</v>
      </c>
      <c r="AU189" s="35">
        <v>520.4</v>
      </c>
      <c r="AV189" s="35">
        <v>519.70000000000005</v>
      </c>
      <c r="AW189" s="35">
        <v>471.7</v>
      </c>
      <c r="AX189" s="35">
        <v>461.7</v>
      </c>
      <c r="AY189" s="35">
        <v>444</v>
      </c>
      <c r="AZ189" s="35">
        <v>453.1</v>
      </c>
      <c r="BA189" s="35">
        <v>502.4</v>
      </c>
      <c r="BB189" s="35">
        <v>466</v>
      </c>
      <c r="BC189" s="35">
        <v>17.5</v>
      </c>
      <c r="BD189" s="35"/>
      <c r="BE189" s="35">
        <f t="shared" si="81"/>
        <v>417.2</v>
      </c>
      <c r="BF189" s="10"/>
      <c r="BG189" s="35">
        <f t="shared" si="75"/>
        <v>417.2</v>
      </c>
      <c r="BH189" s="35"/>
      <c r="BI189" s="35">
        <f t="shared" si="76"/>
        <v>417.2</v>
      </c>
      <c r="BJ189" s="35"/>
      <c r="BK189" s="35">
        <f t="shared" si="82"/>
        <v>417.2</v>
      </c>
      <c r="BL189" s="35">
        <v>444.3</v>
      </c>
      <c r="BM189" s="35">
        <f t="shared" si="83"/>
        <v>-27.100000000000023</v>
      </c>
      <c r="BN189" s="80"/>
      <c r="BO189" s="8"/>
      <c r="BP189" s="8"/>
      <c r="BQ189" s="8"/>
      <c r="BR189" s="8"/>
      <c r="BS189" s="8"/>
      <c r="BT189" s="8"/>
      <c r="BU189" s="9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9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9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9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9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9"/>
      <c r="HF189" s="8"/>
      <c r="HG189" s="8"/>
    </row>
    <row r="190" spans="1:215" s="2" customFormat="1" ht="17" customHeight="1">
      <c r="A190" s="13" t="s">
        <v>187</v>
      </c>
      <c r="B190" s="35">
        <v>0</v>
      </c>
      <c r="C190" s="35">
        <v>0</v>
      </c>
      <c r="D190" s="71">
        <f t="shared" si="77"/>
        <v>0</v>
      </c>
      <c r="E190" s="10">
        <v>0</v>
      </c>
      <c r="F190" s="4" t="s">
        <v>370</v>
      </c>
      <c r="G190" s="4" t="s">
        <v>370</v>
      </c>
      <c r="H190" s="4" t="s">
        <v>370</v>
      </c>
      <c r="I190" s="4" t="s">
        <v>370</v>
      </c>
      <c r="J190" s="4" t="s">
        <v>370</v>
      </c>
      <c r="K190" s="4" t="s">
        <v>370</v>
      </c>
      <c r="L190" s="4" t="s">
        <v>370</v>
      </c>
      <c r="M190" s="4" t="s">
        <v>370</v>
      </c>
      <c r="N190" s="35">
        <v>1562.5</v>
      </c>
      <c r="O190" s="35">
        <v>1149.3</v>
      </c>
      <c r="P190" s="71">
        <f t="shared" si="69"/>
        <v>0.73555199999999998</v>
      </c>
      <c r="Q190" s="10">
        <v>20</v>
      </c>
      <c r="R190" s="35">
        <v>1795</v>
      </c>
      <c r="S190" s="35">
        <v>2240.6</v>
      </c>
      <c r="T190" s="71">
        <f t="shared" si="70"/>
        <v>1.2048245125348189</v>
      </c>
      <c r="U190" s="10">
        <v>35</v>
      </c>
      <c r="V190" s="35">
        <v>68</v>
      </c>
      <c r="W190" s="35">
        <v>148.9</v>
      </c>
      <c r="X190" s="71">
        <f t="shared" si="71"/>
        <v>1.298970588235294</v>
      </c>
      <c r="Y190" s="10">
        <v>15</v>
      </c>
      <c r="Z190" s="35">
        <v>31047</v>
      </c>
      <c r="AA190" s="35">
        <v>33709.5</v>
      </c>
      <c r="AB190" s="71">
        <f t="shared" si="78"/>
        <v>1.0857570779785486</v>
      </c>
      <c r="AC190" s="10">
        <v>5</v>
      </c>
      <c r="AD190" s="47">
        <v>1030</v>
      </c>
      <c r="AE190" s="47">
        <v>764</v>
      </c>
      <c r="AF190" s="71">
        <f t="shared" si="72"/>
        <v>0.74174757281553394</v>
      </c>
      <c r="AG190" s="10">
        <v>20</v>
      </c>
      <c r="AH190" s="4" t="s">
        <v>370</v>
      </c>
      <c r="AI190" s="4" t="s">
        <v>370</v>
      </c>
      <c r="AJ190" s="4" t="s">
        <v>370</v>
      </c>
      <c r="AK190" s="4" t="s">
        <v>370</v>
      </c>
      <c r="AL190" s="4" t="s">
        <v>370</v>
      </c>
      <c r="AM190" s="4" t="s">
        <v>370</v>
      </c>
      <c r="AN190" s="4" t="s">
        <v>370</v>
      </c>
      <c r="AO190" s="4" t="s">
        <v>370</v>
      </c>
      <c r="AP190" s="46">
        <f t="shared" si="79"/>
        <v>1.0171388800889629</v>
      </c>
      <c r="AQ190" s="47">
        <v>147</v>
      </c>
      <c r="AR190" s="35">
        <f t="shared" si="80"/>
        <v>120.27272727272727</v>
      </c>
      <c r="AS190" s="35">
        <f t="shared" si="73"/>
        <v>122.3</v>
      </c>
      <c r="AT190" s="35">
        <f t="shared" si="74"/>
        <v>2.0272727272727309</v>
      </c>
      <c r="AU190" s="35">
        <v>14.1</v>
      </c>
      <c r="AV190" s="35">
        <v>10.7</v>
      </c>
      <c r="AW190" s="35">
        <v>14.9</v>
      </c>
      <c r="AX190" s="35">
        <v>11.5</v>
      </c>
      <c r="AY190" s="35">
        <v>12.2</v>
      </c>
      <c r="AZ190" s="35">
        <v>13</v>
      </c>
      <c r="BA190" s="35">
        <v>15.1</v>
      </c>
      <c r="BB190" s="35">
        <v>16.600000000000001</v>
      </c>
      <c r="BC190" s="35"/>
      <c r="BD190" s="35"/>
      <c r="BE190" s="35">
        <f t="shared" si="81"/>
        <v>14.2</v>
      </c>
      <c r="BF190" s="10"/>
      <c r="BG190" s="35">
        <f t="shared" si="75"/>
        <v>14.2</v>
      </c>
      <c r="BH190" s="35"/>
      <c r="BI190" s="35">
        <f t="shared" si="76"/>
        <v>14.2</v>
      </c>
      <c r="BJ190" s="35"/>
      <c r="BK190" s="35">
        <f t="shared" si="82"/>
        <v>14.2</v>
      </c>
      <c r="BL190" s="35">
        <v>13.8</v>
      </c>
      <c r="BM190" s="35">
        <f t="shared" si="83"/>
        <v>0.39999999999999858</v>
      </c>
      <c r="BN190" s="80"/>
      <c r="BO190" s="8"/>
      <c r="BP190" s="8"/>
      <c r="BQ190" s="8"/>
      <c r="BR190" s="8"/>
      <c r="BS190" s="8"/>
      <c r="BT190" s="8"/>
      <c r="BU190" s="9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9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9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9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9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9"/>
      <c r="HF190" s="8"/>
      <c r="HG190" s="8"/>
    </row>
    <row r="191" spans="1:215" s="2" customFormat="1" ht="17.850000000000001" customHeight="1">
      <c r="A191" s="13" t="s">
        <v>188</v>
      </c>
      <c r="B191" s="35">
        <v>0</v>
      </c>
      <c r="C191" s="35">
        <v>0</v>
      </c>
      <c r="D191" s="71">
        <f t="shared" si="77"/>
        <v>0</v>
      </c>
      <c r="E191" s="10">
        <v>0</v>
      </c>
      <c r="F191" s="4" t="s">
        <v>370</v>
      </c>
      <c r="G191" s="4" t="s">
        <v>370</v>
      </c>
      <c r="H191" s="4" t="s">
        <v>370</v>
      </c>
      <c r="I191" s="4" t="s">
        <v>370</v>
      </c>
      <c r="J191" s="4" t="s">
        <v>370</v>
      </c>
      <c r="K191" s="4" t="s">
        <v>370</v>
      </c>
      <c r="L191" s="4" t="s">
        <v>370</v>
      </c>
      <c r="M191" s="4" t="s">
        <v>370</v>
      </c>
      <c r="N191" s="35">
        <v>1353.3</v>
      </c>
      <c r="O191" s="35">
        <v>1605</v>
      </c>
      <c r="P191" s="71">
        <f t="shared" si="69"/>
        <v>1.1859898027045002</v>
      </c>
      <c r="Q191" s="10">
        <v>20</v>
      </c>
      <c r="R191" s="35">
        <v>460</v>
      </c>
      <c r="S191" s="35">
        <v>582.6</v>
      </c>
      <c r="T191" s="71">
        <f t="shared" si="70"/>
        <v>1.2066521739130434</v>
      </c>
      <c r="U191" s="10">
        <v>25</v>
      </c>
      <c r="V191" s="35">
        <v>14</v>
      </c>
      <c r="W191" s="35">
        <v>14.4</v>
      </c>
      <c r="X191" s="71">
        <f t="shared" si="71"/>
        <v>1.0285714285714287</v>
      </c>
      <c r="Y191" s="10">
        <v>25</v>
      </c>
      <c r="Z191" s="35">
        <v>28563</v>
      </c>
      <c r="AA191" s="35">
        <v>27385.200000000001</v>
      </c>
      <c r="AB191" s="71">
        <f t="shared" si="78"/>
        <v>0.95876483562650983</v>
      </c>
      <c r="AC191" s="10">
        <v>5</v>
      </c>
      <c r="AD191" s="47">
        <v>305</v>
      </c>
      <c r="AE191" s="47">
        <v>305</v>
      </c>
      <c r="AF191" s="71">
        <f t="shared" si="72"/>
        <v>1</v>
      </c>
      <c r="AG191" s="10">
        <v>20</v>
      </c>
      <c r="AH191" s="4" t="s">
        <v>370</v>
      </c>
      <c r="AI191" s="4" t="s">
        <v>370</v>
      </c>
      <c r="AJ191" s="4" t="s">
        <v>370</v>
      </c>
      <c r="AK191" s="4" t="s">
        <v>370</v>
      </c>
      <c r="AL191" s="4" t="s">
        <v>370</v>
      </c>
      <c r="AM191" s="4" t="s">
        <v>370</v>
      </c>
      <c r="AN191" s="4" t="s">
        <v>370</v>
      </c>
      <c r="AO191" s="4" t="s">
        <v>370</v>
      </c>
      <c r="AP191" s="46">
        <f t="shared" si="79"/>
        <v>1.098886424150888</v>
      </c>
      <c r="AQ191" s="47">
        <v>324</v>
      </c>
      <c r="AR191" s="35">
        <f t="shared" si="80"/>
        <v>265.09090909090907</v>
      </c>
      <c r="AS191" s="35">
        <f t="shared" si="73"/>
        <v>291.3</v>
      </c>
      <c r="AT191" s="35">
        <f t="shared" si="74"/>
        <v>26.209090909090946</v>
      </c>
      <c r="AU191" s="35">
        <v>24.9</v>
      </c>
      <c r="AV191" s="35">
        <v>30.7</v>
      </c>
      <c r="AW191" s="35">
        <v>24.8</v>
      </c>
      <c r="AX191" s="35">
        <v>23</v>
      </c>
      <c r="AY191" s="35">
        <v>24.5</v>
      </c>
      <c r="AZ191" s="35">
        <v>50.5</v>
      </c>
      <c r="BA191" s="35">
        <v>33.700000000000003</v>
      </c>
      <c r="BB191" s="35">
        <v>34.1</v>
      </c>
      <c r="BC191" s="35"/>
      <c r="BD191" s="35"/>
      <c r="BE191" s="35">
        <f t="shared" si="81"/>
        <v>45.1</v>
      </c>
      <c r="BF191" s="10"/>
      <c r="BG191" s="35">
        <f t="shared" si="75"/>
        <v>45.1</v>
      </c>
      <c r="BH191" s="35"/>
      <c r="BI191" s="35">
        <f t="shared" si="76"/>
        <v>45.1</v>
      </c>
      <c r="BJ191" s="35"/>
      <c r="BK191" s="35">
        <f t="shared" si="82"/>
        <v>45.1</v>
      </c>
      <c r="BL191" s="35">
        <v>47.2</v>
      </c>
      <c r="BM191" s="35">
        <f t="shared" si="83"/>
        <v>-2.1000000000000014</v>
      </c>
      <c r="BN191" s="80"/>
      <c r="BO191" s="8"/>
      <c r="BP191" s="8"/>
      <c r="BQ191" s="8"/>
      <c r="BR191" s="8"/>
      <c r="BS191" s="8"/>
      <c r="BT191" s="8"/>
      <c r="BU191" s="9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9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9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9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9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9"/>
      <c r="HF191" s="8"/>
      <c r="HG191" s="8"/>
    </row>
    <row r="192" spans="1:215" s="2" customFormat="1" ht="16.7" customHeight="1">
      <c r="A192" s="13" t="s">
        <v>189</v>
      </c>
      <c r="B192" s="35">
        <v>0</v>
      </c>
      <c r="C192" s="35">
        <v>0</v>
      </c>
      <c r="D192" s="71">
        <f t="shared" si="77"/>
        <v>0</v>
      </c>
      <c r="E192" s="10">
        <v>0</v>
      </c>
      <c r="F192" s="4" t="s">
        <v>370</v>
      </c>
      <c r="G192" s="4" t="s">
        <v>370</v>
      </c>
      <c r="H192" s="4" t="s">
        <v>370</v>
      </c>
      <c r="I192" s="4" t="s">
        <v>370</v>
      </c>
      <c r="J192" s="4" t="s">
        <v>370</v>
      </c>
      <c r="K192" s="4" t="s">
        <v>370</v>
      </c>
      <c r="L192" s="4" t="s">
        <v>370</v>
      </c>
      <c r="M192" s="4" t="s">
        <v>370</v>
      </c>
      <c r="N192" s="35">
        <v>1910.4</v>
      </c>
      <c r="O192" s="35">
        <v>1162</v>
      </c>
      <c r="P192" s="71">
        <f t="shared" si="69"/>
        <v>0.60824958123953099</v>
      </c>
      <c r="Q192" s="10">
        <v>20</v>
      </c>
      <c r="R192" s="35">
        <v>570</v>
      </c>
      <c r="S192" s="35">
        <v>783.4</v>
      </c>
      <c r="T192" s="71">
        <f t="shared" si="70"/>
        <v>1.217438596491228</v>
      </c>
      <c r="U192" s="10">
        <v>25</v>
      </c>
      <c r="V192" s="35">
        <v>13.5</v>
      </c>
      <c r="W192" s="35">
        <v>15.1</v>
      </c>
      <c r="X192" s="71">
        <f t="shared" si="71"/>
        <v>1.1185185185185185</v>
      </c>
      <c r="Y192" s="10">
        <v>25</v>
      </c>
      <c r="Z192" s="35">
        <v>38498</v>
      </c>
      <c r="AA192" s="35">
        <v>39436</v>
      </c>
      <c r="AB192" s="71">
        <f t="shared" si="78"/>
        <v>1.0243649020728349</v>
      </c>
      <c r="AC192" s="10">
        <v>5</v>
      </c>
      <c r="AD192" s="47">
        <v>400</v>
      </c>
      <c r="AE192" s="47">
        <v>435</v>
      </c>
      <c r="AF192" s="71">
        <f t="shared" si="72"/>
        <v>1.0874999999999999</v>
      </c>
      <c r="AG192" s="10">
        <v>20</v>
      </c>
      <c r="AH192" s="4" t="s">
        <v>370</v>
      </c>
      <c r="AI192" s="4" t="s">
        <v>370</v>
      </c>
      <c r="AJ192" s="4" t="s">
        <v>370</v>
      </c>
      <c r="AK192" s="4" t="s">
        <v>370</v>
      </c>
      <c r="AL192" s="4" t="s">
        <v>370</v>
      </c>
      <c r="AM192" s="4" t="s">
        <v>370</v>
      </c>
      <c r="AN192" s="4" t="s">
        <v>370</v>
      </c>
      <c r="AO192" s="4" t="s">
        <v>370</v>
      </c>
      <c r="AP192" s="46">
        <f t="shared" si="79"/>
        <v>1.0256394106357731</v>
      </c>
      <c r="AQ192" s="47">
        <v>2507</v>
      </c>
      <c r="AR192" s="35">
        <f t="shared" si="80"/>
        <v>2051.181818181818</v>
      </c>
      <c r="AS192" s="35">
        <f t="shared" si="73"/>
        <v>2103.8000000000002</v>
      </c>
      <c r="AT192" s="35">
        <f t="shared" si="74"/>
        <v>52.618181818182165</v>
      </c>
      <c r="AU192" s="35">
        <v>204.9</v>
      </c>
      <c r="AV192" s="35">
        <v>241.8</v>
      </c>
      <c r="AW192" s="35">
        <v>252.5</v>
      </c>
      <c r="AX192" s="35">
        <v>221.1</v>
      </c>
      <c r="AY192" s="35">
        <v>199.2</v>
      </c>
      <c r="AZ192" s="35">
        <v>160.30000000000001</v>
      </c>
      <c r="BA192" s="35">
        <v>262.7</v>
      </c>
      <c r="BB192" s="35">
        <v>262.7</v>
      </c>
      <c r="BC192" s="35">
        <v>2.7</v>
      </c>
      <c r="BD192" s="35"/>
      <c r="BE192" s="35">
        <f t="shared" si="81"/>
        <v>295.89999999999998</v>
      </c>
      <c r="BF192" s="10"/>
      <c r="BG192" s="35">
        <f t="shared" si="75"/>
        <v>295.89999999999998</v>
      </c>
      <c r="BH192" s="35"/>
      <c r="BI192" s="35">
        <f t="shared" si="76"/>
        <v>295.89999999999998</v>
      </c>
      <c r="BJ192" s="35"/>
      <c r="BK192" s="35">
        <f t="shared" si="82"/>
        <v>295.89999999999998</v>
      </c>
      <c r="BL192" s="35">
        <v>296</v>
      </c>
      <c r="BM192" s="35">
        <f t="shared" si="83"/>
        <v>-0.10000000000002274</v>
      </c>
      <c r="BN192" s="80"/>
      <c r="BO192" s="8"/>
      <c r="BP192" s="8"/>
      <c r="BQ192" s="8"/>
      <c r="BR192" s="8"/>
      <c r="BS192" s="8"/>
      <c r="BT192" s="8"/>
      <c r="BU192" s="9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9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9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9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9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9"/>
      <c r="HF192" s="8"/>
      <c r="HG192" s="8"/>
    </row>
    <row r="193" spans="1:215" s="2" customFormat="1" ht="17" customHeight="1">
      <c r="A193" s="13" t="s">
        <v>190</v>
      </c>
      <c r="B193" s="35">
        <v>130607</v>
      </c>
      <c r="C193" s="35">
        <v>118597</v>
      </c>
      <c r="D193" s="71">
        <f t="shared" si="77"/>
        <v>0.90804474492178822</v>
      </c>
      <c r="E193" s="10">
        <v>10</v>
      </c>
      <c r="F193" s="4" t="s">
        <v>370</v>
      </c>
      <c r="G193" s="4" t="s">
        <v>370</v>
      </c>
      <c r="H193" s="4" t="s">
        <v>370</v>
      </c>
      <c r="I193" s="4" t="s">
        <v>370</v>
      </c>
      <c r="J193" s="4" t="s">
        <v>370</v>
      </c>
      <c r="K193" s="4" t="s">
        <v>370</v>
      </c>
      <c r="L193" s="4" t="s">
        <v>370</v>
      </c>
      <c r="M193" s="4" t="s">
        <v>370</v>
      </c>
      <c r="N193" s="35">
        <v>1757.9</v>
      </c>
      <c r="O193" s="35">
        <v>6465.7</v>
      </c>
      <c r="P193" s="71">
        <f t="shared" si="69"/>
        <v>1.3</v>
      </c>
      <c r="Q193" s="10">
        <v>20</v>
      </c>
      <c r="R193" s="35">
        <v>2960</v>
      </c>
      <c r="S193" s="35">
        <v>2989.1</v>
      </c>
      <c r="T193" s="71">
        <f t="shared" si="70"/>
        <v>1.0098310810810811</v>
      </c>
      <c r="U193" s="10">
        <v>35</v>
      </c>
      <c r="V193" s="35">
        <v>155</v>
      </c>
      <c r="W193" s="35">
        <v>164.1</v>
      </c>
      <c r="X193" s="71">
        <f t="shared" si="71"/>
        <v>1.0587096774193547</v>
      </c>
      <c r="Y193" s="10">
        <v>15</v>
      </c>
      <c r="Z193" s="35">
        <v>142817</v>
      </c>
      <c r="AA193" s="35">
        <v>134776.4</v>
      </c>
      <c r="AB193" s="71">
        <f t="shared" si="78"/>
        <v>0.94369997969429409</v>
      </c>
      <c r="AC193" s="10">
        <v>5</v>
      </c>
      <c r="AD193" s="47">
        <v>760</v>
      </c>
      <c r="AE193" s="47">
        <v>765</v>
      </c>
      <c r="AF193" s="71">
        <f t="shared" si="72"/>
        <v>1.006578947368421</v>
      </c>
      <c r="AG193" s="10">
        <v>20</v>
      </c>
      <c r="AH193" s="4" t="s">
        <v>370</v>
      </c>
      <c r="AI193" s="4" t="s">
        <v>370</v>
      </c>
      <c r="AJ193" s="4" t="s">
        <v>370</v>
      </c>
      <c r="AK193" s="4" t="s">
        <v>370</v>
      </c>
      <c r="AL193" s="4" t="s">
        <v>370</v>
      </c>
      <c r="AM193" s="4" t="s">
        <v>370</v>
      </c>
      <c r="AN193" s="4" t="s">
        <v>370</v>
      </c>
      <c r="AO193" s="4" t="s">
        <v>370</v>
      </c>
      <c r="AP193" s="46">
        <f t="shared" si="79"/>
        <v>1.0586215170874851</v>
      </c>
      <c r="AQ193" s="47">
        <v>2522</v>
      </c>
      <c r="AR193" s="35">
        <f t="shared" si="80"/>
        <v>2063.4545454545455</v>
      </c>
      <c r="AS193" s="35">
        <f t="shared" si="73"/>
        <v>2184.4</v>
      </c>
      <c r="AT193" s="35">
        <f t="shared" si="74"/>
        <v>120.9454545454546</v>
      </c>
      <c r="AU193" s="35">
        <v>226.9</v>
      </c>
      <c r="AV193" s="35">
        <v>217.8</v>
      </c>
      <c r="AW193" s="35">
        <v>425.3</v>
      </c>
      <c r="AX193" s="35">
        <v>249.6</v>
      </c>
      <c r="AY193" s="35">
        <v>242.8</v>
      </c>
      <c r="AZ193" s="35">
        <v>114.7</v>
      </c>
      <c r="BA193" s="35">
        <v>245.1</v>
      </c>
      <c r="BB193" s="35">
        <v>232.3</v>
      </c>
      <c r="BC193" s="35"/>
      <c r="BD193" s="35"/>
      <c r="BE193" s="35">
        <f t="shared" si="81"/>
        <v>229.9</v>
      </c>
      <c r="BF193" s="10"/>
      <c r="BG193" s="35">
        <f t="shared" si="75"/>
        <v>229.9</v>
      </c>
      <c r="BH193" s="35"/>
      <c r="BI193" s="35">
        <f t="shared" si="76"/>
        <v>229.9</v>
      </c>
      <c r="BJ193" s="35"/>
      <c r="BK193" s="35">
        <f t="shared" si="82"/>
        <v>229.9</v>
      </c>
      <c r="BL193" s="35">
        <v>241.8</v>
      </c>
      <c r="BM193" s="35">
        <f t="shared" si="83"/>
        <v>-11.900000000000006</v>
      </c>
      <c r="BN193" s="80"/>
      <c r="BO193" s="8"/>
      <c r="BP193" s="8"/>
      <c r="BQ193" s="8"/>
      <c r="BR193" s="8"/>
      <c r="BS193" s="8"/>
      <c r="BT193" s="8"/>
      <c r="BU193" s="9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9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9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9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9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9"/>
      <c r="HF193" s="8"/>
      <c r="HG193" s="8"/>
    </row>
    <row r="194" spans="1:215" s="2" customFormat="1" ht="17" customHeight="1">
      <c r="A194" s="13" t="s">
        <v>191</v>
      </c>
      <c r="B194" s="35">
        <v>0</v>
      </c>
      <c r="C194" s="35">
        <v>0</v>
      </c>
      <c r="D194" s="71">
        <f t="shared" si="77"/>
        <v>0</v>
      </c>
      <c r="E194" s="10">
        <v>0</v>
      </c>
      <c r="F194" s="4" t="s">
        <v>370</v>
      </c>
      <c r="G194" s="4" t="s">
        <v>370</v>
      </c>
      <c r="H194" s="4" t="s">
        <v>370</v>
      </c>
      <c r="I194" s="4" t="s">
        <v>370</v>
      </c>
      <c r="J194" s="4" t="s">
        <v>370</v>
      </c>
      <c r="K194" s="4" t="s">
        <v>370</v>
      </c>
      <c r="L194" s="4" t="s">
        <v>370</v>
      </c>
      <c r="M194" s="4" t="s">
        <v>370</v>
      </c>
      <c r="N194" s="35">
        <v>2190.1</v>
      </c>
      <c r="O194" s="35">
        <v>1171.0999999999999</v>
      </c>
      <c r="P194" s="71">
        <f t="shared" si="69"/>
        <v>0.53472444180631018</v>
      </c>
      <c r="Q194" s="10">
        <v>20</v>
      </c>
      <c r="R194" s="35">
        <v>980</v>
      </c>
      <c r="S194" s="35">
        <v>1280.0999999999999</v>
      </c>
      <c r="T194" s="71">
        <f t="shared" si="70"/>
        <v>1.2106224489795918</v>
      </c>
      <c r="U194" s="10">
        <v>30</v>
      </c>
      <c r="V194" s="35">
        <v>55</v>
      </c>
      <c r="W194" s="35">
        <v>58.7</v>
      </c>
      <c r="X194" s="71">
        <f t="shared" si="71"/>
        <v>1.0672727272727274</v>
      </c>
      <c r="Y194" s="10">
        <v>20</v>
      </c>
      <c r="Z194" s="35">
        <v>29805</v>
      </c>
      <c r="AA194" s="35">
        <v>30820.7</v>
      </c>
      <c r="AB194" s="71">
        <f t="shared" si="78"/>
        <v>1.0340781748028856</v>
      </c>
      <c r="AC194" s="10">
        <v>5</v>
      </c>
      <c r="AD194" s="47">
        <v>635</v>
      </c>
      <c r="AE194" s="47">
        <v>691</v>
      </c>
      <c r="AF194" s="71">
        <f t="shared" si="72"/>
        <v>1.0881889763779529</v>
      </c>
      <c r="AG194" s="10">
        <v>20</v>
      </c>
      <c r="AH194" s="4" t="s">
        <v>370</v>
      </c>
      <c r="AI194" s="4" t="s">
        <v>370</v>
      </c>
      <c r="AJ194" s="4" t="s">
        <v>370</v>
      </c>
      <c r="AK194" s="4" t="s">
        <v>370</v>
      </c>
      <c r="AL194" s="4" t="s">
        <v>370</v>
      </c>
      <c r="AM194" s="4" t="s">
        <v>370</v>
      </c>
      <c r="AN194" s="4" t="s">
        <v>370</v>
      </c>
      <c r="AO194" s="4" t="s">
        <v>370</v>
      </c>
      <c r="AP194" s="46">
        <f t="shared" si="79"/>
        <v>1.0030819710793892</v>
      </c>
      <c r="AQ194" s="47">
        <v>2268</v>
      </c>
      <c r="AR194" s="35">
        <f t="shared" si="80"/>
        <v>1855.6363636363637</v>
      </c>
      <c r="AS194" s="35">
        <f t="shared" si="73"/>
        <v>1861.4</v>
      </c>
      <c r="AT194" s="35">
        <f t="shared" si="74"/>
        <v>5.7636363636363512</v>
      </c>
      <c r="AU194" s="35">
        <v>144</v>
      </c>
      <c r="AV194" s="35">
        <v>143.4</v>
      </c>
      <c r="AW194" s="35">
        <v>205.8</v>
      </c>
      <c r="AX194" s="35">
        <v>183.3</v>
      </c>
      <c r="AY194" s="35">
        <v>175.2</v>
      </c>
      <c r="AZ194" s="35">
        <v>303.89999999999998</v>
      </c>
      <c r="BA194" s="35">
        <v>245.9</v>
      </c>
      <c r="BB194" s="35">
        <v>209.2</v>
      </c>
      <c r="BC194" s="35"/>
      <c r="BD194" s="35"/>
      <c r="BE194" s="35">
        <f t="shared" si="81"/>
        <v>250.7</v>
      </c>
      <c r="BF194" s="10"/>
      <c r="BG194" s="35">
        <f t="shared" si="75"/>
        <v>250.7</v>
      </c>
      <c r="BH194" s="35"/>
      <c r="BI194" s="35">
        <f t="shared" si="76"/>
        <v>250.7</v>
      </c>
      <c r="BJ194" s="35"/>
      <c r="BK194" s="35">
        <f t="shared" si="82"/>
        <v>250.7</v>
      </c>
      <c r="BL194" s="35">
        <v>247.5</v>
      </c>
      <c r="BM194" s="35">
        <f t="shared" si="83"/>
        <v>3.1999999999999886</v>
      </c>
      <c r="BN194" s="80"/>
      <c r="BO194" s="8"/>
      <c r="BP194" s="8"/>
      <c r="BQ194" s="8"/>
      <c r="BR194" s="8"/>
      <c r="BS194" s="8"/>
      <c r="BT194" s="8"/>
      <c r="BU194" s="9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9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9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9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9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9"/>
      <c r="HF194" s="8"/>
      <c r="HG194" s="8"/>
    </row>
    <row r="195" spans="1:215" s="2" customFormat="1" ht="17" customHeight="1">
      <c r="A195" s="13" t="s">
        <v>192</v>
      </c>
      <c r="B195" s="35">
        <v>0</v>
      </c>
      <c r="C195" s="35">
        <v>0</v>
      </c>
      <c r="D195" s="71">
        <f t="shared" si="77"/>
        <v>0</v>
      </c>
      <c r="E195" s="10">
        <v>0</v>
      </c>
      <c r="F195" s="4" t="s">
        <v>370</v>
      </c>
      <c r="G195" s="4" t="s">
        <v>370</v>
      </c>
      <c r="H195" s="4" t="s">
        <v>370</v>
      </c>
      <c r="I195" s="4" t="s">
        <v>370</v>
      </c>
      <c r="J195" s="4" t="s">
        <v>370</v>
      </c>
      <c r="K195" s="4" t="s">
        <v>370</v>
      </c>
      <c r="L195" s="4" t="s">
        <v>370</v>
      </c>
      <c r="M195" s="4" t="s">
        <v>370</v>
      </c>
      <c r="N195" s="35">
        <v>478.6</v>
      </c>
      <c r="O195" s="35">
        <v>505.6</v>
      </c>
      <c r="P195" s="71">
        <f t="shared" si="69"/>
        <v>1.0564145424153781</v>
      </c>
      <c r="Q195" s="10">
        <v>20</v>
      </c>
      <c r="R195" s="35">
        <v>1260</v>
      </c>
      <c r="S195" s="35">
        <v>1474.8</v>
      </c>
      <c r="T195" s="71">
        <f t="shared" si="70"/>
        <v>1.1704761904761904</v>
      </c>
      <c r="U195" s="10">
        <v>30</v>
      </c>
      <c r="V195" s="35">
        <v>66</v>
      </c>
      <c r="W195" s="35">
        <v>70</v>
      </c>
      <c r="X195" s="71">
        <f t="shared" si="71"/>
        <v>1.0606060606060606</v>
      </c>
      <c r="Y195" s="10">
        <v>20</v>
      </c>
      <c r="Z195" s="35">
        <v>26080</v>
      </c>
      <c r="AA195" s="35">
        <v>26491.3</v>
      </c>
      <c r="AB195" s="71">
        <f t="shared" si="78"/>
        <v>1.0157707055214724</v>
      </c>
      <c r="AC195" s="10">
        <v>5</v>
      </c>
      <c r="AD195" s="47">
        <v>470</v>
      </c>
      <c r="AE195" s="47">
        <v>470</v>
      </c>
      <c r="AF195" s="71">
        <f t="shared" si="72"/>
        <v>1</v>
      </c>
      <c r="AG195" s="10">
        <v>20</v>
      </c>
      <c r="AH195" s="4" t="s">
        <v>370</v>
      </c>
      <c r="AI195" s="4" t="s">
        <v>370</v>
      </c>
      <c r="AJ195" s="4" t="s">
        <v>370</v>
      </c>
      <c r="AK195" s="4" t="s">
        <v>370</v>
      </c>
      <c r="AL195" s="4" t="s">
        <v>370</v>
      </c>
      <c r="AM195" s="4" t="s">
        <v>370</v>
      </c>
      <c r="AN195" s="4" t="s">
        <v>370</v>
      </c>
      <c r="AO195" s="4" t="s">
        <v>370</v>
      </c>
      <c r="AP195" s="46">
        <f t="shared" si="79"/>
        <v>1.0793005400244406</v>
      </c>
      <c r="AQ195" s="47">
        <v>2108</v>
      </c>
      <c r="AR195" s="35">
        <f t="shared" si="80"/>
        <v>1724.7272727272725</v>
      </c>
      <c r="AS195" s="35">
        <f t="shared" si="73"/>
        <v>1861.5</v>
      </c>
      <c r="AT195" s="35">
        <f t="shared" si="74"/>
        <v>136.77272727272748</v>
      </c>
      <c r="AU195" s="35">
        <v>155.9</v>
      </c>
      <c r="AV195" s="35">
        <v>174.6</v>
      </c>
      <c r="AW195" s="35">
        <v>157.5</v>
      </c>
      <c r="AX195" s="35">
        <v>203.7</v>
      </c>
      <c r="AY195" s="35">
        <v>215.3</v>
      </c>
      <c r="AZ195" s="35">
        <v>197.4</v>
      </c>
      <c r="BA195" s="35">
        <v>237.7</v>
      </c>
      <c r="BB195" s="35">
        <v>227.6</v>
      </c>
      <c r="BC195" s="35">
        <v>14.6</v>
      </c>
      <c r="BD195" s="35"/>
      <c r="BE195" s="35">
        <f t="shared" si="81"/>
        <v>277.2</v>
      </c>
      <c r="BF195" s="10"/>
      <c r="BG195" s="35">
        <f t="shared" si="75"/>
        <v>277.2</v>
      </c>
      <c r="BH195" s="35"/>
      <c r="BI195" s="35">
        <f t="shared" si="76"/>
        <v>277.2</v>
      </c>
      <c r="BJ195" s="35"/>
      <c r="BK195" s="35">
        <f t="shared" si="82"/>
        <v>277.2</v>
      </c>
      <c r="BL195" s="35">
        <v>283.3</v>
      </c>
      <c r="BM195" s="35">
        <f t="shared" si="83"/>
        <v>-6.1000000000000227</v>
      </c>
      <c r="BN195" s="80"/>
      <c r="BO195" s="8"/>
      <c r="BP195" s="8"/>
      <c r="BQ195" s="8"/>
      <c r="BR195" s="8"/>
      <c r="BS195" s="8"/>
      <c r="BT195" s="8"/>
      <c r="BU195" s="9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9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9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9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9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9"/>
      <c r="HF195" s="8"/>
      <c r="HG195" s="8"/>
    </row>
    <row r="196" spans="1:215" s="2" customFormat="1" ht="17" customHeight="1">
      <c r="A196" s="13" t="s">
        <v>193</v>
      </c>
      <c r="B196" s="35">
        <v>0</v>
      </c>
      <c r="C196" s="35">
        <v>0</v>
      </c>
      <c r="D196" s="71">
        <f t="shared" si="77"/>
        <v>0</v>
      </c>
      <c r="E196" s="10">
        <v>0</v>
      </c>
      <c r="F196" s="4" t="s">
        <v>370</v>
      </c>
      <c r="G196" s="4" t="s">
        <v>370</v>
      </c>
      <c r="H196" s="4" t="s">
        <v>370</v>
      </c>
      <c r="I196" s="4" t="s">
        <v>370</v>
      </c>
      <c r="J196" s="4" t="s">
        <v>370</v>
      </c>
      <c r="K196" s="4" t="s">
        <v>370</v>
      </c>
      <c r="L196" s="4" t="s">
        <v>370</v>
      </c>
      <c r="M196" s="4" t="s">
        <v>370</v>
      </c>
      <c r="N196" s="35">
        <v>1265.7</v>
      </c>
      <c r="O196" s="35">
        <v>739.4</v>
      </c>
      <c r="P196" s="71">
        <f t="shared" si="69"/>
        <v>0.58418266571857469</v>
      </c>
      <c r="Q196" s="10">
        <v>20</v>
      </c>
      <c r="R196" s="35">
        <v>228</v>
      </c>
      <c r="S196" s="35">
        <v>289.60000000000002</v>
      </c>
      <c r="T196" s="71">
        <f t="shared" si="70"/>
        <v>1.2070175438596491</v>
      </c>
      <c r="U196" s="10">
        <v>25</v>
      </c>
      <c r="V196" s="35">
        <v>31</v>
      </c>
      <c r="W196" s="35">
        <v>33</v>
      </c>
      <c r="X196" s="71">
        <f t="shared" si="71"/>
        <v>1.064516129032258</v>
      </c>
      <c r="Y196" s="10">
        <v>25</v>
      </c>
      <c r="Z196" s="35">
        <v>13661</v>
      </c>
      <c r="AA196" s="35">
        <v>16058.5</v>
      </c>
      <c r="AB196" s="71">
        <f t="shared" si="78"/>
        <v>1.1754995973940414</v>
      </c>
      <c r="AC196" s="10">
        <v>5</v>
      </c>
      <c r="AD196" s="47">
        <v>250</v>
      </c>
      <c r="AE196" s="47">
        <v>328</v>
      </c>
      <c r="AF196" s="71">
        <f t="shared" si="72"/>
        <v>1.2112000000000001</v>
      </c>
      <c r="AG196" s="10">
        <v>20</v>
      </c>
      <c r="AH196" s="4" t="s">
        <v>370</v>
      </c>
      <c r="AI196" s="4" t="s">
        <v>370</v>
      </c>
      <c r="AJ196" s="4" t="s">
        <v>370</v>
      </c>
      <c r="AK196" s="4" t="s">
        <v>370</v>
      </c>
      <c r="AL196" s="4" t="s">
        <v>370</v>
      </c>
      <c r="AM196" s="4" t="s">
        <v>370</v>
      </c>
      <c r="AN196" s="4" t="s">
        <v>370</v>
      </c>
      <c r="AO196" s="4" t="s">
        <v>370</v>
      </c>
      <c r="AP196" s="46">
        <f t="shared" si="79"/>
        <v>1.0376157170909408</v>
      </c>
      <c r="AQ196" s="47">
        <v>472</v>
      </c>
      <c r="AR196" s="35">
        <f t="shared" si="80"/>
        <v>386.18181818181813</v>
      </c>
      <c r="AS196" s="35">
        <f t="shared" si="73"/>
        <v>400.7</v>
      </c>
      <c r="AT196" s="35">
        <f t="shared" si="74"/>
        <v>14.518181818181858</v>
      </c>
      <c r="AU196" s="35">
        <v>51.7</v>
      </c>
      <c r="AV196" s="35">
        <v>37</v>
      </c>
      <c r="AW196" s="35">
        <v>47.3</v>
      </c>
      <c r="AX196" s="35">
        <v>31.4</v>
      </c>
      <c r="AY196" s="35">
        <v>35.700000000000003</v>
      </c>
      <c r="AZ196" s="35">
        <v>40.4</v>
      </c>
      <c r="BA196" s="35">
        <v>42.3</v>
      </c>
      <c r="BB196" s="35">
        <v>44.5</v>
      </c>
      <c r="BC196" s="35">
        <v>2.2000000000000002</v>
      </c>
      <c r="BD196" s="35"/>
      <c r="BE196" s="35">
        <f t="shared" si="81"/>
        <v>68.2</v>
      </c>
      <c r="BF196" s="10"/>
      <c r="BG196" s="35">
        <f t="shared" si="75"/>
        <v>68.2</v>
      </c>
      <c r="BH196" s="35"/>
      <c r="BI196" s="35">
        <f t="shared" si="76"/>
        <v>68.2</v>
      </c>
      <c r="BJ196" s="35"/>
      <c r="BK196" s="35">
        <f t="shared" si="82"/>
        <v>68.2</v>
      </c>
      <c r="BL196" s="35">
        <v>65.3</v>
      </c>
      <c r="BM196" s="35">
        <f t="shared" si="83"/>
        <v>2.9000000000000057</v>
      </c>
      <c r="BN196" s="80"/>
      <c r="BO196" s="8"/>
      <c r="BP196" s="8"/>
      <c r="BQ196" s="8"/>
      <c r="BR196" s="8"/>
      <c r="BS196" s="8"/>
      <c r="BT196" s="8"/>
      <c r="BU196" s="9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9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9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9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9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9"/>
      <c r="HF196" s="8"/>
      <c r="HG196" s="8"/>
    </row>
    <row r="197" spans="1:215" s="2" customFormat="1" ht="17" customHeight="1">
      <c r="A197" s="13" t="s">
        <v>194</v>
      </c>
      <c r="B197" s="35">
        <v>0</v>
      </c>
      <c r="C197" s="35">
        <v>0</v>
      </c>
      <c r="D197" s="71">
        <f t="shared" si="77"/>
        <v>0</v>
      </c>
      <c r="E197" s="10">
        <v>0</v>
      </c>
      <c r="F197" s="4" t="s">
        <v>370</v>
      </c>
      <c r="G197" s="4" t="s">
        <v>370</v>
      </c>
      <c r="H197" s="4" t="s">
        <v>370</v>
      </c>
      <c r="I197" s="4" t="s">
        <v>370</v>
      </c>
      <c r="J197" s="4" t="s">
        <v>370</v>
      </c>
      <c r="K197" s="4" t="s">
        <v>370</v>
      </c>
      <c r="L197" s="4" t="s">
        <v>370</v>
      </c>
      <c r="M197" s="4" t="s">
        <v>370</v>
      </c>
      <c r="N197" s="35">
        <v>1522.3</v>
      </c>
      <c r="O197" s="35">
        <v>1007.1</v>
      </c>
      <c r="P197" s="71">
        <f t="shared" si="69"/>
        <v>0.66156473756815348</v>
      </c>
      <c r="Q197" s="10">
        <v>20</v>
      </c>
      <c r="R197" s="35">
        <v>3720</v>
      </c>
      <c r="S197" s="35">
        <v>4459.5</v>
      </c>
      <c r="T197" s="71">
        <f t="shared" si="70"/>
        <v>1.1987903225806451</v>
      </c>
      <c r="U197" s="10">
        <v>35</v>
      </c>
      <c r="V197" s="35">
        <v>113</v>
      </c>
      <c r="W197" s="35">
        <v>116.5</v>
      </c>
      <c r="X197" s="71">
        <f t="shared" si="71"/>
        <v>1.0309734513274336</v>
      </c>
      <c r="Y197" s="10">
        <v>15</v>
      </c>
      <c r="Z197" s="35">
        <v>37257</v>
      </c>
      <c r="AA197" s="35">
        <v>37975.199999999997</v>
      </c>
      <c r="AB197" s="71">
        <f t="shared" si="78"/>
        <v>1.0192769144053466</v>
      </c>
      <c r="AC197" s="10">
        <v>5</v>
      </c>
      <c r="AD197" s="47">
        <v>1390</v>
      </c>
      <c r="AE197" s="47">
        <v>1389</v>
      </c>
      <c r="AF197" s="71">
        <f t="shared" si="72"/>
        <v>0.99928057553956839</v>
      </c>
      <c r="AG197" s="10">
        <v>20</v>
      </c>
      <c r="AH197" s="4" t="s">
        <v>370</v>
      </c>
      <c r="AI197" s="4" t="s">
        <v>370</v>
      </c>
      <c r="AJ197" s="4" t="s">
        <v>370</v>
      </c>
      <c r="AK197" s="4" t="s">
        <v>370</v>
      </c>
      <c r="AL197" s="4" t="s">
        <v>370</v>
      </c>
      <c r="AM197" s="4" t="s">
        <v>370</v>
      </c>
      <c r="AN197" s="4" t="s">
        <v>370</v>
      </c>
      <c r="AO197" s="4" t="s">
        <v>370</v>
      </c>
      <c r="AP197" s="46">
        <f t="shared" si="79"/>
        <v>1.0077426725727923</v>
      </c>
      <c r="AQ197" s="47">
        <v>620</v>
      </c>
      <c r="AR197" s="35">
        <f t="shared" si="80"/>
        <v>507.27272727272731</v>
      </c>
      <c r="AS197" s="35">
        <f t="shared" si="73"/>
        <v>511.2</v>
      </c>
      <c r="AT197" s="35">
        <f t="shared" si="74"/>
        <v>3.9272727272726797</v>
      </c>
      <c r="AU197" s="35">
        <v>47.5</v>
      </c>
      <c r="AV197" s="35">
        <v>45.2</v>
      </c>
      <c r="AW197" s="35">
        <v>79.8</v>
      </c>
      <c r="AX197" s="35">
        <v>49.5</v>
      </c>
      <c r="AY197" s="35">
        <v>43.5</v>
      </c>
      <c r="AZ197" s="35">
        <v>50</v>
      </c>
      <c r="BA197" s="35">
        <v>51</v>
      </c>
      <c r="BB197" s="35">
        <v>61.2</v>
      </c>
      <c r="BC197" s="35"/>
      <c r="BD197" s="35"/>
      <c r="BE197" s="35">
        <f t="shared" si="81"/>
        <v>83.5</v>
      </c>
      <c r="BF197" s="10"/>
      <c r="BG197" s="35">
        <f t="shared" si="75"/>
        <v>83.5</v>
      </c>
      <c r="BH197" s="35"/>
      <c r="BI197" s="35">
        <f t="shared" si="76"/>
        <v>83.5</v>
      </c>
      <c r="BJ197" s="35"/>
      <c r="BK197" s="35">
        <f t="shared" si="82"/>
        <v>83.5</v>
      </c>
      <c r="BL197" s="35">
        <v>83.2</v>
      </c>
      <c r="BM197" s="35">
        <f t="shared" si="83"/>
        <v>0.29999999999999716</v>
      </c>
      <c r="BN197" s="80"/>
      <c r="BO197" s="8"/>
      <c r="BP197" s="8"/>
      <c r="BQ197" s="8"/>
      <c r="BR197" s="8"/>
      <c r="BS197" s="8"/>
      <c r="BT197" s="8"/>
      <c r="BU197" s="9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9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9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9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9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9"/>
      <c r="HF197" s="8"/>
      <c r="HG197" s="8"/>
    </row>
    <row r="198" spans="1:215" s="2" customFormat="1" ht="17" customHeight="1">
      <c r="A198" s="13" t="s">
        <v>195</v>
      </c>
      <c r="B198" s="35">
        <v>0</v>
      </c>
      <c r="C198" s="35">
        <v>0</v>
      </c>
      <c r="D198" s="71">
        <f t="shared" si="77"/>
        <v>0</v>
      </c>
      <c r="E198" s="10">
        <v>0</v>
      </c>
      <c r="F198" s="4" t="s">
        <v>370</v>
      </c>
      <c r="G198" s="4" t="s">
        <v>370</v>
      </c>
      <c r="H198" s="4" t="s">
        <v>370</v>
      </c>
      <c r="I198" s="4" t="s">
        <v>370</v>
      </c>
      <c r="J198" s="4" t="s">
        <v>370</v>
      </c>
      <c r="K198" s="4" t="s">
        <v>370</v>
      </c>
      <c r="L198" s="4" t="s">
        <v>370</v>
      </c>
      <c r="M198" s="4" t="s">
        <v>370</v>
      </c>
      <c r="N198" s="35">
        <v>1054.4000000000001</v>
      </c>
      <c r="O198" s="35">
        <v>951.9</v>
      </c>
      <c r="P198" s="71">
        <f t="shared" si="69"/>
        <v>0.90278831562974193</v>
      </c>
      <c r="Q198" s="10">
        <v>20</v>
      </c>
      <c r="R198" s="35">
        <v>580</v>
      </c>
      <c r="S198" s="35">
        <v>716.5</v>
      </c>
      <c r="T198" s="71">
        <f t="shared" si="70"/>
        <v>1.2035344827586207</v>
      </c>
      <c r="U198" s="10">
        <v>25</v>
      </c>
      <c r="V198" s="35">
        <v>32</v>
      </c>
      <c r="W198" s="35">
        <v>73.8</v>
      </c>
      <c r="X198" s="71">
        <f t="shared" si="71"/>
        <v>1.3</v>
      </c>
      <c r="Y198" s="10">
        <v>25</v>
      </c>
      <c r="Z198" s="35">
        <v>42224</v>
      </c>
      <c r="AA198" s="35">
        <v>44349.3</v>
      </c>
      <c r="AB198" s="71">
        <f t="shared" si="78"/>
        <v>1.0503339333080712</v>
      </c>
      <c r="AC198" s="10">
        <v>5</v>
      </c>
      <c r="AD198" s="47">
        <v>390</v>
      </c>
      <c r="AE198" s="47">
        <v>536</v>
      </c>
      <c r="AF198" s="71">
        <f t="shared" si="72"/>
        <v>1.2174358974358974</v>
      </c>
      <c r="AG198" s="10">
        <v>20</v>
      </c>
      <c r="AH198" s="4" t="s">
        <v>370</v>
      </c>
      <c r="AI198" s="4" t="s">
        <v>370</v>
      </c>
      <c r="AJ198" s="4" t="s">
        <v>370</v>
      </c>
      <c r="AK198" s="4" t="s">
        <v>370</v>
      </c>
      <c r="AL198" s="4" t="s">
        <v>370</v>
      </c>
      <c r="AM198" s="4" t="s">
        <v>370</v>
      </c>
      <c r="AN198" s="4" t="s">
        <v>370</v>
      </c>
      <c r="AO198" s="4" t="s">
        <v>370</v>
      </c>
      <c r="AP198" s="46">
        <f t="shared" si="79"/>
        <v>1.1604685894401965</v>
      </c>
      <c r="AQ198" s="47">
        <v>1595</v>
      </c>
      <c r="AR198" s="35">
        <f t="shared" si="80"/>
        <v>1305</v>
      </c>
      <c r="AS198" s="35">
        <f t="shared" si="73"/>
        <v>1514.4</v>
      </c>
      <c r="AT198" s="35">
        <f t="shared" si="74"/>
        <v>209.40000000000009</v>
      </c>
      <c r="AU198" s="35">
        <v>179.9</v>
      </c>
      <c r="AV198" s="35">
        <v>158.6</v>
      </c>
      <c r="AW198" s="35">
        <v>194.1</v>
      </c>
      <c r="AX198" s="35">
        <v>126.6</v>
      </c>
      <c r="AY198" s="35">
        <v>128.5</v>
      </c>
      <c r="AZ198" s="35">
        <v>156.5</v>
      </c>
      <c r="BA198" s="35">
        <v>177.9</v>
      </c>
      <c r="BB198" s="35">
        <v>171.2</v>
      </c>
      <c r="BC198" s="35"/>
      <c r="BD198" s="35"/>
      <c r="BE198" s="35">
        <f t="shared" si="81"/>
        <v>221.1</v>
      </c>
      <c r="BF198" s="10"/>
      <c r="BG198" s="35">
        <f t="shared" si="75"/>
        <v>221.1</v>
      </c>
      <c r="BH198" s="35"/>
      <c r="BI198" s="35">
        <f t="shared" si="76"/>
        <v>221.1</v>
      </c>
      <c r="BJ198" s="35"/>
      <c r="BK198" s="35">
        <f t="shared" si="82"/>
        <v>221.1</v>
      </c>
      <c r="BL198" s="35">
        <v>229.1</v>
      </c>
      <c r="BM198" s="35">
        <f t="shared" si="83"/>
        <v>-8</v>
      </c>
      <c r="BN198" s="80"/>
      <c r="BO198" s="8"/>
      <c r="BP198" s="8"/>
      <c r="BQ198" s="8"/>
      <c r="BR198" s="8"/>
      <c r="BS198" s="8"/>
      <c r="BT198" s="8"/>
      <c r="BU198" s="9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9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9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9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9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9"/>
      <c r="HF198" s="8"/>
      <c r="HG198" s="8"/>
    </row>
    <row r="199" spans="1:215" s="2" customFormat="1" ht="17" customHeight="1">
      <c r="A199" s="17" t="s">
        <v>196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35"/>
      <c r="AA199" s="35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35"/>
      <c r="BM199" s="35"/>
      <c r="BN199" s="79"/>
      <c r="BO199" s="8"/>
      <c r="BP199" s="8"/>
      <c r="BQ199" s="8"/>
      <c r="BR199" s="8"/>
      <c r="BS199" s="8"/>
      <c r="BT199" s="8"/>
      <c r="BU199" s="9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9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9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9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9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9"/>
      <c r="HF199" s="8"/>
      <c r="HG199" s="8"/>
    </row>
    <row r="200" spans="1:215" s="2" customFormat="1" ht="17" customHeight="1">
      <c r="A200" s="13" t="s">
        <v>197</v>
      </c>
      <c r="B200" s="35">
        <v>0</v>
      </c>
      <c r="C200" s="35">
        <v>0</v>
      </c>
      <c r="D200" s="71">
        <f t="shared" si="77"/>
        <v>0</v>
      </c>
      <c r="E200" s="10">
        <v>0</v>
      </c>
      <c r="F200" s="4" t="s">
        <v>370</v>
      </c>
      <c r="G200" s="4" t="s">
        <v>370</v>
      </c>
      <c r="H200" s="4" t="s">
        <v>370</v>
      </c>
      <c r="I200" s="4" t="s">
        <v>370</v>
      </c>
      <c r="J200" s="4" t="s">
        <v>370</v>
      </c>
      <c r="K200" s="4" t="s">
        <v>370</v>
      </c>
      <c r="L200" s="4" t="s">
        <v>370</v>
      </c>
      <c r="M200" s="4" t="s">
        <v>370</v>
      </c>
      <c r="N200" s="35">
        <v>524.6</v>
      </c>
      <c r="O200" s="35">
        <v>878.6</v>
      </c>
      <c r="P200" s="71">
        <f t="shared" si="69"/>
        <v>1.247479984750286</v>
      </c>
      <c r="Q200" s="10">
        <v>20</v>
      </c>
      <c r="R200" s="35">
        <v>137</v>
      </c>
      <c r="S200" s="35">
        <v>201.1</v>
      </c>
      <c r="T200" s="71">
        <f t="shared" si="70"/>
        <v>1.2267883211678832</v>
      </c>
      <c r="U200" s="10">
        <v>35</v>
      </c>
      <c r="V200" s="35">
        <v>12.2</v>
      </c>
      <c r="W200" s="35">
        <v>12.4</v>
      </c>
      <c r="X200" s="71">
        <f t="shared" si="71"/>
        <v>1.0163934426229508</v>
      </c>
      <c r="Y200" s="10">
        <v>15</v>
      </c>
      <c r="Z200" s="35">
        <v>5044</v>
      </c>
      <c r="AA200" s="35">
        <v>3021.5</v>
      </c>
      <c r="AB200" s="71">
        <f t="shared" si="78"/>
        <v>0.59902854877081679</v>
      </c>
      <c r="AC200" s="10">
        <v>5</v>
      </c>
      <c r="AD200" s="47">
        <v>287</v>
      </c>
      <c r="AE200" s="47">
        <v>312</v>
      </c>
      <c r="AF200" s="71">
        <f t="shared" si="72"/>
        <v>1.0871080139372822</v>
      </c>
      <c r="AG200" s="10">
        <v>20</v>
      </c>
      <c r="AH200" s="4" t="s">
        <v>370</v>
      </c>
      <c r="AI200" s="4" t="s">
        <v>370</v>
      </c>
      <c r="AJ200" s="4" t="s">
        <v>370</v>
      </c>
      <c r="AK200" s="4" t="s">
        <v>370</v>
      </c>
      <c r="AL200" s="4" t="s">
        <v>370</v>
      </c>
      <c r="AM200" s="4" t="s">
        <v>370</v>
      </c>
      <c r="AN200" s="4" t="s">
        <v>370</v>
      </c>
      <c r="AO200" s="4" t="s">
        <v>370</v>
      </c>
      <c r="AP200" s="46">
        <f t="shared" si="79"/>
        <v>1.1354778483981647</v>
      </c>
      <c r="AQ200" s="47">
        <v>1830</v>
      </c>
      <c r="AR200" s="35">
        <f t="shared" si="80"/>
        <v>1497.2727272727275</v>
      </c>
      <c r="AS200" s="35">
        <f t="shared" si="73"/>
        <v>1700.1</v>
      </c>
      <c r="AT200" s="35">
        <f t="shared" si="74"/>
        <v>202.82727272727243</v>
      </c>
      <c r="AU200" s="35">
        <v>202.2</v>
      </c>
      <c r="AV200" s="35">
        <v>216.3</v>
      </c>
      <c r="AW200" s="35">
        <v>199</v>
      </c>
      <c r="AX200" s="35">
        <v>179</v>
      </c>
      <c r="AY200" s="35">
        <v>174.8</v>
      </c>
      <c r="AZ200" s="35">
        <v>147.80000000000001</v>
      </c>
      <c r="BA200" s="35">
        <v>136.1</v>
      </c>
      <c r="BB200" s="35">
        <v>177.9</v>
      </c>
      <c r="BC200" s="35">
        <v>10.7</v>
      </c>
      <c r="BD200" s="35"/>
      <c r="BE200" s="35">
        <f t="shared" si="81"/>
        <v>256.3</v>
      </c>
      <c r="BF200" s="10"/>
      <c r="BG200" s="35">
        <f t="shared" si="75"/>
        <v>256.3</v>
      </c>
      <c r="BH200" s="35"/>
      <c r="BI200" s="35">
        <f t="shared" si="76"/>
        <v>256.3</v>
      </c>
      <c r="BJ200" s="35"/>
      <c r="BK200" s="35">
        <f t="shared" si="82"/>
        <v>256.3</v>
      </c>
      <c r="BL200" s="35">
        <v>300.89999999999998</v>
      </c>
      <c r="BM200" s="35">
        <f t="shared" si="83"/>
        <v>-44.599999999999966</v>
      </c>
      <c r="BN200" s="80"/>
      <c r="BO200" s="8"/>
      <c r="BP200" s="8"/>
      <c r="BQ200" s="8"/>
      <c r="BR200" s="8"/>
      <c r="BS200" s="8"/>
      <c r="BT200" s="8"/>
      <c r="BU200" s="9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9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9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9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9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9"/>
      <c r="HF200" s="8"/>
      <c r="HG200" s="8"/>
    </row>
    <row r="201" spans="1:215" s="2" customFormat="1" ht="17" customHeight="1">
      <c r="A201" s="13" t="s">
        <v>198</v>
      </c>
      <c r="B201" s="35">
        <v>0</v>
      </c>
      <c r="C201" s="35">
        <v>0</v>
      </c>
      <c r="D201" s="71">
        <f t="shared" si="77"/>
        <v>0</v>
      </c>
      <c r="E201" s="10">
        <v>0</v>
      </c>
      <c r="F201" s="4" t="s">
        <v>370</v>
      </c>
      <c r="G201" s="4" t="s">
        <v>370</v>
      </c>
      <c r="H201" s="4" t="s">
        <v>370</v>
      </c>
      <c r="I201" s="4" t="s">
        <v>370</v>
      </c>
      <c r="J201" s="4" t="s">
        <v>370</v>
      </c>
      <c r="K201" s="4" t="s">
        <v>370</v>
      </c>
      <c r="L201" s="4" t="s">
        <v>370</v>
      </c>
      <c r="M201" s="4" t="s">
        <v>370</v>
      </c>
      <c r="N201" s="35">
        <v>444.2</v>
      </c>
      <c r="O201" s="35">
        <v>405.7</v>
      </c>
      <c r="P201" s="71">
        <f t="shared" si="69"/>
        <v>0.91332733003151734</v>
      </c>
      <c r="Q201" s="10">
        <v>20</v>
      </c>
      <c r="R201" s="35">
        <v>0</v>
      </c>
      <c r="S201" s="35">
        <v>0</v>
      </c>
      <c r="T201" s="71">
        <f t="shared" si="70"/>
        <v>1</v>
      </c>
      <c r="U201" s="10">
        <v>30</v>
      </c>
      <c r="V201" s="35">
        <v>0.4</v>
      </c>
      <c r="W201" s="35">
        <v>0.9</v>
      </c>
      <c r="X201" s="71">
        <f t="shared" si="71"/>
        <v>1.3</v>
      </c>
      <c r="Y201" s="10">
        <v>20</v>
      </c>
      <c r="Z201" s="35">
        <v>4713</v>
      </c>
      <c r="AA201" s="35">
        <v>4093.3</v>
      </c>
      <c r="AB201" s="71">
        <f t="shared" si="78"/>
        <v>0.86851262465520906</v>
      </c>
      <c r="AC201" s="10">
        <v>5</v>
      </c>
      <c r="AD201" s="47">
        <v>50</v>
      </c>
      <c r="AE201" s="47">
        <v>47</v>
      </c>
      <c r="AF201" s="71">
        <f t="shared" si="72"/>
        <v>0.94</v>
      </c>
      <c r="AG201" s="10">
        <v>20</v>
      </c>
      <c r="AH201" s="4" t="s">
        <v>370</v>
      </c>
      <c r="AI201" s="4" t="s">
        <v>370</v>
      </c>
      <c r="AJ201" s="4" t="s">
        <v>370</v>
      </c>
      <c r="AK201" s="4" t="s">
        <v>370</v>
      </c>
      <c r="AL201" s="4" t="s">
        <v>370</v>
      </c>
      <c r="AM201" s="4" t="s">
        <v>370</v>
      </c>
      <c r="AN201" s="4" t="s">
        <v>370</v>
      </c>
      <c r="AO201" s="4" t="s">
        <v>370</v>
      </c>
      <c r="AP201" s="46">
        <f t="shared" si="79"/>
        <v>1.0253590497253304</v>
      </c>
      <c r="AQ201" s="47">
        <v>1129</v>
      </c>
      <c r="AR201" s="35">
        <f t="shared" si="80"/>
        <v>923.72727272727275</v>
      </c>
      <c r="AS201" s="35">
        <f t="shared" si="73"/>
        <v>947.2</v>
      </c>
      <c r="AT201" s="35">
        <f t="shared" si="74"/>
        <v>23.472727272727298</v>
      </c>
      <c r="AU201" s="35">
        <v>133.4</v>
      </c>
      <c r="AV201" s="35">
        <v>99.6</v>
      </c>
      <c r="AW201" s="35">
        <v>104.4</v>
      </c>
      <c r="AX201" s="35">
        <v>58.2</v>
      </c>
      <c r="AY201" s="35">
        <v>23.5</v>
      </c>
      <c r="AZ201" s="35">
        <v>60.1</v>
      </c>
      <c r="BA201" s="35">
        <v>79.599999999999994</v>
      </c>
      <c r="BB201" s="35">
        <v>111.4</v>
      </c>
      <c r="BC201" s="35">
        <v>160.59999999999997</v>
      </c>
      <c r="BD201" s="35"/>
      <c r="BE201" s="35">
        <f t="shared" si="81"/>
        <v>116.4</v>
      </c>
      <c r="BF201" s="10"/>
      <c r="BG201" s="35">
        <f t="shared" si="75"/>
        <v>116.4</v>
      </c>
      <c r="BH201" s="35"/>
      <c r="BI201" s="35">
        <f t="shared" si="76"/>
        <v>116.4</v>
      </c>
      <c r="BJ201" s="35"/>
      <c r="BK201" s="35">
        <f t="shared" si="82"/>
        <v>116.4</v>
      </c>
      <c r="BL201" s="35">
        <v>124.4</v>
      </c>
      <c r="BM201" s="35">
        <f t="shared" si="83"/>
        <v>-8</v>
      </c>
      <c r="BN201" s="80"/>
      <c r="BO201" s="8"/>
      <c r="BP201" s="8"/>
      <c r="BQ201" s="8"/>
      <c r="BR201" s="8"/>
      <c r="BS201" s="8"/>
      <c r="BT201" s="8"/>
      <c r="BU201" s="9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9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9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9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9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9"/>
      <c r="HF201" s="8"/>
      <c r="HG201" s="8"/>
    </row>
    <row r="202" spans="1:215" s="2" customFormat="1" ht="17" customHeight="1">
      <c r="A202" s="13" t="s">
        <v>199</v>
      </c>
      <c r="B202" s="35">
        <v>0</v>
      </c>
      <c r="C202" s="35">
        <v>0</v>
      </c>
      <c r="D202" s="71">
        <f t="shared" si="77"/>
        <v>0</v>
      </c>
      <c r="E202" s="10">
        <v>0</v>
      </c>
      <c r="F202" s="4" t="s">
        <v>370</v>
      </c>
      <c r="G202" s="4" t="s">
        <v>370</v>
      </c>
      <c r="H202" s="4" t="s">
        <v>370</v>
      </c>
      <c r="I202" s="4" t="s">
        <v>370</v>
      </c>
      <c r="J202" s="4" t="s">
        <v>370</v>
      </c>
      <c r="K202" s="4" t="s">
        <v>370</v>
      </c>
      <c r="L202" s="4" t="s">
        <v>370</v>
      </c>
      <c r="M202" s="4" t="s">
        <v>370</v>
      </c>
      <c r="N202" s="35">
        <v>1386.3</v>
      </c>
      <c r="O202" s="35">
        <v>1244.4000000000001</v>
      </c>
      <c r="P202" s="71">
        <f t="shared" si="69"/>
        <v>0.89764120320277008</v>
      </c>
      <c r="Q202" s="10">
        <v>20</v>
      </c>
      <c r="R202" s="35">
        <v>582.70000000000005</v>
      </c>
      <c r="S202" s="35">
        <v>573.20000000000005</v>
      </c>
      <c r="T202" s="71">
        <f t="shared" si="70"/>
        <v>0.98369658486356615</v>
      </c>
      <c r="U202" s="10">
        <v>30</v>
      </c>
      <c r="V202" s="35">
        <v>66.7</v>
      </c>
      <c r="W202" s="35">
        <v>71.599999999999994</v>
      </c>
      <c r="X202" s="71">
        <f t="shared" si="71"/>
        <v>1.073463268365817</v>
      </c>
      <c r="Y202" s="10">
        <v>20</v>
      </c>
      <c r="Z202" s="35">
        <v>3101</v>
      </c>
      <c r="AA202" s="35">
        <v>3115.6</v>
      </c>
      <c r="AB202" s="71">
        <f t="shared" si="78"/>
        <v>1.0047081586584972</v>
      </c>
      <c r="AC202" s="10">
        <v>5</v>
      </c>
      <c r="AD202" s="47">
        <v>497</v>
      </c>
      <c r="AE202" s="47">
        <v>592</v>
      </c>
      <c r="AF202" s="71">
        <f t="shared" si="72"/>
        <v>1.1911468812877264</v>
      </c>
      <c r="AG202" s="10">
        <v>20</v>
      </c>
      <c r="AH202" s="4" t="s">
        <v>370</v>
      </c>
      <c r="AI202" s="4" t="s">
        <v>370</v>
      </c>
      <c r="AJ202" s="4" t="s">
        <v>370</v>
      </c>
      <c r="AK202" s="4" t="s">
        <v>370</v>
      </c>
      <c r="AL202" s="4" t="s">
        <v>370</v>
      </c>
      <c r="AM202" s="4" t="s">
        <v>370</v>
      </c>
      <c r="AN202" s="4" t="s">
        <v>370</v>
      </c>
      <c r="AO202" s="4" t="s">
        <v>370</v>
      </c>
      <c r="AP202" s="46">
        <f t="shared" si="79"/>
        <v>1.0292575304876395</v>
      </c>
      <c r="AQ202" s="47">
        <v>2985</v>
      </c>
      <c r="AR202" s="35">
        <f t="shared" si="80"/>
        <v>2442.2727272727275</v>
      </c>
      <c r="AS202" s="35">
        <f t="shared" si="73"/>
        <v>2513.6999999999998</v>
      </c>
      <c r="AT202" s="35">
        <f t="shared" si="74"/>
        <v>71.427272727272339</v>
      </c>
      <c r="AU202" s="35">
        <v>258.8</v>
      </c>
      <c r="AV202" s="35">
        <v>352.4</v>
      </c>
      <c r="AW202" s="35">
        <v>369.3</v>
      </c>
      <c r="AX202" s="35">
        <v>280.89999999999998</v>
      </c>
      <c r="AY202" s="35">
        <v>201.8</v>
      </c>
      <c r="AZ202" s="35">
        <v>348.8</v>
      </c>
      <c r="BA202" s="35">
        <v>194</v>
      </c>
      <c r="BB202" s="35">
        <v>236.6</v>
      </c>
      <c r="BC202" s="35"/>
      <c r="BD202" s="35"/>
      <c r="BE202" s="35">
        <f t="shared" si="81"/>
        <v>271.10000000000002</v>
      </c>
      <c r="BF202" s="10"/>
      <c r="BG202" s="35">
        <f t="shared" si="75"/>
        <v>271.10000000000002</v>
      </c>
      <c r="BH202" s="35"/>
      <c r="BI202" s="35">
        <f t="shared" si="76"/>
        <v>271.10000000000002</v>
      </c>
      <c r="BJ202" s="35"/>
      <c r="BK202" s="35">
        <f t="shared" si="82"/>
        <v>271.10000000000002</v>
      </c>
      <c r="BL202" s="35">
        <v>274.5</v>
      </c>
      <c r="BM202" s="35">
        <f t="shared" si="83"/>
        <v>-3.3999999999999773</v>
      </c>
      <c r="BN202" s="80"/>
      <c r="BO202" s="8"/>
      <c r="BP202" s="8"/>
      <c r="BQ202" s="8"/>
      <c r="BR202" s="8"/>
      <c r="BS202" s="8"/>
      <c r="BT202" s="8"/>
      <c r="BU202" s="9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9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9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9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9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9"/>
      <c r="HF202" s="8"/>
      <c r="HG202" s="8"/>
    </row>
    <row r="203" spans="1:215" s="2" customFormat="1" ht="17" customHeight="1">
      <c r="A203" s="13" t="s">
        <v>200</v>
      </c>
      <c r="B203" s="35">
        <v>0</v>
      </c>
      <c r="C203" s="35">
        <v>0</v>
      </c>
      <c r="D203" s="71">
        <f t="shared" si="77"/>
        <v>0</v>
      </c>
      <c r="E203" s="10">
        <v>0</v>
      </c>
      <c r="F203" s="4" t="s">
        <v>370</v>
      </c>
      <c r="G203" s="4" t="s">
        <v>370</v>
      </c>
      <c r="H203" s="4" t="s">
        <v>370</v>
      </c>
      <c r="I203" s="4" t="s">
        <v>370</v>
      </c>
      <c r="J203" s="4" t="s">
        <v>370</v>
      </c>
      <c r="K203" s="4" t="s">
        <v>370</v>
      </c>
      <c r="L203" s="4" t="s">
        <v>370</v>
      </c>
      <c r="M203" s="4" t="s">
        <v>370</v>
      </c>
      <c r="N203" s="35">
        <v>392.7</v>
      </c>
      <c r="O203" s="35">
        <v>591.4</v>
      </c>
      <c r="P203" s="71">
        <f t="shared" si="69"/>
        <v>1.2305984211866565</v>
      </c>
      <c r="Q203" s="10">
        <v>20</v>
      </c>
      <c r="R203" s="35">
        <v>0.4</v>
      </c>
      <c r="S203" s="35">
        <v>1.1000000000000001</v>
      </c>
      <c r="T203" s="71">
        <f t="shared" si="70"/>
        <v>1.3</v>
      </c>
      <c r="U203" s="10">
        <v>30</v>
      </c>
      <c r="V203" s="35">
        <v>0.9</v>
      </c>
      <c r="W203" s="35">
        <v>2.5</v>
      </c>
      <c r="X203" s="71">
        <f t="shared" si="71"/>
        <v>1.3</v>
      </c>
      <c r="Y203" s="10">
        <v>20</v>
      </c>
      <c r="Z203" s="35">
        <v>3654</v>
      </c>
      <c r="AA203" s="35">
        <v>4277.6000000000004</v>
      </c>
      <c r="AB203" s="71">
        <f t="shared" si="78"/>
        <v>1.1706622879036672</v>
      </c>
      <c r="AC203" s="10">
        <v>5</v>
      </c>
      <c r="AD203" s="47">
        <v>75</v>
      </c>
      <c r="AE203" s="47">
        <v>75</v>
      </c>
      <c r="AF203" s="71">
        <f t="shared" si="72"/>
        <v>1</v>
      </c>
      <c r="AG203" s="10">
        <v>20</v>
      </c>
      <c r="AH203" s="4" t="s">
        <v>370</v>
      </c>
      <c r="AI203" s="4" t="s">
        <v>370</v>
      </c>
      <c r="AJ203" s="4" t="s">
        <v>370</v>
      </c>
      <c r="AK203" s="4" t="s">
        <v>370</v>
      </c>
      <c r="AL203" s="4" t="s">
        <v>370</v>
      </c>
      <c r="AM203" s="4" t="s">
        <v>370</v>
      </c>
      <c r="AN203" s="4" t="s">
        <v>370</v>
      </c>
      <c r="AO203" s="4" t="s">
        <v>370</v>
      </c>
      <c r="AP203" s="46">
        <f t="shared" si="79"/>
        <v>1.2154239985605417</v>
      </c>
      <c r="AQ203" s="47">
        <v>743</v>
      </c>
      <c r="AR203" s="35">
        <f t="shared" si="80"/>
        <v>607.90909090909088</v>
      </c>
      <c r="AS203" s="35">
        <f t="shared" si="73"/>
        <v>738.9</v>
      </c>
      <c r="AT203" s="35">
        <f t="shared" si="74"/>
        <v>130.9909090909091</v>
      </c>
      <c r="AU203" s="35">
        <v>63.7</v>
      </c>
      <c r="AV203" s="35">
        <v>82.3</v>
      </c>
      <c r="AW203" s="35">
        <v>69</v>
      </c>
      <c r="AX203" s="35">
        <v>39.299999999999997</v>
      </c>
      <c r="AY203" s="35">
        <v>57.8</v>
      </c>
      <c r="AZ203" s="35">
        <v>122.2</v>
      </c>
      <c r="BA203" s="35">
        <v>74.7</v>
      </c>
      <c r="BB203" s="35">
        <v>73.3</v>
      </c>
      <c r="BC203" s="35"/>
      <c r="BD203" s="35"/>
      <c r="BE203" s="35">
        <f t="shared" si="81"/>
        <v>156.6</v>
      </c>
      <c r="BF203" s="10"/>
      <c r="BG203" s="35">
        <f t="shared" si="75"/>
        <v>156.6</v>
      </c>
      <c r="BH203" s="35"/>
      <c r="BI203" s="35">
        <f t="shared" si="76"/>
        <v>156.6</v>
      </c>
      <c r="BJ203" s="35"/>
      <c r="BK203" s="35">
        <f t="shared" si="82"/>
        <v>156.6</v>
      </c>
      <c r="BL203" s="35">
        <v>158.1</v>
      </c>
      <c r="BM203" s="35">
        <f t="shared" si="83"/>
        <v>-1.5</v>
      </c>
      <c r="BN203" s="80"/>
      <c r="BO203" s="8"/>
      <c r="BP203" s="8"/>
      <c r="BQ203" s="8"/>
      <c r="BR203" s="8"/>
      <c r="BS203" s="8"/>
      <c r="BT203" s="8"/>
      <c r="BU203" s="9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9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9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9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9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9"/>
      <c r="HF203" s="8"/>
      <c r="HG203" s="8"/>
    </row>
    <row r="204" spans="1:215" s="2" customFormat="1" ht="17" customHeight="1">
      <c r="A204" s="13" t="s">
        <v>201</v>
      </c>
      <c r="B204" s="35">
        <v>0</v>
      </c>
      <c r="C204" s="35">
        <v>0</v>
      </c>
      <c r="D204" s="71">
        <f t="shared" si="77"/>
        <v>0</v>
      </c>
      <c r="E204" s="10">
        <v>0</v>
      </c>
      <c r="F204" s="4" t="s">
        <v>370</v>
      </c>
      <c r="G204" s="4" t="s">
        <v>370</v>
      </c>
      <c r="H204" s="4" t="s">
        <v>370</v>
      </c>
      <c r="I204" s="4" t="s">
        <v>370</v>
      </c>
      <c r="J204" s="4" t="s">
        <v>370</v>
      </c>
      <c r="K204" s="4" t="s">
        <v>370</v>
      </c>
      <c r="L204" s="4" t="s">
        <v>370</v>
      </c>
      <c r="M204" s="4" t="s">
        <v>370</v>
      </c>
      <c r="N204" s="35">
        <v>1331.6</v>
      </c>
      <c r="O204" s="35">
        <v>1441</v>
      </c>
      <c r="P204" s="71">
        <f t="shared" si="69"/>
        <v>1.0821568038449987</v>
      </c>
      <c r="Q204" s="10">
        <v>20</v>
      </c>
      <c r="R204" s="35">
        <v>28.7</v>
      </c>
      <c r="S204" s="35">
        <v>43.9</v>
      </c>
      <c r="T204" s="71">
        <f t="shared" si="70"/>
        <v>1.2329616724738677</v>
      </c>
      <c r="U204" s="10">
        <v>5</v>
      </c>
      <c r="V204" s="35">
        <v>25.1</v>
      </c>
      <c r="W204" s="35">
        <v>25.5</v>
      </c>
      <c r="X204" s="71">
        <f t="shared" si="71"/>
        <v>1.0159362549800797</v>
      </c>
      <c r="Y204" s="10">
        <v>45</v>
      </c>
      <c r="Z204" s="35">
        <v>8557</v>
      </c>
      <c r="AA204" s="35">
        <v>6828.5</v>
      </c>
      <c r="AB204" s="71">
        <f t="shared" si="78"/>
        <v>0.79800163608741381</v>
      </c>
      <c r="AC204" s="10">
        <v>5</v>
      </c>
      <c r="AD204" s="47">
        <v>358</v>
      </c>
      <c r="AE204" s="47">
        <v>392</v>
      </c>
      <c r="AF204" s="71">
        <f t="shared" si="72"/>
        <v>1.0949720670391061</v>
      </c>
      <c r="AG204" s="10">
        <v>20</v>
      </c>
      <c r="AH204" s="4" t="s">
        <v>370</v>
      </c>
      <c r="AI204" s="4" t="s">
        <v>370</v>
      </c>
      <c r="AJ204" s="4" t="s">
        <v>370</v>
      </c>
      <c r="AK204" s="4" t="s">
        <v>370</v>
      </c>
      <c r="AL204" s="4" t="s">
        <v>370</v>
      </c>
      <c r="AM204" s="4" t="s">
        <v>370</v>
      </c>
      <c r="AN204" s="4" t="s">
        <v>370</v>
      </c>
      <c r="AO204" s="4" t="s">
        <v>370</v>
      </c>
      <c r="AP204" s="46">
        <f t="shared" si="79"/>
        <v>1.0464686887851797</v>
      </c>
      <c r="AQ204" s="47">
        <v>1973</v>
      </c>
      <c r="AR204" s="35">
        <f t="shared" si="80"/>
        <v>1614.2727272727275</v>
      </c>
      <c r="AS204" s="35">
        <f t="shared" si="73"/>
        <v>1689.3</v>
      </c>
      <c r="AT204" s="35">
        <f t="shared" si="74"/>
        <v>75.027272727272475</v>
      </c>
      <c r="AU204" s="35">
        <v>177.6</v>
      </c>
      <c r="AV204" s="35">
        <v>189.8</v>
      </c>
      <c r="AW204" s="35">
        <v>186.6</v>
      </c>
      <c r="AX204" s="35">
        <v>176.8</v>
      </c>
      <c r="AY204" s="35">
        <v>191.3</v>
      </c>
      <c r="AZ204" s="35">
        <v>241.8</v>
      </c>
      <c r="BA204" s="35">
        <v>136.4</v>
      </c>
      <c r="BB204" s="35">
        <v>179.1</v>
      </c>
      <c r="BC204" s="35">
        <v>3.6</v>
      </c>
      <c r="BD204" s="35"/>
      <c r="BE204" s="35">
        <f t="shared" si="81"/>
        <v>206.3</v>
      </c>
      <c r="BF204" s="10"/>
      <c r="BG204" s="35">
        <f t="shared" si="75"/>
        <v>206.3</v>
      </c>
      <c r="BH204" s="35"/>
      <c r="BI204" s="35">
        <f t="shared" si="76"/>
        <v>206.3</v>
      </c>
      <c r="BJ204" s="35"/>
      <c r="BK204" s="35">
        <f t="shared" si="82"/>
        <v>206.3</v>
      </c>
      <c r="BL204" s="35">
        <v>228.6</v>
      </c>
      <c r="BM204" s="35">
        <f t="shared" si="83"/>
        <v>-22.299999999999983</v>
      </c>
      <c r="BN204" s="80"/>
      <c r="BO204" s="8"/>
      <c r="BP204" s="8"/>
      <c r="BQ204" s="8"/>
      <c r="BR204" s="8"/>
      <c r="BS204" s="8"/>
      <c r="BT204" s="8"/>
      <c r="BU204" s="9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9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9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9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9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9"/>
      <c r="HF204" s="8"/>
      <c r="HG204" s="8"/>
    </row>
    <row r="205" spans="1:215" s="2" customFormat="1" ht="17" customHeight="1">
      <c r="A205" s="13" t="s">
        <v>202</v>
      </c>
      <c r="B205" s="35">
        <v>3390</v>
      </c>
      <c r="C205" s="35">
        <v>1439</v>
      </c>
      <c r="D205" s="71">
        <f t="shared" si="77"/>
        <v>0.42448377581120944</v>
      </c>
      <c r="E205" s="10">
        <v>10</v>
      </c>
      <c r="F205" s="4" t="s">
        <v>370</v>
      </c>
      <c r="G205" s="4" t="s">
        <v>370</v>
      </c>
      <c r="H205" s="4" t="s">
        <v>370</v>
      </c>
      <c r="I205" s="4" t="s">
        <v>370</v>
      </c>
      <c r="J205" s="4" t="s">
        <v>370</v>
      </c>
      <c r="K205" s="4" t="s">
        <v>370</v>
      </c>
      <c r="L205" s="4" t="s">
        <v>370</v>
      </c>
      <c r="M205" s="4" t="s">
        <v>370</v>
      </c>
      <c r="N205" s="35">
        <v>985.3</v>
      </c>
      <c r="O205" s="35">
        <v>1133.9000000000001</v>
      </c>
      <c r="P205" s="71">
        <f t="shared" si="69"/>
        <v>1.1508170100477013</v>
      </c>
      <c r="Q205" s="10">
        <v>20</v>
      </c>
      <c r="R205" s="35">
        <v>143</v>
      </c>
      <c r="S205" s="35">
        <v>155</v>
      </c>
      <c r="T205" s="71">
        <f t="shared" si="70"/>
        <v>1.083916083916084</v>
      </c>
      <c r="U205" s="10">
        <v>35</v>
      </c>
      <c r="V205" s="35">
        <v>38.299999999999997</v>
      </c>
      <c r="W205" s="35">
        <v>41.5</v>
      </c>
      <c r="X205" s="71">
        <f t="shared" si="71"/>
        <v>1.0835509138381201</v>
      </c>
      <c r="Y205" s="10">
        <v>15</v>
      </c>
      <c r="Z205" s="35">
        <v>30548</v>
      </c>
      <c r="AA205" s="35">
        <v>24228.2</v>
      </c>
      <c r="AB205" s="71">
        <f t="shared" si="78"/>
        <v>0.79311902579546945</v>
      </c>
      <c r="AC205" s="10">
        <v>5</v>
      </c>
      <c r="AD205" s="47">
        <v>477</v>
      </c>
      <c r="AE205" s="47">
        <v>483</v>
      </c>
      <c r="AF205" s="71">
        <f t="shared" si="72"/>
        <v>1.0125786163522013</v>
      </c>
      <c r="AG205" s="10">
        <v>20</v>
      </c>
      <c r="AH205" s="4" t="s">
        <v>370</v>
      </c>
      <c r="AI205" s="4" t="s">
        <v>370</v>
      </c>
      <c r="AJ205" s="4" t="s">
        <v>370</v>
      </c>
      <c r="AK205" s="4" t="s">
        <v>370</v>
      </c>
      <c r="AL205" s="4" t="s">
        <v>370</v>
      </c>
      <c r="AM205" s="4" t="s">
        <v>370</v>
      </c>
      <c r="AN205" s="4" t="s">
        <v>370</v>
      </c>
      <c r="AO205" s="4" t="s">
        <v>370</v>
      </c>
      <c r="AP205" s="46">
        <f t="shared" si="79"/>
        <v>1.006368305330688</v>
      </c>
      <c r="AQ205" s="47">
        <v>2618</v>
      </c>
      <c r="AR205" s="35">
        <f t="shared" si="80"/>
        <v>2142</v>
      </c>
      <c r="AS205" s="35">
        <f t="shared" si="73"/>
        <v>2155.6</v>
      </c>
      <c r="AT205" s="35">
        <f t="shared" si="74"/>
        <v>13.599999999999909</v>
      </c>
      <c r="AU205" s="35">
        <v>259</v>
      </c>
      <c r="AV205" s="35">
        <v>287</v>
      </c>
      <c r="AW205" s="35">
        <v>237.5</v>
      </c>
      <c r="AX205" s="35">
        <v>209.9</v>
      </c>
      <c r="AY205" s="35">
        <v>232.5</v>
      </c>
      <c r="AZ205" s="35">
        <v>179.2</v>
      </c>
      <c r="BA205" s="35">
        <v>217.2</v>
      </c>
      <c r="BB205" s="35">
        <v>233.8</v>
      </c>
      <c r="BC205" s="35"/>
      <c r="BD205" s="35"/>
      <c r="BE205" s="35">
        <f t="shared" si="81"/>
        <v>299.5</v>
      </c>
      <c r="BF205" s="10"/>
      <c r="BG205" s="35">
        <f t="shared" si="75"/>
        <v>299.5</v>
      </c>
      <c r="BH205" s="35"/>
      <c r="BI205" s="35">
        <f t="shared" si="76"/>
        <v>299.5</v>
      </c>
      <c r="BJ205" s="35"/>
      <c r="BK205" s="35">
        <f t="shared" si="82"/>
        <v>299.5</v>
      </c>
      <c r="BL205" s="35">
        <v>322.39999999999998</v>
      </c>
      <c r="BM205" s="35">
        <f t="shared" si="83"/>
        <v>-22.899999999999977</v>
      </c>
      <c r="BN205" s="80"/>
      <c r="BO205" s="8"/>
      <c r="BP205" s="8"/>
      <c r="BQ205" s="8"/>
      <c r="BR205" s="8"/>
      <c r="BS205" s="8"/>
      <c r="BT205" s="8"/>
      <c r="BU205" s="9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9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9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9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9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9"/>
      <c r="HF205" s="8"/>
      <c r="HG205" s="8"/>
    </row>
    <row r="206" spans="1:215" s="2" customFormat="1" ht="17" customHeight="1">
      <c r="A206" s="13" t="s">
        <v>203</v>
      </c>
      <c r="B206" s="35">
        <v>86430</v>
      </c>
      <c r="C206" s="35">
        <v>89201.2</v>
      </c>
      <c r="D206" s="71">
        <f t="shared" si="77"/>
        <v>1.0320629411084115</v>
      </c>
      <c r="E206" s="10">
        <v>10</v>
      </c>
      <c r="F206" s="4" t="s">
        <v>370</v>
      </c>
      <c r="G206" s="4" t="s">
        <v>370</v>
      </c>
      <c r="H206" s="4" t="s">
        <v>370</v>
      </c>
      <c r="I206" s="4" t="s">
        <v>370</v>
      </c>
      <c r="J206" s="4" t="s">
        <v>370</v>
      </c>
      <c r="K206" s="4" t="s">
        <v>370</v>
      </c>
      <c r="L206" s="4" t="s">
        <v>370</v>
      </c>
      <c r="M206" s="4" t="s">
        <v>370</v>
      </c>
      <c r="N206" s="35">
        <v>7952.7</v>
      </c>
      <c r="O206" s="35">
        <v>7980.4</v>
      </c>
      <c r="P206" s="71">
        <f t="shared" si="69"/>
        <v>1.0034830937920454</v>
      </c>
      <c r="Q206" s="10">
        <v>20</v>
      </c>
      <c r="R206" s="35">
        <v>337.6</v>
      </c>
      <c r="S206" s="35">
        <v>410.7</v>
      </c>
      <c r="T206" s="71">
        <f t="shared" si="70"/>
        <v>1.2016528436018956</v>
      </c>
      <c r="U206" s="10">
        <v>30</v>
      </c>
      <c r="V206" s="35">
        <v>37.9</v>
      </c>
      <c r="W206" s="35">
        <v>33</v>
      </c>
      <c r="X206" s="71">
        <f t="shared" si="71"/>
        <v>0.87071240105540904</v>
      </c>
      <c r="Y206" s="10">
        <v>20</v>
      </c>
      <c r="Z206" s="35">
        <v>353998</v>
      </c>
      <c r="AA206" s="35">
        <v>448561.9</v>
      </c>
      <c r="AB206" s="71">
        <f t="shared" si="78"/>
        <v>1.2067131170232599</v>
      </c>
      <c r="AC206" s="10">
        <v>5</v>
      </c>
      <c r="AD206" s="47">
        <v>375</v>
      </c>
      <c r="AE206" s="47">
        <v>385</v>
      </c>
      <c r="AF206" s="71">
        <f t="shared" si="72"/>
        <v>1.0266666666666666</v>
      </c>
      <c r="AG206" s="10">
        <v>20</v>
      </c>
      <c r="AH206" s="4" t="s">
        <v>370</v>
      </c>
      <c r="AI206" s="4" t="s">
        <v>370</v>
      </c>
      <c r="AJ206" s="4" t="s">
        <v>370</v>
      </c>
      <c r="AK206" s="4" t="s">
        <v>370</v>
      </c>
      <c r="AL206" s="4" t="s">
        <v>370</v>
      </c>
      <c r="AM206" s="4" t="s">
        <v>370</v>
      </c>
      <c r="AN206" s="4" t="s">
        <v>370</v>
      </c>
      <c r="AO206" s="4" t="s">
        <v>370</v>
      </c>
      <c r="AP206" s="46">
        <f t="shared" si="79"/>
        <v>1.0516287955670447</v>
      </c>
      <c r="AQ206" s="47">
        <v>3989</v>
      </c>
      <c r="AR206" s="35">
        <f t="shared" si="80"/>
        <v>3263.7272727272725</v>
      </c>
      <c r="AS206" s="35">
        <f t="shared" si="73"/>
        <v>3432.2</v>
      </c>
      <c r="AT206" s="35">
        <f t="shared" si="74"/>
        <v>168.4727272727273</v>
      </c>
      <c r="AU206" s="35">
        <v>343.7</v>
      </c>
      <c r="AV206" s="35">
        <v>386.6</v>
      </c>
      <c r="AW206" s="35">
        <v>315.39999999999998</v>
      </c>
      <c r="AX206" s="35">
        <v>390.7</v>
      </c>
      <c r="AY206" s="35">
        <v>219.4</v>
      </c>
      <c r="AZ206" s="35">
        <v>488.3</v>
      </c>
      <c r="BA206" s="35">
        <v>410.9</v>
      </c>
      <c r="BB206" s="35">
        <v>393.2</v>
      </c>
      <c r="BC206" s="35"/>
      <c r="BD206" s="35"/>
      <c r="BE206" s="35">
        <f t="shared" si="81"/>
        <v>484</v>
      </c>
      <c r="BF206" s="10"/>
      <c r="BG206" s="35">
        <f t="shared" si="75"/>
        <v>484</v>
      </c>
      <c r="BH206" s="35"/>
      <c r="BI206" s="35">
        <f t="shared" si="76"/>
        <v>484</v>
      </c>
      <c r="BJ206" s="35"/>
      <c r="BK206" s="35">
        <f t="shared" si="82"/>
        <v>484</v>
      </c>
      <c r="BL206" s="35">
        <v>458.7</v>
      </c>
      <c r="BM206" s="35">
        <f t="shared" si="83"/>
        <v>25.300000000000011</v>
      </c>
      <c r="BN206" s="80"/>
      <c r="BO206" s="8"/>
      <c r="BP206" s="8"/>
      <c r="BQ206" s="8"/>
      <c r="BR206" s="8"/>
      <c r="BS206" s="8"/>
      <c r="BT206" s="8"/>
      <c r="BU206" s="9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9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9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9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9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9"/>
      <c r="HF206" s="8"/>
      <c r="HG206" s="8"/>
    </row>
    <row r="207" spans="1:215" s="2" customFormat="1" ht="17" customHeight="1">
      <c r="A207" s="13" t="s">
        <v>204</v>
      </c>
      <c r="B207" s="35">
        <v>0</v>
      </c>
      <c r="C207" s="35">
        <v>0</v>
      </c>
      <c r="D207" s="71">
        <f t="shared" si="77"/>
        <v>0</v>
      </c>
      <c r="E207" s="10">
        <v>0</v>
      </c>
      <c r="F207" s="4" t="s">
        <v>370</v>
      </c>
      <c r="G207" s="4" t="s">
        <v>370</v>
      </c>
      <c r="H207" s="4" t="s">
        <v>370</v>
      </c>
      <c r="I207" s="4" t="s">
        <v>370</v>
      </c>
      <c r="J207" s="4" t="s">
        <v>370</v>
      </c>
      <c r="K207" s="4" t="s">
        <v>370</v>
      </c>
      <c r="L207" s="4" t="s">
        <v>370</v>
      </c>
      <c r="M207" s="4" t="s">
        <v>370</v>
      </c>
      <c r="N207" s="35">
        <v>831.1</v>
      </c>
      <c r="O207" s="35">
        <v>309.60000000000002</v>
      </c>
      <c r="P207" s="71">
        <f t="shared" si="69"/>
        <v>0.37251834917579113</v>
      </c>
      <c r="Q207" s="10">
        <v>20</v>
      </c>
      <c r="R207" s="35">
        <v>144.1</v>
      </c>
      <c r="S207" s="35">
        <v>124.7</v>
      </c>
      <c r="T207" s="71">
        <f t="shared" si="70"/>
        <v>0.86537126995142266</v>
      </c>
      <c r="U207" s="10">
        <v>30</v>
      </c>
      <c r="V207" s="35">
        <v>16.3</v>
      </c>
      <c r="W207" s="35">
        <v>15.6</v>
      </c>
      <c r="X207" s="71">
        <f t="shared" si="71"/>
        <v>0.9570552147239263</v>
      </c>
      <c r="Y207" s="10">
        <v>20</v>
      </c>
      <c r="Z207" s="35">
        <v>6997</v>
      </c>
      <c r="AA207" s="35">
        <v>4169.6000000000004</v>
      </c>
      <c r="AB207" s="71">
        <f t="shared" si="78"/>
        <v>0.59591253394311849</v>
      </c>
      <c r="AC207" s="10">
        <v>5</v>
      </c>
      <c r="AD207" s="47">
        <v>224</v>
      </c>
      <c r="AE207" s="47">
        <v>260</v>
      </c>
      <c r="AF207" s="71">
        <f t="shared" si="72"/>
        <v>1.1607142857142858</v>
      </c>
      <c r="AG207" s="10">
        <v>20</v>
      </c>
      <c r="AH207" s="4" t="s">
        <v>370</v>
      </c>
      <c r="AI207" s="4" t="s">
        <v>370</v>
      </c>
      <c r="AJ207" s="4" t="s">
        <v>370</v>
      </c>
      <c r="AK207" s="4" t="s">
        <v>370</v>
      </c>
      <c r="AL207" s="4" t="s">
        <v>370</v>
      </c>
      <c r="AM207" s="4" t="s">
        <v>370</v>
      </c>
      <c r="AN207" s="4" t="s">
        <v>370</v>
      </c>
      <c r="AO207" s="4" t="s">
        <v>370</v>
      </c>
      <c r="AP207" s="46">
        <f t="shared" si="79"/>
        <v>0.82891008168987723</v>
      </c>
      <c r="AQ207" s="47">
        <v>972</v>
      </c>
      <c r="AR207" s="35">
        <f t="shared" si="80"/>
        <v>795.27272727272725</v>
      </c>
      <c r="AS207" s="35">
        <f t="shared" si="73"/>
        <v>659.2</v>
      </c>
      <c r="AT207" s="35">
        <f t="shared" si="74"/>
        <v>-136.07272727272721</v>
      </c>
      <c r="AU207" s="35">
        <v>53.2</v>
      </c>
      <c r="AV207" s="35">
        <v>62.9</v>
      </c>
      <c r="AW207" s="35">
        <v>90.1</v>
      </c>
      <c r="AX207" s="35">
        <v>55.9</v>
      </c>
      <c r="AY207" s="35">
        <v>42.6</v>
      </c>
      <c r="AZ207" s="35">
        <v>131.9</v>
      </c>
      <c r="BA207" s="35">
        <v>55.8</v>
      </c>
      <c r="BB207" s="35">
        <v>74.2</v>
      </c>
      <c r="BC207" s="35"/>
      <c r="BD207" s="35"/>
      <c r="BE207" s="35">
        <f t="shared" si="81"/>
        <v>92.6</v>
      </c>
      <c r="BF207" s="10"/>
      <c r="BG207" s="35">
        <f t="shared" si="75"/>
        <v>92.6</v>
      </c>
      <c r="BH207" s="35"/>
      <c r="BI207" s="35">
        <f t="shared" si="76"/>
        <v>92.6</v>
      </c>
      <c r="BJ207" s="35"/>
      <c r="BK207" s="35">
        <f t="shared" si="82"/>
        <v>92.6</v>
      </c>
      <c r="BL207" s="35">
        <v>102.9</v>
      </c>
      <c r="BM207" s="35">
        <f t="shared" si="83"/>
        <v>-10.300000000000011</v>
      </c>
      <c r="BN207" s="80"/>
      <c r="BO207" s="8"/>
      <c r="BP207" s="8"/>
      <c r="BQ207" s="8"/>
      <c r="BR207" s="8"/>
      <c r="BS207" s="8"/>
      <c r="BT207" s="8"/>
      <c r="BU207" s="9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9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9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9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9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9"/>
      <c r="HF207" s="8"/>
      <c r="HG207" s="8"/>
    </row>
    <row r="208" spans="1:215" s="2" customFormat="1" ht="17" customHeight="1">
      <c r="A208" s="13" t="s">
        <v>205</v>
      </c>
      <c r="B208" s="35">
        <v>0</v>
      </c>
      <c r="C208" s="35">
        <v>0</v>
      </c>
      <c r="D208" s="71">
        <f t="shared" si="77"/>
        <v>0</v>
      </c>
      <c r="E208" s="10">
        <v>0</v>
      </c>
      <c r="F208" s="4" t="s">
        <v>370</v>
      </c>
      <c r="G208" s="4" t="s">
        <v>370</v>
      </c>
      <c r="H208" s="4" t="s">
        <v>370</v>
      </c>
      <c r="I208" s="4" t="s">
        <v>370</v>
      </c>
      <c r="J208" s="4" t="s">
        <v>370</v>
      </c>
      <c r="K208" s="4" t="s">
        <v>370</v>
      </c>
      <c r="L208" s="4" t="s">
        <v>370</v>
      </c>
      <c r="M208" s="4" t="s">
        <v>370</v>
      </c>
      <c r="N208" s="35">
        <v>500.3</v>
      </c>
      <c r="O208" s="35">
        <v>563.6</v>
      </c>
      <c r="P208" s="71">
        <f t="shared" si="69"/>
        <v>1.1265240855486709</v>
      </c>
      <c r="Q208" s="10">
        <v>20</v>
      </c>
      <c r="R208" s="35">
        <v>10.3</v>
      </c>
      <c r="S208" s="35">
        <v>8.6999999999999993</v>
      </c>
      <c r="T208" s="71">
        <f t="shared" si="70"/>
        <v>0.84466019417475713</v>
      </c>
      <c r="U208" s="10">
        <v>30</v>
      </c>
      <c r="V208" s="35">
        <v>3</v>
      </c>
      <c r="W208" s="35">
        <v>3.6</v>
      </c>
      <c r="X208" s="71">
        <f t="shared" si="71"/>
        <v>1.2</v>
      </c>
      <c r="Y208" s="10">
        <v>20</v>
      </c>
      <c r="Z208" s="35">
        <v>7096</v>
      </c>
      <c r="AA208" s="35">
        <v>4931.3999999999996</v>
      </c>
      <c r="AB208" s="71">
        <f t="shared" si="78"/>
        <v>0.69495490417136407</v>
      </c>
      <c r="AC208" s="10">
        <v>5</v>
      </c>
      <c r="AD208" s="47">
        <v>110</v>
      </c>
      <c r="AE208" s="47">
        <v>110</v>
      </c>
      <c r="AF208" s="71">
        <f t="shared" si="72"/>
        <v>1</v>
      </c>
      <c r="AG208" s="10">
        <v>20</v>
      </c>
      <c r="AH208" s="4" t="s">
        <v>370</v>
      </c>
      <c r="AI208" s="4" t="s">
        <v>370</v>
      </c>
      <c r="AJ208" s="4" t="s">
        <v>370</v>
      </c>
      <c r="AK208" s="4" t="s">
        <v>370</v>
      </c>
      <c r="AL208" s="4" t="s">
        <v>370</v>
      </c>
      <c r="AM208" s="4" t="s">
        <v>370</v>
      </c>
      <c r="AN208" s="4" t="s">
        <v>370</v>
      </c>
      <c r="AO208" s="4" t="s">
        <v>370</v>
      </c>
      <c r="AP208" s="46">
        <f t="shared" si="79"/>
        <v>1.0036322321797153</v>
      </c>
      <c r="AQ208" s="47">
        <v>559</v>
      </c>
      <c r="AR208" s="35">
        <f t="shared" si="80"/>
        <v>457.36363636363637</v>
      </c>
      <c r="AS208" s="35">
        <f t="shared" si="73"/>
        <v>459</v>
      </c>
      <c r="AT208" s="35">
        <f t="shared" si="74"/>
        <v>1.636363636363626</v>
      </c>
      <c r="AU208" s="35">
        <v>55.7</v>
      </c>
      <c r="AV208" s="35">
        <v>60.1</v>
      </c>
      <c r="AW208" s="35">
        <v>26.9</v>
      </c>
      <c r="AX208" s="35">
        <v>37.200000000000003</v>
      </c>
      <c r="AY208" s="35">
        <v>31.5</v>
      </c>
      <c r="AZ208" s="35">
        <v>38</v>
      </c>
      <c r="BA208" s="35">
        <v>39.799999999999997</v>
      </c>
      <c r="BB208" s="35">
        <v>55.2</v>
      </c>
      <c r="BC208" s="35"/>
      <c r="BD208" s="35"/>
      <c r="BE208" s="35">
        <f t="shared" si="81"/>
        <v>114.6</v>
      </c>
      <c r="BF208" s="10"/>
      <c r="BG208" s="35">
        <f t="shared" si="75"/>
        <v>114.6</v>
      </c>
      <c r="BH208" s="35"/>
      <c r="BI208" s="35">
        <f t="shared" si="76"/>
        <v>114.6</v>
      </c>
      <c r="BJ208" s="35"/>
      <c r="BK208" s="35">
        <f t="shared" si="82"/>
        <v>114.6</v>
      </c>
      <c r="BL208" s="35">
        <v>122.5</v>
      </c>
      <c r="BM208" s="35">
        <f t="shared" si="83"/>
        <v>-7.9000000000000057</v>
      </c>
      <c r="BN208" s="80"/>
      <c r="BO208" s="8"/>
      <c r="BP208" s="8"/>
      <c r="BQ208" s="8"/>
      <c r="BR208" s="8"/>
      <c r="BS208" s="8"/>
      <c r="BT208" s="8"/>
      <c r="BU208" s="9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9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9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9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9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9"/>
      <c r="HF208" s="8"/>
      <c r="HG208" s="8"/>
    </row>
    <row r="209" spans="1:215" s="2" customFormat="1" ht="17" customHeight="1">
      <c r="A209" s="13" t="s">
        <v>206</v>
      </c>
      <c r="B209" s="35">
        <v>0</v>
      </c>
      <c r="C209" s="35">
        <v>0</v>
      </c>
      <c r="D209" s="71">
        <f t="shared" si="77"/>
        <v>0</v>
      </c>
      <c r="E209" s="10">
        <v>0</v>
      </c>
      <c r="F209" s="4" t="s">
        <v>370</v>
      </c>
      <c r="G209" s="4" t="s">
        <v>370</v>
      </c>
      <c r="H209" s="4" t="s">
        <v>370</v>
      </c>
      <c r="I209" s="4" t="s">
        <v>370</v>
      </c>
      <c r="J209" s="4" t="s">
        <v>370</v>
      </c>
      <c r="K209" s="4" t="s">
        <v>370</v>
      </c>
      <c r="L209" s="4" t="s">
        <v>370</v>
      </c>
      <c r="M209" s="4" t="s">
        <v>370</v>
      </c>
      <c r="N209" s="35">
        <v>1646.5</v>
      </c>
      <c r="O209" s="35">
        <v>2093.8000000000002</v>
      </c>
      <c r="P209" s="71">
        <f t="shared" si="69"/>
        <v>1.2071667172790768</v>
      </c>
      <c r="Q209" s="10">
        <v>20</v>
      </c>
      <c r="R209" s="35">
        <v>1089.3</v>
      </c>
      <c r="S209" s="35">
        <v>911.2</v>
      </c>
      <c r="T209" s="71">
        <f t="shared" si="70"/>
        <v>0.83650050491141104</v>
      </c>
      <c r="U209" s="10">
        <v>35</v>
      </c>
      <c r="V209" s="35">
        <v>24.9</v>
      </c>
      <c r="W209" s="35">
        <v>22.3</v>
      </c>
      <c r="X209" s="71">
        <f t="shared" si="71"/>
        <v>0.89558232931726911</v>
      </c>
      <c r="Y209" s="10">
        <v>15</v>
      </c>
      <c r="Z209" s="35">
        <v>20096</v>
      </c>
      <c r="AA209" s="35">
        <v>10025.299999999999</v>
      </c>
      <c r="AB209" s="71">
        <f t="shared" si="78"/>
        <v>0.49887042197452225</v>
      </c>
      <c r="AC209" s="10">
        <v>5</v>
      </c>
      <c r="AD209" s="47">
        <v>757</v>
      </c>
      <c r="AE209" s="47">
        <v>707</v>
      </c>
      <c r="AF209" s="71">
        <f t="shared" si="72"/>
        <v>0.93394980184940557</v>
      </c>
      <c r="AG209" s="10">
        <v>20</v>
      </c>
      <c r="AH209" s="4" t="s">
        <v>370</v>
      </c>
      <c r="AI209" s="4" t="s">
        <v>370</v>
      </c>
      <c r="AJ209" s="4" t="s">
        <v>370</v>
      </c>
      <c r="AK209" s="4" t="s">
        <v>370</v>
      </c>
      <c r="AL209" s="4" t="s">
        <v>370</v>
      </c>
      <c r="AM209" s="4" t="s">
        <v>370</v>
      </c>
      <c r="AN209" s="4" t="s">
        <v>370</v>
      </c>
      <c r="AO209" s="4" t="s">
        <v>370</v>
      </c>
      <c r="AP209" s="46">
        <f t="shared" si="79"/>
        <v>0.92660984320105977</v>
      </c>
      <c r="AQ209" s="47">
        <v>2781</v>
      </c>
      <c r="AR209" s="35">
        <f t="shared" si="80"/>
        <v>2275.3636363636365</v>
      </c>
      <c r="AS209" s="35">
        <f t="shared" si="73"/>
        <v>2108.4</v>
      </c>
      <c r="AT209" s="35">
        <f t="shared" si="74"/>
        <v>-166.9636363636364</v>
      </c>
      <c r="AU209" s="35">
        <v>303.8</v>
      </c>
      <c r="AV209" s="35">
        <v>234.8</v>
      </c>
      <c r="AW209" s="35">
        <v>250.5</v>
      </c>
      <c r="AX209" s="35">
        <v>169.8</v>
      </c>
      <c r="AY209" s="35">
        <v>174.5</v>
      </c>
      <c r="AZ209" s="35">
        <v>303.60000000000002</v>
      </c>
      <c r="BA209" s="35">
        <v>185.9</v>
      </c>
      <c r="BB209" s="35">
        <v>253.6</v>
      </c>
      <c r="BC209" s="35"/>
      <c r="BD209" s="35"/>
      <c r="BE209" s="35">
        <f t="shared" si="81"/>
        <v>231.9</v>
      </c>
      <c r="BF209" s="10"/>
      <c r="BG209" s="35">
        <f t="shared" si="75"/>
        <v>231.9</v>
      </c>
      <c r="BH209" s="35"/>
      <c r="BI209" s="35">
        <f t="shared" si="76"/>
        <v>231.9</v>
      </c>
      <c r="BJ209" s="35"/>
      <c r="BK209" s="35">
        <f t="shared" si="82"/>
        <v>231.9</v>
      </c>
      <c r="BL209" s="35">
        <v>285.89999999999998</v>
      </c>
      <c r="BM209" s="35">
        <f t="shared" si="83"/>
        <v>-53.999999999999972</v>
      </c>
      <c r="BN209" s="80"/>
      <c r="BO209" s="8"/>
      <c r="BP209" s="8"/>
      <c r="BQ209" s="8"/>
      <c r="BR209" s="8"/>
      <c r="BS209" s="8"/>
      <c r="BT209" s="8"/>
      <c r="BU209" s="9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9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9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9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9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9"/>
      <c r="HF209" s="8"/>
      <c r="HG209" s="8"/>
    </row>
    <row r="210" spans="1:215" s="2" customFormat="1" ht="17" customHeight="1">
      <c r="A210" s="13" t="s">
        <v>207</v>
      </c>
      <c r="B210" s="35">
        <v>0</v>
      </c>
      <c r="C210" s="35">
        <v>0</v>
      </c>
      <c r="D210" s="71">
        <f t="shared" si="77"/>
        <v>0</v>
      </c>
      <c r="E210" s="10">
        <v>0</v>
      </c>
      <c r="F210" s="4" t="s">
        <v>370</v>
      </c>
      <c r="G210" s="4" t="s">
        <v>370</v>
      </c>
      <c r="H210" s="4" t="s">
        <v>370</v>
      </c>
      <c r="I210" s="4" t="s">
        <v>370</v>
      </c>
      <c r="J210" s="4" t="s">
        <v>370</v>
      </c>
      <c r="K210" s="4" t="s">
        <v>370</v>
      </c>
      <c r="L210" s="4" t="s">
        <v>370</v>
      </c>
      <c r="M210" s="4" t="s">
        <v>370</v>
      </c>
      <c r="N210" s="35">
        <v>344.5</v>
      </c>
      <c r="O210" s="35">
        <v>441.3</v>
      </c>
      <c r="P210" s="71">
        <f t="shared" si="69"/>
        <v>1.2080986937590712</v>
      </c>
      <c r="Q210" s="10">
        <v>20</v>
      </c>
      <c r="R210" s="35">
        <v>59.9</v>
      </c>
      <c r="S210" s="35">
        <v>89.7</v>
      </c>
      <c r="T210" s="71">
        <f t="shared" si="70"/>
        <v>1.2297495826377296</v>
      </c>
      <c r="U210" s="10">
        <v>35</v>
      </c>
      <c r="V210" s="35">
        <v>0.6</v>
      </c>
      <c r="W210" s="35">
        <v>0</v>
      </c>
      <c r="X210" s="71">
        <f t="shared" si="71"/>
        <v>0</v>
      </c>
      <c r="Y210" s="10">
        <v>15</v>
      </c>
      <c r="Z210" s="35">
        <v>1255</v>
      </c>
      <c r="AA210" s="35">
        <v>1308.5999999999999</v>
      </c>
      <c r="AB210" s="71">
        <f t="shared" si="78"/>
        <v>1.0427091633466135</v>
      </c>
      <c r="AC210" s="10">
        <v>5</v>
      </c>
      <c r="AD210" s="47">
        <v>100</v>
      </c>
      <c r="AE210" s="47">
        <v>87</v>
      </c>
      <c r="AF210" s="71">
        <f t="shared" si="72"/>
        <v>0.87</v>
      </c>
      <c r="AG210" s="10">
        <v>20</v>
      </c>
      <c r="AH210" s="4" t="s">
        <v>370</v>
      </c>
      <c r="AI210" s="4" t="s">
        <v>370</v>
      </c>
      <c r="AJ210" s="4" t="s">
        <v>370</v>
      </c>
      <c r="AK210" s="4" t="s">
        <v>370</v>
      </c>
      <c r="AL210" s="4" t="s">
        <v>370</v>
      </c>
      <c r="AM210" s="4" t="s">
        <v>370</v>
      </c>
      <c r="AN210" s="4" t="s">
        <v>370</v>
      </c>
      <c r="AO210" s="4" t="s">
        <v>370</v>
      </c>
      <c r="AP210" s="46">
        <f t="shared" si="79"/>
        <v>0.94543952720247415</v>
      </c>
      <c r="AQ210" s="47">
        <v>772</v>
      </c>
      <c r="AR210" s="35">
        <f t="shared" si="80"/>
        <v>631.63636363636374</v>
      </c>
      <c r="AS210" s="35">
        <f t="shared" si="73"/>
        <v>597.20000000000005</v>
      </c>
      <c r="AT210" s="35">
        <f t="shared" si="74"/>
        <v>-34.436363636363694</v>
      </c>
      <c r="AU210" s="35">
        <v>60.5</v>
      </c>
      <c r="AV210" s="35">
        <v>84.5</v>
      </c>
      <c r="AW210" s="35">
        <v>89.8</v>
      </c>
      <c r="AX210" s="35">
        <v>65.400000000000006</v>
      </c>
      <c r="AY210" s="35">
        <v>66.8</v>
      </c>
      <c r="AZ210" s="35">
        <v>0</v>
      </c>
      <c r="BA210" s="35">
        <v>63.6</v>
      </c>
      <c r="BB210" s="35">
        <v>83.5</v>
      </c>
      <c r="BC210" s="35"/>
      <c r="BD210" s="35"/>
      <c r="BE210" s="35">
        <f t="shared" si="81"/>
        <v>83.1</v>
      </c>
      <c r="BF210" s="10"/>
      <c r="BG210" s="35">
        <f t="shared" si="75"/>
        <v>83.1</v>
      </c>
      <c r="BH210" s="35"/>
      <c r="BI210" s="35">
        <f t="shared" si="76"/>
        <v>83.1</v>
      </c>
      <c r="BJ210" s="35"/>
      <c r="BK210" s="35">
        <f t="shared" si="82"/>
        <v>83.1</v>
      </c>
      <c r="BL210" s="35">
        <v>79.7</v>
      </c>
      <c r="BM210" s="35">
        <f t="shared" si="83"/>
        <v>3.3999999999999915</v>
      </c>
      <c r="BN210" s="80"/>
      <c r="BO210" s="8"/>
      <c r="BP210" s="8"/>
      <c r="BQ210" s="8"/>
      <c r="BR210" s="8"/>
      <c r="BS210" s="8"/>
      <c r="BT210" s="8"/>
      <c r="BU210" s="9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9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9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9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9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9"/>
      <c r="HF210" s="8"/>
      <c r="HG210" s="8"/>
    </row>
    <row r="211" spans="1:215" s="2" customFormat="1" ht="17" customHeight="1">
      <c r="A211" s="13" t="s">
        <v>208</v>
      </c>
      <c r="B211" s="35">
        <v>0</v>
      </c>
      <c r="C211" s="35">
        <v>0</v>
      </c>
      <c r="D211" s="71">
        <f t="shared" si="77"/>
        <v>0</v>
      </c>
      <c r="E211" s="10">
        <v>0</v>
      </c>
      <c r="F211" s="4" t="s">
        <v>370</v>
      </c>
      <c r="G211" s="4" t="s">
        <v>370</v>
      </c>
      <c r="H211" s="4" t="s">
        <v>370</v>
      </c>
      <c r="I211" s="4" t="s">
        <v>370</v>
      </c>
      <c r="J211" s="4" t="s">
        <v>370</v>
      </c>
      <c r="K211" s="4" t="s">
        <v>370</v>
      </c>
      <c r="L211" s="4" t="s">
        <v>370</v>
      </c>
      <c r="M211" s="4" t="s">
        <v>370</v>
      </c>
      <c r="N211" s="35">
        <v>1192.5</v>
      </c>
      <c r="O211" s="35">
        <v>606.9</v>
      </c>
      <c r="P211" s="71">
        <f t="shared" si="69"/>
        <v>0.50893081761006287</v>
      </c>
      <c r="Q211" s="10">
        <v>20</v>
      </c>
      <c r="R211" s="35">
        <v>0</v>
      </c>
      <c r="S211" s="35">
        <v>0</v>
      </c>
      <c r="T211" s="71">
        <f t="shared" si="70"/>
        <v>1</v>
      </c>
      <c r="U211" s="10">
        <v>35</v>
      </c>
      <c r="V211" s="35">
        <v>1.5</v>
      </c>
      <c r="W211" s="35">
        <v>0.5</v>
      </c>
      <c r="X211" s="71">
        <f t="shared" si="71"/>
        <v>0.33333333333333331</v>
      </c>
      <c r="Y211" s="10">
        <v>15</v>
      </c>
      <c r="Z211" s="35">
        <v>2469</v>
      </c>
      <c r="AA211" s="35">
        <v>2717.3</v>
      </c>
      <c r="AB211" s="71">
        <f t="shared" si="78"/>
        <v>1.1005670311867153</v>
      </c>
      <c r="AC211" s="10">
        <v>5</v>
      </c>
      <c r="AD211" s="47">
        <v>90</v>
      </c>
      <c r="AE211" s="47">
        <v>86</v>
      </c>
      <c r="AF211" s="71">
        <f t="shared" si="72"/>
        <v>0.9555555555555556</v>
      </c>
      <c r="AG211" s="10">
        <v>20</v>
      </c>
      <c r="AH211" s="4" t="s">
        <v>370</v>
      </c>
      <c r="AI211" s="4" t="s">
        <v>370</v>
      </c>
      <c r="AJ211" s="4" t="s">
        <v>370</v>
      </c>
      <c r="AK211" s="4" t="s">
        <v>370</v>
      </c>
      <c r="AL211" s="4" t="s">
        <v>370</v>
      </c>
      <c r="AM211" s="4" t="s">
        <v>370</v>
      </c>
      <c r="AN211" s="4" t="s">
        <v>370</v>
      </c>
      <c r="AO211" s="4" t="s">
        <v>370</v>
      </c>
      <c r="AP211" s="46">
        <f t="shared" si="79"/>
        <v>0.78729013283416782</v>
      </c>
      <c r="AQ211" s="47">
        <v>823</v>
      </c>
      <c r="AR211" s="35">
        <f t="shared" si="80"/>
        <v>673.36363636363626</v>
      </c>
      <c r="AS211" s="35">
        <f t="shared" si="73"/>
        <v>530.1</v>
      </c>
      <c r="AT211" s="35">
        <f t="shared" si="74"/>
        <v>-143.26363636363624</v>
      </c>
      <c r="AU211" s="35">
        <v>56.1</v>
      </c>
      <c r="AV211" s="35">
        <v>48.6</v>
      </c>
      <c r="AW211" s="35">
        <v>7.1</v>
      </c>
      <c r="AX211" s="35">
        <v>44.3</v>
      </c>
      <c r="AY211" s="35">
        <v>63</v>
      </c>
      <c r="AZ211" s="35">
        <v>49.4</v>
      </c>
      <c r="BA211" s="35">
        <v>88</v>
      </c>
      <c r="BB211" s="35">
        <v>80</v>
      </c>
      <c r="BC211" s="35">
        <v>61</v>
      </c>
      <c r="BD211" s="35"/>
      <c r="BE211" s="35">
        <f t="shared" si="81"/>
        <v>32.6</v>
      </c>
      <c r="BF211" s="10"/>
      <c r="BG211" s="35">
        <f t="shared" si="75"/>
        <v>32.6</v>
      </c>
      <c r="BH211" s="35"/>
      <c r="BI211" s="35">
        <f t="shared" si="76"/>
        <v>32.6</v>
      </c>
      <c r="BJ211" s="35"/>
      <c r="BK211" s="35">
        <f t="shared" si="82"/>
        <v>32.6</v>
      </c>
      <c r="BL211" s="35">
        <v>20.9</v>
      </c>
      <c r="BM211" s="35">
        <f t="shared" si="83"/>
        <v>11.700000000000003</v>
      </c>
      <c r="BN211" s="80"/>
      <c r="BO211" s="8"/>
      <c r="BP211" s="8"/>
      <c r="BQ211" s="8"/>
      <c r="BR211" s="8"/>
      <c r="BS211" s="8"/>
      <c r="BT211" s="8"/>
      <c r="BU211" s="9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9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9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9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9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9"/>
      <c r="HF211" s="8"/>
      <c r="HG211" s="8"/>
    </row>
    <row r="212" spans="1:215" s="2" customFormat="1" ht="17" customHeight="1">
      <c r="A212" s="17" t="s">
        <v>209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35"/>
      <c r="AA212" s="35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35"/>
      <c r="BM212" s="35"/>
      <c r="BN212" s="79"/>
      <c r="BO212" s="8"/>
      <c r="BP212" s="8"/>
      <c r="BQ212" s="8"/>
      <c r="BR212" s="8"/>
      <c r="BS212" s="8"/>
      <c r="BT212" s="8"/>
      <c r="BU212" s="9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9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9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9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9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9"/>
      <c r="HF212" s="8"/>
      <c r="HG212" s="8"/>
    </row>
    <row r="213" spans="1:215" s="2" customFormat="1" ht="17" customHeight="1">
      <c r="A213" s="50" t="s">
        <v>210</v>
      </c>
      <c r="B213" s="35">
        <v>11002</v>
      </c>
      <c r="C213" s="35">
        <v>1409</v>
      </c>
      <c r="D213" s="71">
        <f t="shared" si="77"/>
        <v>0.1280676240683512</v>
      </c>
      <c r="E213" s="10">
        <v>10</v>
      </c>
      <c r="F213" s="4" t="s">
        <v>370</v>
      </c>
      <c r="G213" s="4" t="s">
        <v>370</v>
      </c>
      <c r="H213" s="4" t="s">
        <v>370</v>
      </c>
      <c r="I213" s="4" t="s">
        <v>370</v>
      </c>
      <c r="J213" s="4" t="s">
        <v>370</v>
      </c>
      <c r="K213" s="4" t="s">
        <v>370</v>
      </c>
      <c r="L213" s="4" t="s">
        <v>370</v>
      </c>
      <c r="M213" s="4" t="s">
        <v>370</v>
      </c>
      <c r="N213" s="35">
        <v>4374.1000000000004</v>
      </c>
      <c r="O213" s="35">
        <v>1565.4</v>
      </c>
      <c r="P213" s="71">
        <f t="shared" si="69"/>
        <v>0.35787933517752224</v>
      </c>
      <c r="Q213" s="10">
        <v>20</v>
      </c>
      <c r="R213" s="35">
        <v>1381</v>
      </c>
      <c r="S213" s="35">
        <v>1110</v>
      </c>
      <c r="T213" s="71">
        <f t="shared" si="70"/>
        <v>0.80376538740043446</v>
      </c>
      <c r="U213" s="10">
        <v>15</v>
      </c>
      <c r="V213" s="35">
        <v>31</v>
      </c>
      <c r="W213" s="35">
        <v>44.1</v>
      </c>
      <c r="X213" s="71">
        <f t="shared" si="71"/>
        <v>1.222258064516129</v>
      </c>
      <c r="Y213" s="10">
        <v>35</v>
      </c>
      <c r="Z213" s="35">
        <v>12715</v>
      </c>
      <c r="AA213" s="35">
        <v>13175</v>
      </c>
      <c r="AB213" s="71">
        <f t="shared" si="78"/>
        <v>1.0361777428234369</v>
      </c>
      <c r="AC213" s="10">
        <v>5</v>
      </c>
      <c r="AD213" s="47">
        <v>432</v>
      </c>
      <c r="AE213" s="47">
        <v>346</v>
      </c>
      <c r="AF213" s="71">
        <f t="shared" si="72"/>
        <v>0.80092592592592593</v>
      </c>
      <c r="AG213" s="10">
        <v>20</v>
      </c>
      <c r="AH213" s="4" t="s">
        <v>370</v>
      </c>
      <c r="AI213" s="4" t="s">
        <v>370</v>
      </c>
      <c r="AJ213" s="4" t="s">
        <v>370</v>
      </c>
      <c r="AK213" s="4" t="s">
        <v>370</v>
      </c>
      <c r="AL213" s="4" t="s">
        <v>370</v>
      </c>
      <c r="AM213" s="4" t="s">
        <v>370</v>
      </c>
      <c r="AN213" s="4" t="s">
        <v>370</v>
      </c>
      <c r="AO213" s="4" t="s">
        <v>370</v>
      </c>
      <c r="AP213" s="46">
        <f t="shared" si="79"/>
        <v>0.80450650710419702</v>
      </c>
      <c r="AQ213" s="47">
        <v>1156</v>
      </c>
      <c r="AR213" s="35">
        <f t="shared" si="80"/>
        <v>945.81818181818187</v>
      </c>
      <c r="AS213" s="35">
        <f t="shared" si="73"/>
        <v>760.9</v>
      </c>
      <c r="AT213" s="35">
        <f t="shared" si="74"/>
        <v>-184.91818181818189</v>
      </c>
      <c r="AU213" s="35">
        <v>127.1</v>
      </c>
      <c r="AV213" s="35">
        <v>136.6</v>
      </c>
      <c r="AW213" s="35">
        <v>65.8</v>
      </c>
      <c r="AX213" s="35">
        <v>0</v>
      </c>
      <c r="AY213" s="35">
        <v>34.4</v>
      </c>
      <c r="AZ213" s="35">
        <v>0</v>
      </c>
      <c r="BA213" s="35">
        <v>68.2</v>
      </c>
      <c r="BB213" s="35">
        <v>69.900000000000006</v>
      </c>
      <c r="BC213" s="35">
        <v>154.29999999999998</v>
      </c>
      <c r="BD213" s="35"/>
      <c r="BE213" s="35">
        <f t="shared" si="81"/>
        <v>104.6</v>
      </c>
      <c r="BF213" s="10"/>
      <c r="BG213" s="35">
        <f t="shared" si="75"/>
        <v>104.6</v>
      </c>
      <c r="BH213" s="35"/>
      <c r="BI213" s="35">
        <f t="shared" si="76"/>
        <v>104.6</v>
      </c>
      <c r="BJ213" s="35"/>
      <c r="BK213" s="35">
        <f t="shared" si="82"/>
        <v>104.6</v>
      </c>
      <c r="BL213" s="35">
        <v>93.7</v>
      </c>
      <c r="BM213" s="35">
        <f t="shared" si="83"/>
        <v>10.899999999999991</v>
      </c>
      <c r="BN213" s="80"/>
      <c r="BO213" s="8"/>
      <c r="BP213" s="8"/>
      <c r="BQ213" s="8"/>
      <c r="BR213" s="8"/>
      <c r="BS213" s="8"/>
      <c r="BT213" s="8"/>
      <c r="BU213" s="9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9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9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9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9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9"/>
      <c r="HF213" s="8"/>
      <c r="HG213" s="8"/>
    </row>
    <row r="214" spans="1:215" s="2" customFormat="1" ht="17" customHeight="1">
      <c r="A214" s="50" t="s">
        <v>211</v>
      </c>
      <c r="B214" s="35">
        <v>0</v>
      </c>
      <c r="C214" s="35">
        <v>0</v>
      </c>
      <c r="D214" s="71">
        <f t="shared" si="77"/>
        <v>0</v>
      </c>
      <c r="E214" s="10">
        <v>0</v>
      </c>
      <c r="F214" s="4" t="s">
        <v>370</v>
      </c>
      <c r="G214" s="4" t="s">
        <v>370</v>
      </c>
      <c r="H214" s="4" t="s">
        <v>370</v>
      </c>
      <c r="I214" s="4" t="s">
        <v>370</v>
      </c>
      <c r="J214" s="4" t="s">
        <v>370</v>
      </c>
      <c r="K214" s="4" t="s">
        <v>370</v>
      </c>
      <c r="L214" s="4" t="s">
        <v>370</v>
      </c>
      <c r="M214" s="4" t="s">
        <v>370</v>
      </c>
      <c r="N214" s="35">
        <v>1323.5</v>
      </c>
      <c r="O214" s="35">
        <v>1959</v>
      </c>
      <c r="P214" s="71">
        <f t="shared" si="69"/>
        <v>1.2280166225916131</v>
      </c>
      <c r="Q214" s="10">
        <v>20</v>
      </c>
      <c r="R214" s="35">
        <v>49</v>
      </c>
      <c r="S214" s="35">
        <v>92.6</v>
      </c>
      <c r="T214" s="71">
        <f t="shared" si="70"/>
        <v>1.2689795918367346</v>
      </c>
      <c r="U214" s="10">
        <v>20</v>
      </c>
      <c r="V214" s="35">
        <v>3.1</v>
      </c>
      <c r="W214" s="35">
        <v>3.2</v>
      </c>
      <c r="X214" s="71">
        <f t="shared" si="71"/>
        <v>1.032258064516129</v>
      </c>
      <c r="Y214" s="10">
        <v>30</v>
      </c>
      <c r="Z214" s="35">
        <v>19564</v>
      </c>
      <c r="AA214" s="35">
        <v>21722.7</v>
      </c>
      <c r="AB214" s="71">
        <f t="shared" si="78"/>
        <v>1.1103404211817625</v>
      </c>
      <c r="AC214" s="10">
        <v>5</v>
      </c>
      <c r="AD214" s="47">
        <v>108</v>
      </c>
      <c r="AE214" s="47">
        <v>104</v>
      </c>
      <c r="AF214" s="71">
        <f t="shared" si="72"/>
        <v>0.96296296296296291</v>
      </c>
      <c r="AG214" s="10">
        <v>20</v>
      </c>
      <c r="AH214" s="4" t="s">
        <v>370</v>
      </c>
      <c r="AI214" s="4" t="s">
        <v>370</v>
      </c>
      <c r="AJ214" s="4" t="s">
        <v>370</v>
      </c>
      <c r="AK214" s="4" t="s">
        <v>370</v>
      </c>
      <c r="AL214" s="4" t="s">
        <v>370</v>
      </c>
      <c r="AM214" s="4" t="s">
        <v>370</v>
      </c>
      <c r="AN214" s="4" t="s">
        <v>370</v>
      </c>
      <c r="AO214" s="4" t="s">
        <v>370</v>
      </c>
      <c r="AP214" s="46">
        <f t="shared" si="79"/>
        <v>1.1128276588338832</v>
      </c>
      <c r="AQ214" s="47">
        <v>2663</v>
      </c>
      <c r="AR214" s="35">
        <f t="shared" si="80"/>
        <v>2178.818181818182</v>
      </c>
      <c r="AS214" s="35">
        <f t="shared" si="73"/>
        <v>2424.6</v>
      </c>
      <c r="AT214" s="35">
        <f t="shared" si="74"/>
        <v>245.78181818181793</v>
      </c>
      <c r="AU214" s="35">
        <v>193.6</v>
      </c>
      <c r="AV214" s="35">
        <v>311.3</v>
      </c>
      <c r="AW214" s="35">
        <v>375.6</v>
      </c>
      <c r="AX214" s="35">
        <v>274.10000000000002</v>
      </c>
      <c r="AY214" s="35">
        <v>230.8</v>
      </c>
      <c r="AZ214" s="35">
        <v>219.4</v>
      </c>
      <c r="BA214" s="35">
        <v>231.5</v>
      </c>
      <c r="BB214" s="35">
        <v>226.9</v>
      </c>
      <c r="BC214" s="35">
        <v>0.2</v>
      </c>
      <c r="BD214" s="35"/>
      <c r="BE214" s="35">
        <f t="shared" si="81"/>
        <v>361.2</v>
      </c>
      <c r="BF214" s="10"/>
      <c r="BG214" s="35">
        <f t="shared" si="75"/>
        <v>361.2</v>
      </c>
      <c r="BH214" s="35"/>
      <c r="BI214" s="35">
        <f t="shared" si="76"/>
        <v>361.2</v>
      </c>
      <c r="BJ214" s="35"/>
      <c r="BK214" s="35">
        <f t="shared" si="82"/>
        <v>361.2</v>
      </c>
      <c r="BL214" s="35">
        <v>361.6</v>
      </c>
      <c r="BM214" s="35">
        <f t="shared" si="83"/>
        <v>-0.40000000000003411</v>
      </c>
      <c r="BN214" s="80"/>
      <c r="BO214" s="8"/>
      <c r="BP214" s="8"/>
      <c r="BQ214" s="8"/>
      <c r="BR214" s="8"/>
      <c r="BS214" s="8"/>
      <c r="BT214" s="8"/>
      <c r="BU214" s="9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9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9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9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9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9"/>
      <c r="HF214" s="8"/>
      <c r="HG214" s="8"/>
    </row>
    <row r="215" spans="1:215" s="2" customFormat="1" ht="17" customHeight="1">
      <c r="A215" s="50" t="s">
        <v>212</v>
      </c>
      <c r="B215" s="35">
        <v>689584</v>
      </c>
      <c r="C215" s="35">
        <v>439800.2</v>
      </c>
      <c r="D215" s="71">
        <f t="shared" si="77"/>
        <v>0.63777610849439659</v>
      </c>
      <c r="E215" s="10">
        <v>10</v>
      </c>
      <c r="F215" s="4" t="s">
        <v>370</v>
      </c>
      <c r="G215" s="4" t="s">
        <v>370</v>
      </c>
      <c r="H215" s="4" t="s">
        <v>370</v>
      </c>
      <c r="I215" s="4" t="s">
        <v>370</v>
      </c>
      <c r="J215" s="4" t="s">
        <v>370</v>
      </c>
      <c r="K215" s="4" t="s">
        <v>370</v>
      </c>
      <c r="L215" s="4" t="s">
        <v>370</v>
      </c>
      <c r="M215" s="4" t="s">
        <v>370</v>
      </c>
      <c r="N215" s="35">
        <v>14987.7</v>
      </c>
      <c r="O215" s="35">
        <v>17891</v>
      </c>
      <c r="P215" s="71">
        <f t="shared" si="69"/>
        <v>1.1937121773187347</v>
      </c>
      <c r="Q215" s="10">
        <v>20</v>
      </c>
      <c r="R215" s="35">
        <v>0.4</v>
      </c>
      <c r="S215" s="35">
        <v>0.5</v>
      </c>
      <c r="T215" s="71">
        <f t="shared" si="70"/>
        <v>1.2050000000000001</v>
      </c>
      <c r="U215" s="10">
        <v>5</v>
      </c>
      <c r="V215" s="35">
        <v>2.4</v>
      </c>
      <c r="W215" s="35">
        <v>2.5</v>
      </c>
      <c r="X215" s="71">
        <f t="shared" si="71"/>
        <v>1.0416666666666667</v>
      </c>
      <c r="Y215" s="10">
        <v>45</v>
      </c>
      <c r="Z215" s="35">
        <v>214056</v>
      </c>
      <c r="AA215" s="35">
        <v>216868.5</v>
      </c>
      <c r="AB215" s="71">
        <f t="shared" si="78"/>
        <v>1.0131390850992263</v>
      </c>
      <c r="AC215" s="10">
        <v>5</v>
      </c>
      <c r="AD215" s="47">
        <v>10</v>
      </c>
      <c r="AE215" s="47">
        <v>11</v>
      </c>
      <c r="AF215" s="71">
        <f t="shared" si="72"/>
        <v>1.1000000000000001</v>
      </c>
      <c r="AG215" s="10">
        <v>20</v>
      </c>
      <c r="AH215" s="4" t="s">
        <v>370</v>
      </c>
      <c r="AI215" s="4" t="s">
        <v>370</v>
      </c>
      <c r="AJ215" s="4" t="s">
        <v>370</v>
      </c>
      <c r="AK215" s="4" t="s">
        <v>370</v>
      </c>
      <c r="AL215" s="4" t="s">
        <v>370</v>
      </c>
      <c r="AM215" s="4" t="s">
        <v>370</v>
      </c>
      <c r="AN215" s="4" t="s">
        <v>370</v>
      </c>
      <c r="AO215" s="4" t="s">
        <v>370</v>
      </c>
      <c r="AP215" s="46">
        <f t="shared" si="79"/>
        <v>1.0496923814934742</v>
      </c>
      <c r="AQ215" s="47">
        <v>516</v>
      </c>
      <c r="AR215" s="35">
        <f t="shared" si="80"/>
        <v>422.18181818181813</v>
      </c>
      <c r="AS215" s="35">
        <f t="shared" si="73"/>
        <v>443.2</v>
      </c>
      <c r="AT215" s="35">
        <f t="shared" si="74"/>
        <v>21.018181818181858</v>
      </c>
      <c r="AU215" s="35">
        <v>37.1</v>
      </c>
      <c r="AV215" s="35">
        <v>49.7</v>
      </c>
      <c r="AW215" s="35">
        <v>24.6</v>
      </c>
      <c r="AX215" s="35">
        <v>19.7</v>
      </c>
      <c r="AY215" s="35">
        <v>25.7</v>
      </c>
      <c r="AZ215" s="35">
        <v>38</v>
      </c>
      <c r="BA215" s="35">
        <v>21.9</v>
      </c>
      <c r="BB215" s="35">
        <v>19.5</v>
      </c>
      <c r="BC215" s="35">
        <v>141</v>
      </c>
      <c r="BD215" s="35"/>
      <c r="BE215" s="35">
        <f t="shared" si="81"/>
        <v>66</v>
      </c>
      <c r="BF215" s="10"/>
      <c r="BG215" s="35">
        <f t="shared" si="75"/>
        <v>66</v>
      </c>
      <c r="BH215" s="35"/>
      <c r="BI215" s="35">
        <f t="shared" si="76"/>
        <v>66</v>
      </c>
      <c r="BJ215" s="35">
        <v>10.199999999999999</v>
      </c>
      <c r="BK215" s="35">
        <f t="shared" si="82"/>
        <v>55.8</v>
      </c>
      <c r="BL215" s="35">
        <v>56.5</v>
      </c>
      <c r="BM215" s="35">
        <f t="shared" si="83"/>
        <v>-0.70000000000000284</v>
      </c>
      <c r="BN215" s="80"/>
      <c r="BO215" s="8"/>
      <c r="BP215" s="8"/>
      <c r="BQ215" s="8"/>
      <c r="BR215" s="8"/>
      <c r="BS215" s="8"/>
      <c r="BT215" s="8"/>
      <c r="BU215" s="9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9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9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9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9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9"/>
      <c r="HF215" s="8"/>
      <c r="HG215" s="8"/>
    </row>
    <row r="216" spans="1:215" s="2" customFormat="1" ht="17" customHeight="1">
      <c r="A216" s="50" t="s">
        <v>213</v>
      </c>
      <c r="B216" s="35">
        <v>11195</v>
      </c>
      <c r="C216" s="35">
        <v>21601.200000000001</v>
      </c>
      <c r="D216" s="71">
        <f t="shared" si="77"/>
        <v>1.2729539973202322</v>
      </c>
      <c r="E216" s="10">
        <v>10</v>
      </c>
      <c r="F216" s="4" t="s">
        <v>370</v>
      </c>
      <c r="G216" s="4" t="s">
        <v>370</v>
      </c>
      <c r="H216" s="4" t="s">
        <v>370</v>
      </c>
      <c r="I216" s="4" t="s">
        <v>370</v>
      </c>
      <c r="J216" s="4" t="s">
        <v>370</v>
      </c>
      <c r="K216" s="4" t="s">
        <v>370</v>
      </c>
      <c r="L216" s="4" t="s">
        <v>370</v>
      </c>
      <c r="M216" s="4" t="s">
        <v>370</v>
      </c>
      <c r="N216" s="35">
        <v>1530.9</v>
      </c>
      <c r="O216" s="35">
        <v>1595.8</v>
      </c>
      <c r="P216" s="71">
        <f t="shared" si="69"/>
        <v>1.0423933633810176</v>
      </c>
      <c r="Q216" s="10">
        <v>20</v>
      </c>
      <c r="R216" s="35">
        <v>72</v>
      </c>
      <c r="S216" s="35">
        <v>83.5</v>
      </c>
      <c r="T216" s="71">
        <f t="shared" si="70"/>
        <v>1.1597222222222223</v>
      </c>
      <c r="U216" s="10">
        <v>30</v>
      </c>
      <c r="V216" s="35">
        <v>4.5</v>
      </c>
      <c r="W216" s="35">
        <v>4.8</v>
      </c>
      <c r="X216" s="71">
        <f t="shared" si="71"/>
        <v>1.0666666666666667</v>
      </c>
      <c r="Y216" s="10">
        <v>20</v>
      </c>
      <c r="Z216" s="35">
        <v>10831</v>
      </c>
      <c r="AA216" s="35">
        <v>23094.6</v>
      </c>
      <c r="AB216" s="71">
        <f t="shared" si="78"/>
        <v>1.2932268488597543</v>
      </c>
      <c r="AC216" s="10">
        <v>5</v>
      </c>
      <c r="AD216" s="47">
        <v>135</v>
      </c>
      <c r="AE216" s="47">
        <v>135</v>
      </c>
      <c r="AF216" s="71">
        <f t="shared" si="72"/>
        <v>1</v>
      </c>
      <c r="AG216" s="10">
        <v>20</v>
      </c>
      <c r="AH216" s="4" t="s">
        <v>370</v>
      </c>
      <c r="AI216" s="4" t="s">
        <v>370</v>
      </c>
      <c r="AJ216" s="4" t="s">
        <v>370</v>
      </c>
      <c r="AK216" s="4" t="s">
        <v>370</v>
      </c>
      <c r="AL216" s="4" t="s">
        <v>370</v>
      </c>
      <c r="AM216" s="4" t="s">
        <v>370</v>
      </c>
      <c r="AN216" s="4" t="s">
        <v>370</v>
      </c>
      <c r="AO216" s="4" t="s">
        <v>370</v>
      </c>
      <c r="AP216" s="46">
        <f t="shared" si="79"/>
        <v>1.1063670617630612</v>
      </c>
      <c r="AQ216" s="47">
        <v>2290</v>
      </c>
      <c r="AR216" s="35">
        <f t="shared" si="80"/>
        <v>1873.6363636363637</v>
      </c>
      <c r="AS216" s="35">
        <f t="shared" si="73"/>
        <v>2072.9</v>
      </c>
      <c r="AT216" s="35">
        <f t="shared" si="74"/>
        <v>199.26363636363635</v>
      </c>
      <c r="AU216" s="35">
        <v>234.7</v>
      </c>
      <c r="AV216" s="35">
        <v>206.4</v>
      </c>
      <c r="AW216" s="35">
        <v>67.900000000000006</v>
      </c>
      <c r="AX216" s="35">
        <v>174.2</v>
      </c>
      <c r="AY216" s="35">
        <v>249.2</v>
      </c>
      <c r="AZ216" s="35">
        <v>244.1</v>
      </c>
      <c r="BA216" s="35">
        <v>261.5</v>
      </c>
      <c r="BB216" s="35">
        <v>200.8</v>
      </c>
      <c r="BC216" s="35">
        <v>211.2</v>
      </c>
      <c r="BD216" s="35"/>
      <c r="BE216" s="35">
        <f t="shared" si="81"/>
        <v>222.9</v>
      </c>
      <c r="BF216" s="10"/>
      <c r="BG216" s="35">
        <f t="shared" si="75"/>
        <v>222.9</v>
      </c>
      <c r="BH216" s="35"/>
      <c r="BI216" s="35">
        <f t="shared" si="76"/>
        <v>222.9</v>
      </c>
      <c r="BJ216" s="35"/>
      <c r="BK216" s="35">
        <f t="shared" si="82"/>
        <v>222.9</v>
      </c>
      <c r="BL216" s="35">
        <v>205.4</v>
      </c>
      <c r="BM216" s="35">
        <f t="shared" si="83"/>
        <v>17.5</v>
      </c>
      <c r="BN216" s="80"/>
      <c r="BO216" s="8"/>
      <c r="BP216" s="8"/>
      <c r="BQ216" s="8"/>
      <c r="BR216" s="8"/>
      <c r="BS216" s="8"/>
      <c r="BT216" s="8"/>
      <c r="BU216" s="9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9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9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9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9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9"/>
      <c r="HF216" s="8"/>
      <c r="HG216" s="8"/>
    </row>
    <row r="217" spans="1:215" s="2" customFormat="1" ht="17" customHeight="1">
      <c r="A217" s="50" t="s">
        <v>214</v>
      </c>
      <c r="B217" s="35">
        <v>563282</v>
      </c>
      <c r="C217" s="35">
        <v>422874.9</v>
      </c>
      <c r="D217" s="71">
        <f t="shared" si="77"/>
        <v>0.75073391303112835</v>
      </c>
      <c r="E217" s="10">
        <v>10</v>
      </c>
      <c r="F217" s="4" t="s">
        <v>370</v>
      </c>
      <c r="G217" s="4" t="s">
        <v>370</v>
      </c>
      <c r="H217" s="4" t="s">
        <v>370</v>
      </c>
      <c r="I217" s="4" t="s">
        <v>370</v>
      </c>
      <c r="J217" s="4" t="s">
        <v>370</v>
      </c>
      <c r="K217" s="4" t="s">
        <v>370</v>
      </c>
      <c r="L217" s="4" t="s">
        <v>370</v>
      </c>
      <c r="M217" s="4" t="s">
        <v>370</v>
      </c>
      <c r="N217" s="35">
        <v>59536.3</v>
      </c>
      <c r="O217" s="35">
        <v>41191.199999999997</v>
      </c>
      <c r="P217" s="71">
        <f t="shared" si="69"/>
        <v>0.69186697863320357</v>
      </c>
      <c r="Q217" s="10">
        <v>20</v>
      </c>
      <c r="R217" s="35">
        <v>1032</v>
      </c>
      <c r="S217" s="35">
        <v>1136.7</v>
      </c>
      <c r="T217" s="71">
        <f t="shared" si="70"/>
        <v>1.101453488372093</v>
      </c>
      <c r="U217" s="10">
        <v>40</v>
      </c>
      <c r="V217" s="35">
        <v>96</v>
      </c>
      <c r="W217" s="35">
        <v>99.9</v>
      </c>
      <c r="X217" s="71">
        <f t="shared" si="71"/>
        <v>1.0406250000000001</v>
      </c>
      <c r="Y217" s="10">
        <v>10</v>
      </c>
      <c r="Z217" s="35">
        <v>1478805</v>
      </c>
      <c r="AA217" s="35">
        <v>2192217</v>
      </c>
      <c r="AB217" s="71">
        <f t="shared" si="78"/>
        <v>1.2282424660452189</v>
      </c>
      <c r="AC217" s="10">
        <v>5</v>
      </c>
      <c r="AD217" s="47">
        <v>450</v>
      </c>
      <c r="AE217" s="47">
        <v>618</v>
      </c>
      <c r="AF217" s="71">
        <f t="shared" si="72"/>
        <v>1.2173333333333334</v>
      </c>
      <c r="AG217" s="10">
        <v>20</v>
      </c>
      <c r="AH217" s="4" t="s">
        <v>370</v>
      </c>
      <c r="AI217" s="4" t="s">
        <v>370</v>
      </c>
      <c r="AJ217" s="4" t="s">
        <v>370</v>
      </c>
      <c r="AK217" s="4" t="s">
        <v>370</v>
      </c>
      <c r="AL217" s="4" t="s">
        <v>370</v>
      </c>
      <c r="AM217" s="4" t="s">
        <v>370</v>
      </c>
      <c r="AN217" s="4" t="s">
        <v>370</v>
      </c>
      <c r="AO217" s="4" t="s">
        <v>370</v>
      </c>
      <c r="AP217" s="46">
        <f t="shared" si="79"/>
        <v>1.012351878426208</v>
      </c>
      <c r="AQ217" s="47">
        <v>1919</v>
      </c>
      <c r="AR217" s="35">
        <f t="shared" si="80"/>
        <v>1570.0909090909092</v>
      </c>
      <c r="AS217" s="35">
        <f t="shared" si="73"/>
        <v>1589.5</v>
      </c>
      <c r="AT217" s="35">
        <f t="shared" si="74"/>
        <v>19.409090909090764</v>
      </c>
      <c r="AU217" s="35">
        <v>140.19999999999999</v>
      </c>
      <c r="AV217" s="35">
        <v>196.4</v>
      </c>
      <c r="AW217" s="35">
        <v>200.9</v>
      </c>
      <c r="AX217" s="35">
        <v>162.6</v>
      </c>
      <c r="AY217" s="35">
        <v>161.80000000000001</v>
      </c>
      <c r="AZ217" s="35">
        <v>211.2</v>
      </c>
      <c r="BA217" s="35">
        <v>166.5</v>
      </c>
      <c r="BB217" s="35">
        <v>162.9</v>
      </c>
      <c r="BC217" s="35"/>
      <c r="BD217" s="35"/>
      <c r="BE217" s="35">
        <f t="shared" si="81"/>
        <v>187</v>
      </c>
      <c r="BF217" s="10"/>
      <c r="BG217" s="35">
        <f t="shared" si="75"/>
        <v>187</v>
      </c>
      <c r="BH217" s="35"/>
      <c r="BI217" s="35">
        <f t="shared" si="76"/>
        <v>187</v>
      </c>
      <c r="BJ217" s="35"/>
      <c r="BK217" s="35">
        <f t="shared" si="82"/>
        <v>187</v>
      </c>
      <c r="BL217" s="35">
        <v>170</v>
      </c>
      <c r="BM217" s="35">
        <f t="shared" si="83"/>
        <v>17</v>
      </c>
      <c r="BN217" s="80"/>
      <c r="BO217" s="8"/>
      <c r="BP217" s="8"/>
      <c r="BQ217" s="8"/>
      <c r="BR217" s="8"/>
      <c r="BS217" s="8"/>
      <c r="BT217" s="8"/>
      <c r="BU217" s="9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9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9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9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9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9"/>
      <c r="HF217" s="8"/>
      <c r="HG217" s="8"/>
    </row>
    <row r="218" spans="1:215" s="2" customFormat="1" ht="17" customHeight="1">
      <c r="A218" s="50" t="s">
        <v>215</v>
      </c>
      <c r="B218" s="35">
        <v>82809</v>
      </c>
      <c r="C218" s="35">
        <v>48597</v>
      </c>
      <c r="D218" s="71">
        <f t="shared" si="77"/>
        <v>0.58685650110495235</v>
      </c>
      <c r="E218" s="10">
        <v>10</v>
      </c>
      <c r="F218" s="4" t="s">
        <v>370</v>
      </c>
      <c r="G218" s="4" t="s">
        <v>370</v>
      </c>
      <c r="H218" s="4" t="s">
        <v>370</v>
      </c>
      <c r="I218" s="4" t="s">
        <v>370</v>
      </c>
      <c r="J218" s="4" t="s">
        <v>370</v>
      </c>
      <c r="K218" s="4" t="s">
        <v>370</v>
      </c>
      <c r="L218" s="4" t="s">
        <v>370</v>
      </c>
      <c r="M218" s="4" t="s">
        <v>370</v>
      </c>
      <c r="N218" s="35">
        <v>8033.6</v>
      </c>
      <c r="O218" s="35">
        <v>9396.2999999999993</v>
      </c>
      <c r="P218" s="71">
        <f t="shared" si="69"/>
        <v>1.1696250746863173</v>
      </c>
      <c r="Q218" s="10">
        <v>20</v>
      </c>
      <c r="R218" s="35">
        <v>0.4</v>
      </c>
      <c r="S218" s="35">
        <v>0.4</v>
      </c>
      <c r="T218" s="71">
        <f t="shared" si="70"/>
        <v>1</v>
      </c>
      <c r="U218" s="10">
        <v>15</v>
      </c>
      <c r="V218" s="35">
        <v>4.5</v>
      </c>
      <c r="W218" s="35">
        <v>4.4000000000000004</v>
      </c>
      <c r="X218" s="71">
        <f t="shared" si="71"/>
        <v>0.97777777777777786</v>
      </c>
      <c r="Y218" s="10">
        <v>35</v>
      </c>
      <c r="Z218" s="35">
        <v>453914</v>
      </c>
      <c r="AA218" s="35">
        <v>530431.5</v>
      </c>
      <c r="AB218" s="71">
        <f t="shared" si="78"/>
        <v>1.1685726811686796</v>
      </c>
      <c r="AC218" s="10">
        <v>5</v>
      </c>
      <c r="AD218" s="47">
        <v>5</v>
      </c>
      <c r="AE218" s="47">
        <v>5</v>
      </c>
      <c r="AF218" s="71">
        <f t="shared" si="72"/>
        <v>1</v>
      </c>
      <c r="AG218" s="10">
        <v>20</v>
      </c>
      <c r="AH218" s="4" t="s">
        <v>370</v>
      </c>
      <c r="AI218" s="4" t="s">
        <v>370</v>
      </c>
      <c r="AJ218" s="4" t="s">
        <v>370</v>
      </c>
      <c r="AK218" s="4" t="s">
        <v>370</v>
      </c>
      <c r="AL218" s="4" t="s">
        <v>370</v>
      </c>
      <c r="AM218" s="4" t="s">
        <v>370</v>
      </c>
      <c r="AN218" s="4" t="s">
        <v>370</v>
      </c>
      <c r="AO218" s="4" t="s">
        <v>370</v>
      </c>
      <c r="AP218" s="46">
        <f t="shared" si="79"/>
        <v>0.99358240126515718</v>
      </c>
      <c r="AQ218" s="47">
        <v>3421</v>
      </c>
      <c r="AR218" s="35">
        <f t="shared" si="80"/>
        <v>2799</v>
      </c>
      <c r="AS218" s="35">
        <f t="shared" si="73"/>
        <v>2781</v>
      </c>
      <c r="AT218" s="35">
        <f t="shared" si="74"/>
        <v>-18</v>
      </c>
      <c r="AU218" s="35">
        <v>229.6</v>
      </c>
      <c r="AV218" s="35">
        <v>263.5</v>
      </c>
      <c r="AW218" s="35">
        <v>301.89999999999998</v>
      </c>
      <c r="AX218" s="35">
        <v>314.10000000000002</v>
      </c>
      <c r="AY218" s="35">
        <v>353.9</v>
      </c>
      <c r="AZ218" s="35">
        <v>317.89999999999998</v>
      </c>
      <c r="BA218" s="35">
        <v>349.9</v>
      </c>
      <c r="BB218" s="35">
        <v>339.2</v>
      </c>
      <c r="BC218" s="35">
        <v>134.19999999999999</v>
      </c>
      <c r="BD218" s="35"/>
      <c r="BE218" s="35">
        <f t="shared" si="81"/>
        <v>176.8</v>
      </c>
      <c r="BF218" s="10"/>
      <c r="BG218" s="35">
        <f t="shared" si="75"/>
        <v>176.8</v>
      </c>
      <c r="BH218" s="35"/>
      <c r="BI218" s="35">
        <f t="shared" si="76"/>
        <v>176.8</v>
      </c>
      <c r="BJ218" s="35"/>
      <c r="BK218" s="35">
        <f t="shared" si="82"/>
        <v>176.8</v>
      </c>
      <c r="BL218" s="35">
        <v>152.30000000000001</v>
      </c>
      <c r="BM218" s="35">
        <f t="shared" si="83"/>
        <v>24.5</v>
      </c>
      <c r="BN218" s="80"/>
      <c r="BO218" s="8"/>
      <c r="BP218" s="8"/>
      <c r="BQ218" s="8"/>
      <c r="BR218" s="8"/>
      <c r="BS218" s="8"/>
      <c r="BT218" s="8"/>
      <c r="BU218" s="9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9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9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9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9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9"/>
      <c r="HF218" s="8"/>
      <c r="HG218" s="8"/>
    </row>
    <row r="219" spans="1:215" s="2" customFormat="1" ht="17" customHeight="1">
      <c r="A219" s="50" t="s">
        <v>216</v>
      </c>
      <c r="B219" s="35">
        <v>2807190</v>
      </c>
      <c r="C219" s="35">
        <v>1934450.3</v>
      </c>
      <c r="D219" s="71">
        <f t="shared" si="77"/>
        <v>0.68910558245077824</v>
      </c>
      <c r="E219" s="10">
        <v>10</v>
      </c>
      <c r="F219" s="4" t="s">
        <v>370</v>
      </c>
      <c r="G219" s="4" t="s">
        <v>370</v>
      </c>
      <c r="H219" s="4" t="s">
        <v>370</v>
      </c>
      <c r="I219" s="4" t="s">
        <v>370</v>
      </c>
      <c r="J219" s="4" t="s">
        <v>370</v>
      </c>
      <c r="K219" s="4" t="s">
        <v>370</v>
      </c>
      <c r="L219" s="4" t="s">
        <v>370</v>
      </c>
      <c r="M219" s="4" t="s">
        <v>370</v>
      </c>
      <c r="N219" s="35">
        <v>21337.599999999999</v>
      </c>
      <c r="O219" s="35">
        <v>23319.8</v>
      </c>
      <c r="P219" s="71">
        <f t="shared" si="69"/>
        <v>1.092897045590882</v>
      </c>
      <c r="Q219" s="10">
        <v>20</v>
      </c>
      <c r="R219" s="35">
        <v>24.5</v>
      </c>
      <c r="S219" s="35">
        <v>24.6</v>
      </c>
      <c r="T219" s="71">
        <f t="shared" si="70"/>
        <v>1.0040816326530613</v>
      </c>
      <c r="U219" s="10">
        <v>30</v>
      </c>
      <c r="V219" s="35">
        <v>38</v>
      </c>
      <c r="W219" s="35">
        <v>45.8</v>
      </c>
      <c r="X219" s="71">
        <f t="shared" si="71"/>
        <v>1.2005263157894737</v>
      </c>
      <c r="Y219" s="10">
        <v>20</v>
      </c>
      <c r="Z219" s="35">
        <v>280988</v>
      </c>
      <c r="AA219" s="35">
        <v>446057.4</v>
      </c>
      <c r="AB219" s="71">
        <f t="shared" si="78"/>
        <v>1.2387460674477202</v>
      </c>
      <c r="AC219" s="10">
        <v>5</v>
      </c>
      <c r="AD219" s="47">
        <v>57</v>
      </c>
      <c r="AE219" s="47">
        <v>56</v>
      </c>
      <c r="AF219" s="71">
        <f t="shared" si="72"/>
        <v>0.98245614035087714</v>
      </c>
      <c r="AG219" s="10">
        <v>20</v>
      </c>
      <c r="AH219" s="4" t="s">
        <v>370</v>
      </c>
      <c r="AI219" s="4" t="s">
        <v>370</v>
      </c>
      <c r="AJ219" s="4" t="s">
        <v>370</v>
      </c>
      <c r="AK219" s="4" t="s">
        <v>370</v>
      </c>
      <c r="AL219" s="4" t="s">
        <v>370</v>
      </c>
      <c r="AM219" s="4" t="s">
        <v>370</v>
      </c>
      <c r="AN219" s="4" t="s">
        <v>370</v>
      </c>
      <c r="AO219" s="4" t="s">
        <v>370</v>
      </c>
      <c r="AP219" s="46">
        <f t="shared" si="79"/>
        <v>1.0354745254853608</v>
      </c>
      <c r="AQ219" s="47">
        <v>2600</v>
      </c>
      <c r="AR219" s="35">
        <f t="shared" si="80"/>
        <v>2127.2727272727275</v>
      </c>
      <c r="AS219" s="35">
        <f t="shared" si="73"/>
        <v>2202.6999999999998</v>
      </c>
      <c r="AT219" s="35">
        <f t="shared" si="74"/>
        <v>75.427272727272339</v>
      </c>
      <c r="AU219" s="35">
        <v>197.7</v>
      </c>
      <c r="AV219" s="35">
        <v>289.5</v>
      </c>
      <c r="AW219" s="35">
        <v>150.5</v>
      </c>
      <c r="AX219" s="35">
        <v>201.6</v>
      </c>
      <c r="AY219" s="35">
        <v>185.5</v>
      </c>
      <c r="AZ219" s="35">
        <v>299.3</v>
      </c>
      <c r="BA219" s="35">
        <v>251.2</v>
      </c>
      <c r="BB219" s="35">
        <v>227.3</v>
      </c>
      <c r="BC219" s="35">
        <v>84.8</v>
      </c>
      <c r="BD219" s="35"/>
      <c r="BE219" s="35">
        <f t="shared" si="81"/>
        <v>315.3</v>
      </c>
      <c r="BF219" s="10"/>
      <c r="BG219" s="35">
        <f t="shared" si="75"/>
        <v>315.3</v>
      </c>
      <c r="BH219" s="35"/>
      <c r="BI219" s="35">
        <f t="shared" si="76"/>
        <v>315.3</v>
      </c>
      <c r="BJ219" s="35"/>
      <c r="BK219" s="35">
        <f t="shared" si="82"/>
        <v>315.3</v>
      </c>
      <c r="BL219" s="35">
        <v>293.7</v>
      </c>
      <c r="BM219" s="35">
        <f t="shared" si="83"/>
        <v>21.600000000000023</v>
      </c>
      <c r="BN219" s="80"/>
      <c r="BO219" s="8"/>
      <c r="BP219" s="8"/>
      <c r="BQ219" s="8"/>
      <c r="BR219" s="8"/>
      <c r="BS219" s="8"/>
      <c r="BT219" s="8"/>
      <c r="BU219" s="9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9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9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9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9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9"/>
      <c r="HF219" s="8"/>
      <c r="HG219" s="8"/>
    </row>
    <row r="220" spans="1:215" s="2" customFormat="1" ht="17" customHeight="1">
      <c r="A220" s="50" t="s">
        <v>217</v>
      </c>
      <c r="B220" s="35">
        <v>84550</v>
      </c>
      <c r="C220" s="35">
        <v>75440.800000000003</v>
      </c>
      <c r="D220" s="71">
        <f t="shared" si="77"/>
        <v>0.8922625665286813</v>
      </c>
      <c r="E220" s="10">
        <v>10</v>
      </c>
      <c r="F220" s="4" t="s">
        <v>370</v>
      </c>
      <c r="G220" s="4" t="s">
        <v>370</v>
      </c>
      <c r="H220" s="4" t="s">
        <v>370</v>
      </c>
      <c r="I220" s="4" t="s">
        <v>370</v>
      </c>
      <c r="J220" s="4" t="s">
        <v>370</v>
      </c>
      <c r="K220" s="4" t="s">
        <v>370</v>
      </c>
      <c r="L220" s="4" t="s">
        <v>370</v>
      </c>
      <c r="M220" s="4" t="s">
        <v>370</v>
      </c>
      <c r="N220" s="35">
        <v>3552.2</v>
      </c>
      <c r="O220" s="35">
        <v>3819.5</v>
      </c>
      <c r="P220" s="71">
        <f t="shared" si="69"/>
        <v>1.0752491413771748</v>
      </c>
      <c r="Q220" s="10">
        <v>20</v>
      </c>
      <c r="R220" s="35">
        <v>67</v>
      </c>
      <c r="S220" s="35">
        <v>88.8</v>
      </c>
      <c r="T220" s="71">
        <f t="shared" si="70"/>
        <v>1.2125373134328359</v>
      </c>
      <c r="U220" s="10">
        <v>30</v>
      </c>
      <c r="V220" s="35">
        <v>7.6</v>
      </c>
      <c r="W220" s="35">
        <v>8.9</v>
      </c>
      <c r="X220" s="71">
        <f t="shared" si="71"/>
        <v>1.1710526315789476</v>
      </c>
      <c r="Y220" s="10">
        <v>20</v>
      </c>
      <c r="Z220" s="35">
        <v>124869</v>
      </c>
      <c r="AA220" s="35">
        <v>131140.1</v>
      </c>
      <c r="AB220" s="71">
        <f t="shared" si="78"/>
        <v>1.0502214320607999</v>
      </c>
      <c r="AC220" s="10">
        <v>5</v>
      </c>
      <c r="AD220" s="47">
        <v>213</v>
      </c>
      <c r="AE220" s="47">
        <v>213</v>
      </c>
      <c r="AF220" s="71">
        <f t="shared" si="72"/>
        <v>1</v>
      </c>
      <c r="AG220" s="10">
        <v>20</v>
      </c>
      <c r="AH220" s="4" t="s">
        <v>370</v>
      </c>
      <c r="AI220" s="4" t="s">
        <v>370</v>
      </c>
      <c r="AJ220" s="4" t="s">
        <v>370</v>
      </c>
      <c r="AK220" s="4" t="s">
        <v>370</v>
      </c>
      <c r="AL220" s="4" t="s">
        <v>370</v>
      </c>
      <c r="AM220" s="4" t="s">
        <v>370</v>
      </c>
      <c r="AN220" s="4" t="s">
        <v>370</v>
      </c>
      <c r="AO220" s="4" t="s">
        <v>370</v>
      </c>
      <c r="AP220" s="46">
        <f t="shared" si="79"/>
        <v>1.0997703589304604</v>
      </c>
      <c r="AQ220" s="47">
        <v>4436</v>
      </c>
      <c r="AR220" s="35">
        <f t="shared" si="80"/>
        <v>3629.454545454545</v>
      </c>
      <c r="AS220" s="35">
        <f t="shared" si="73"/>
        <v>3991.6</v>
      </c>
      <c r="AT220" s="35">
        <f t="shared" si="74"/>
        <v>362.14545454545487</v>
      </c>
      <c r="AU220" s="35">
        <v>470.8</v>
      </c>
      <c r="AV220" s="35">
        <v>449.4</v>
      </c>
      <c r="AW220" s="35">
        <v>287.5</v>
      </c>
      <c r="AX220" s="35">
        <v>445.3</v>
      </c>
      <c r="AY220" s="35">
        <v>393.7</v>
      </c>
      <c r="AZ220" s="35">
        <v>335</v>
      </c>
      <c r="BA220" s="35">
        <v>460</v>
      </c>
      <c r="BB220" s="35">
        <v>467.9</v>
      </c>
      <c r="BC220" s="35">
        <v>163.69999999999999</v>
      </c>
      <c r="BD220" s="35"/>
      <c r="BE220" s="35">
        <f t="shared" si="81"/>
        <v>518.29999999999995</v>
      </c>
      <c r="BF220" s="10"/>
      <c r="BG220" s="35">
        <f t="shared" si="75"/>
        <v>518.29999999999995</v>
      </c>
      <c r="BH220" s="35"/>
      <c r="BI220" s="35">
        <f t="shared" si="76"/>
        <v>518.29999999999995</v>
      </c>
      <c r="BJ220" s="35"/>
      <c r="BK220" s="35">
        <f t="shared" si="82"/>
        <v>518.29999999999995</v>
      </c>
      <c r="BL220" s="35">
        <v>527.29999999999995</v>
      </c>
      <c r="BM220" s="35">
        <f t="shared" si="83"/>
        <v>-9</v>
      </c>
      <c r="BN220" s="80"/>
      <c r="BO220" s="8"/>
      <c r="BP220" s="8"/>
      <c r="BQ220" s="8"/>
      <c r="BR220" s="8"/>
      <c r="BS220" s="8"/>
      <c r="BT220" s="8"/>
      <c r="BU220" s="9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9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9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9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9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9"/>
      <c r="HF220" s="8"/>
      <c r="HG220" s="8"/>
    </row>
    <row r="221" spans="1:215" s="2" customFormat="1" ht="17" customHeight="1">
      <c r="A221" s="50" t="s">
        <v>218</v>
      </c>
      <c r="B221" s="35">
        <v>874647</v>
      </c>
      <c r="C221" s="35">
        <v>968510.1</v>
      </c>
      <c r="D221" s="71">
        <f t="shared" si="77"/>
        <v>1.1073154083876124</v>
      </c>
      <c r="E221" s="10">
        <v>10</v>
      </c>
      <c r="F221" s="4" t="s">
        <v>370</v>
      </c>
      <c r="G221" s="4" t="s">
        <v>370</v>
      </c>
      <c r="H221" s="4" t="s">
        <v>370</v>
      </c>
      <c r="I221" s="4" t="s">
        <v>370</v>
      </c>
      <c r="J221" s="4" t="s">
        <v>370</v>
      </c>
      <c r="K221" s="4" t="s">
        <v>370</v>
      </c>
      <c r="L221" s="4" t="s">
        <v>370</v>
      </c>
      <c r="M221" s="4" t="s">
        <v>370</v>
      </c>
      <c r="N221" s="35">
        <v>17798</v>
      </c>
      <c r="O221" s="35">
        <v>17020.5</v>
      </c>
      <c r="P221" s="71">
        <f t="shared" si="69"/>
        <v>0.9563153163276773</v>
      </c>
      <c r="Q221" s="10">
        <v>20</v>
      </c>
      <c r="R221" s="35">
        <v>1552</v>
      </c>
      <c r="S221" s="35">
        <v>1580</v>
      </c>
      <c r="T221" s="71">
        <f t="shared" si="70"/>
        <v>1.018041237113402</v>
      </c>
      <c r="U221" s="10">
        <v>10</v>
      </c>
      <c r="V221" s="35">
        <v>1938</v>
      </c>
      <c r="W221" s="35">
        <v>1827.5</v>
      </c>
      <c r="X221" s="71">
        <f t="shared" si="71"/>
        <v>0.94298245614035092</v>
      </c>
      <c r="Y221" s="10">
        <v>40</v>
      </c>
      <c r="Z221" s="35">
        <v>358590</v>
      </c>
      <c r="AA221" s="35">
        <v>57012</v>
      </c>
      <c r="AB221" s="71">
        <f t="shared" si="78"/>
        <v>0.15898937505228813</v>
      </c>
      <c r="AC221" s="10">
        <v>5</v>
      </c>
      <c r="AD221" s="47">
        <v>896</v>
      </c>
      <c r="AE221" s="47">
        <v>840</v>
      </c>
      <c r="AF221" s="71">
        <f t="shared" si="72"/>
        <v>0.9375</v>
      </c>
      <c r="AG221" s="10">
        <v>20</v>
      </c>
      <c r="AH221" s="4" t="s">
        <v>370</v>
      </c>
      <c r="AI221" s="4" t="s">
        <v>370</v>
      </c>
      <c r="AJ221" s="4" t="s">
        <v>370</v>
      </c>
      <c r="AK221" s="4" t="s">
        <v>370</v>
      </c>
      <c r="AL221" s="4" t="s">
        <v>370</v>
      </c>
      <c r="AM221" s="4" t="s">
        <v>370</v>
      </c>
      <c r="AN221" s="4" t="s">
        <v>370</v>
      </c>
      <c r="AO221" s="4" t="s">
        <v>370</v>
      </c>
      <c r="AP221" s="46">
        <f t="shared" si="79"/>
        <v>0.92994398002323031</v>
      </c>
      <c r="AQ221" s="47">
        <v>2001</v>
      </c>
      <c r="AR221" s="35">
        <f t="shared" si="80"/>
        <v>1637.1818181818182</v>
      </c>
      <c r="AS221" s="35">
        <f t="shared" si="73"/>
        <v>1522.5</v>
      </c>
      <c r="AT221" s="35">
        <f t="shared" si="74"/>
        <v>-114.68181818181824</v>
      </c>
      <c r="AU221" s="35">
        <v>114.6</v>
      </c>
      <c r="AV221" s="35">
        <v>219.2</v>
      </c>
      <c r="AW221" s="35">
        <v>167</v>
      </c>
      <c r="AX221" s="35">
        <v>159.30000000000001</v>
      </c>
      <c r="AY221" s="35">
        <v>104.7</v>
      </c>
      <c r="AZ221" s="35">
        <v>286.5</v>
      </c>
      <c r="BA221" s="35">
        <v>110.6</v>
      </c>
      <c r="BB221" s="35">
        <v>182.3</v>
      </c>
      <c r="BC221" s="35"/>
      <c r="BD221" s="35"/>
      <c r="BE221" s="35">
        <f t="shared" si="81"/>
        <v>178.3</v>
      </c>
      <c r="BF221" s="10"/>
      <c r="BG221" s="35">
        <f t="shared" si="75"/>
        <v>178.3</v>
      </c>
      <c r="BH221" s="35"/>
      <c r="BI221" s="35">
        <f t="shared" si="76"/>
        <v>178.3</v>
      </c>
      <c r="BJ221" s="35"/>
      <c r="BK221" s="35">
        <f t="shared" si="82"/>
        <v>178.3</v>
      </c>
      <c r="BL221" s="35">
        <v>241.4</v>
      </c>
      <c r="BM221" s="35">
        <f t="shared" si="83"/>
        <v>-63.099999999999994</v>
      </c>
      <c r="BN221" s="80"/>
      <c r="BO221" s="8"/>
      <c r="BP221" s="8"/>
      <c r="BQ221" s="8"/>
      <c r="BR221" s="8"/>
      <c r="BS221" s="8"/>
      <c r="BT221" s="8"/>
      <c r="BU221" s="9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9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9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9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9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9"/>
      <c r="HF221" s="8"/>
      <c r="HG221" s="8"/>
    </row>
    <row r="222" spans="1:215" s="2" customFormat="1" ht="17" customHeight="1">
      <c r="A222" s="50" t="s">
        <v>219</v>
      </c>
      <c r="B222" s="35">
        <v>0</v>
      </c>
      <c r="C222" s="35">
        <v>0</v>
      </c>
      <c r="D222" s="71">
        <f t="shared" si="77"/>
        <v>0</v>
      </c>
      <c r="E222" s="10">
        <v>0</v>
      </c>
      <c r="F222" s="4" t="s">
        <v>370</v>
      </c>
      <c r="G222" s="4" t="s">
        <v>370</v>
      </c>
      <c r="H222" s="4" t="s">
        <v>370</v>
      </c>
      <c r="I222" s="4" t="s">
        <v>370</v>
      </c>
      <c r="J222" s="4" t="s">
        <v>370</v>
      </c>
      <c r="K222" s="4" t="s">
        <v>370</v>
      </c>
      <c r="L222" s="4" t="s">
        <v>370</v>
      </c>
      <c r="M222" s="4" t="s">
        <v>370</v>
      </c>
      <c r="N222" s="35">
        <v>1117.4000000000001</v>
      </c>
      <c r="O222" s="35">
        <v>938.6</v>
      </c>
      <c r="P222" s="71">
        <f t="shared" si="69"/>
        <v>0.83998568104528359</v>
      </c>
      <c r="Q222" s="10">
        <v>20</v>
      </c>
      <c r="R222" s="35">
        <v>39</v>
      </c>
      <c r="S222" s="35">
        <v>43.1</v>
      </c>
      <c r="T222" s="71">
        <f t="shared" si="70"/>
        <v>1.1051282051282052</v>
      </c>
      <c r="U222" s="10">
        <v>25</v>
      </c>
      <c r="V222" s="35">
        <v>3.8</v>
      </c>
      <c r="W222" s="35">
        <v>4.0999999999999996</v>
      </c>
      <c r="X222" s="71">
        <f t="shared" si="71"/>
        <v>1.0789473684210527</v>
      </c>
      <c r="Y222" s="10">
        <v>25</v>
      </c>
      <c r="Z222" s="35">
        <v>8814</v>
      </c>
      <c r="AA222" s="35">
        <v>14173.6</v>
      </c>
      <c r="AB222" s="71">
        <f t="shared" si="78"/>
        <v>1.2408078057635579</v>
      </c>
      <c r="AC222" s="10">
        <v>5</v>
      </c>
      <c r="AD222" s="47">
        <v>66</v>
      </c>
      <c r="AE222" s="47">
        <v>65</v>
      </c>
      <c r="AF222" s="71">
        <f t="shared" si="72"/>
        <v>0.98484848484848486</v>
      </c>
      <c r="AG222" s="10">
        <v>20</v>
      </c>
      <c r="AH222" s="4" t="s">
        <v>370</v>
      </c>
      <c r="AI222" s="4" t="s">
        <v>370</v>
      </c>
      <c r="AJ222" s="4" t="s">
        <v>370</v>
      </c>
      <c r="AK222" s="4" t="s">
        <v>370</v>
      </c>
      <c r="AL222" s="4" t="s">
        <v>370</v>
      </c>
      <c r="AM222" s="4" t="s">
        <v>370</v>
      </c>
      <c r="AN222" s="4" t="s">
        <v>370</v>
      </c>
      <c r="AO222" s="4" t="s">
        <v>370</v>
      </c>
      <c r="AP222" s="46">
        <f t="shared" si="79"/>
        <v>1.0242380177413117</v>
      </c>
      <c r="AQ222" s="47">
        <v>384</v>
      </c>
      <c r="AR222" s="35">
        <f t="shared" si="80"/>
        <v>314.18181818181813</v>
      </c>
      <c r="AS222" s="35">
        <f t="shared" si="73"/>
        <v>321.8</v>
      </c>
      <c r="AT222" s="35">
        <f t="shared" si="74"/>
        <v>7.6181818181818812</v>
      </c>
      <c r="AU222" s="35">
        <v>23.1</v>
      </c>
      <c r="AV222" s="35">
        <v>33.9</v>
      </c>
      <c r="AW222" s="35">
        <v>20.399999999999999</v>
      </c>
      <c r="AX222" s="35">
        <v>33.799999999999997</v>
      </c>
      <c r="AY222" s="35">
        <v>30.9</v>
      </c>
      <c r="AZ222" s="35">
        <v>41.1</v>
      </c>
      <c r="BA222" s="35">
        <v>38.4</v>
      </c>
      <c r="BB222" s="35">
        <v>35.200000000000003</v>
      </c>
      <c r="BC222" s="35">
        <v>15.5</v>
      </c>
      <c r="BD222" s="35"/>
      <c r="BE222" s="35">
        <f t="shared" si="81"/>
        <v>49.5</v>
      </c>
      <c r="BF222" s="10"/>
      <c r="BG222" s="35">
        <f t="shared" si="75"/>
        <v>49.5</v>
      </c>
      <c r="BH222" s="35"/>
      <c r="BI222" s="35">
        <f t="shared" si="76"/>
        <v>49.5</v>
      </c>
      <c r="BJ222" s="35"/>
      <c r="BK222" s="35">
        <f t="shared" si="82"/>
        <v>49.5</v>
      </c>
      <c r="BL222" s="35">
        <v>45.7</v>
      </c>
      <c r="BM222" s="35">
        <f t="shared" si="83"/>
        <v>3.7999999999999972</v>
      </c>
      <c r="BN222" s="80"/>
      <c r="BO222" s="8"/>
      <c r="BP222" s="8"/>
      <c r="BQ222" s="8"/>
      <c r="BR222" s="8"/>
      <c r="BS222" s="8"/>
      <c r="BT222" s="8"/>
      <c r="BU222" s="9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9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9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9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9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9"/>
      <c r="HF222" s="8"/>
      <c r="HG222" s="8"/>
    </row>
    <row r="223" spans="1:215" s="2" customFormat="1" ht="17" customHeight="1">
      <c r="A223" s="50" t="s">
        <v>220</v>
      </c>
      <c r="B223" s="35">
        <v>11644</v>
      </c>
      <c r="C223" s="35">
        <v>12541.4</v>
      </c>
      <c r="D223" s="71">
        <f t="shared" si="77"/>
        <v>1.0770697354860872</v>
      </c>
      <c r="E223" s="10">
        <v>10</v>
      </c>
      <c r="F223" s="4" t="s">
        <v>370</v>
      </c>
      <c r="G223" s="4" t="s">
        <v>370</v>
      </c>
      <c r="H223" s="4" t="s">
        <v>370</v>
      </c>
      <c r="I223" s="4" t="s">
        <v>370</v>
      </c>
      <c r="J223" s="4" t="s">
        <v>370</v>
      </c>
      <c r="K223" s="4" t="s">
        <v>370</v>
      </c>
      <c r="L223" s="4" t="s">
        <v>370</v>
      </c>
      <c r="M223" s="4" t="s">
        <v>370</v>
      </c>
      <c r="N223" s="35">
        <v>3859.9</v>
      </c>
      <c r="O223" s="35">
        <v>983.6</v>
      </c>
      <c r="P223" s="71">
        <f t="shared" si="69"/>
        <v>0.25482525454027305</v>
      </c>
      <c r="Q223" s="10">
        <v>20</v>
      </c>
      <c r="R223" s="35">
        <v>349</v>
      </c>
      <c r="S223" s="35">
        <v>355.1</v>
      </c>
      <c r="T223" s="71">
        <f t="shared" si="70"/>
        <v>1.0174785100286534</v>
      </c>
      <c r="U223" s="10">
        <v>15</v>
      </c>
      <c r="V223" s="35">
        <v>1180</v>
      </c>
      <c r="W223" s="35">
        <v>1265.8</v>
      </c>
      <c r="X223" s="71">
        <f t="shared" si="71"/>
        <v>1.0727118644067797</v>
      </c>
      <c r="Y223" s="10">
        <v>35</v>
      </c>
      <c r="Z223" s="35">
        <v>13743</v>
      </c>
      <c r="AA223" s="35">
        <v>16228.5</v>
      </c>
      <c r="AB223" s="71">
        <f t="shared" si="78"/>
        <v>1.1808557083606199</v>
      </c>
      <c r="AC223" s="10">
        <v>5</v>
      </c>
      <c r="AD223" s="47">
        <v>1412</v>
      </c>
      <c r="AE223" s="47">
        <v>1463</v>
      </c>
      <c r="AF223" s="71">
        <f t="shared" si="72"/>
        <v>1.0361189801699717</v>
      </c>
      <c r="AG223" s="10">
        <v>20</v>
      </c>
      <c r="AH223" s="4" t="s">
        <v>370</v>
      </c>
      <c r="AI223" s="4" t="s">
        <v>370</v>
      </c>
      <c r="AJ223" s="4" t="s">
        <v>370</v>
      </c>
      <c r="AK223" s="4" t="s">
        <v>370</v>
      </c>
      <c r="AL223" s="4" t="s">
        <v>370</v>
      </c>
      <c r="AM223" s="4" t="s">
        <v>370</v>
      </c>
      <c r="AN223" s="4" t="s">
        <v>370</v>
      </c>
      <c r="AO223" s="4" t="s">
        <v>370</v>
      </c>
      <c r="AP223" s="46">
        <f t="shared" si="79"/>
        <v>0.90762812852891384</v>
      </c>
      <c r="AQ223" s="47">
        <v>3266</v>
      </c>
      <c r="AR223" s="35">
        <f t="shared" si="80"/>
        <v>2672.1818181818185</v>
      </c>
      <c r="AS223" s="35">
        <f t="shared" si="73"/>
        <v>2425.3000000000002</v>
      </c>
      <c r="AT223" s="35">
        <f t="shared" si="74"/>
        <v>-246.88181818181829</v>
      </c>
      <c r="AU223" s="35">
        <v>198.4</v>
      </c>
      <c r="AV223" s="35">
        <v>203.8</v>
      </c>
      <c r="AW223" s="35">
        <v>245</v>
      </c>
      <c r="AX223" s="35">
        <v>279.2</v>
      </c>
      <c r="AY223" s="35">
        <v>228.7</v>
      </c>
      <c r="AZ223" s="35">
        <v>326.39999999999998</v>
      </c>
      <c r="BA223" s="35">
        <v>287.39999999999998</v>
      </c>
      <c r="BB223" s="35">
        <v>288.2</v>
      </c>
      <c r="BC223" s="35">
        <v>63.6</v>
      </c>
      <c r="BD223" s="35"/>
      <c r="BE223" s="35">
        <f t="shared" si="81"/>
        <v>304.60000000000002</v>
      </c>
      <c r="BF223" s="10"/>
      <c r="BG223" s="35">
        <f t="shared" si="75"/>
        <v>304.60000000000002</v>
      </c>
      <c r="BH223" s="35"/>
      <c r="BI223" s="35">
        <f t="shared" si="76"/>
        <v>304.60000000000002</v>
      </c>
      <c r="BJ223" s="35"/>
      <c r="BK223" s="35">
        <f t="shared" si="82"/>
        <v>304.60000000000002</v>
      </c>
      <c r="BL223" s="35">
        <v>268.10000000000002</v>
      </c>
      <c r="BM223" s="35">
        <f t="shared" si="83"/>
        <v>36.5</v>
      </c>
      <c r="BN223" s="80"/>
      <c r="BO223" s="8"/>
      <c r="BP223" s="8"/>
      <c r="BQ223" s="8"/>
      <c r="BR223" s="8"/>
      <c r="BS223" s="8"/>
      <c r="BT223" s="8"/>
      <c r="BU223" s="9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9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9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9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9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9"/>
      <c r="HF223" s="8"/>
      <c r="HG223" s="8"/>
    </row>
    <row r="224" spans="1:215" s="2" customFormat="1" ht="17" customHeight="1">
      <c r="A224" s="50" t="s">
        <v>221</v>
      </c>
      <c r="B224" s="35">
        <v>81333</v>
      </c>
      <c r="C224" s="35">
        <v>101189.8</v>
      </c>
      <c r="D224" s="71">
        <f t="shared" si="77"/>
        <v>1.2044141984188459</v>
      </c>
      <c r="E224" s="10">
        <v>10</v>
      </c>
      <c r="F224" s="4" t="s">
        <v>370</v>
      </c>
      <c r="G224" s="4" t="s">
        <v>370</v>
      </c>
      <c r="H224" s="4" t="s">
        <v>370</v>
      </c>
      <c r="I224" s="4" t="s">
        <v>370</v>
      </c>
      <c r="J224" s="4" t="s">
        <v>370</v>
      </c>
      <c r="K224" s="4" t="s">
        <v>370</v>
      </c>
      <c r="L224" s="4" t="s">
        <v>370</v>
      </c>
      <c r="M224" s="4" t="s">
        <v>370</v>
      </c>
      <c r="N224" s="35">
        <v>10415.9</v>
      </c>
      <c r="O224" s="35">
        <v>6715.7</v>
      </c>
      <c r="P224" s="71">
        <f t="shared" si="69"/>
        <v>0.64475465394253018</v>
      </c>
      <c r="Q224" s="10">
        <v>20</v>
      </c>
      <c r="R224" s="35">
        <v>490</v>
      </c>
      <c r="S224" s="35">
        <v>530.5</v>
      </c>
      <c r="T224" s="71">
        <f t="shared" si="70"/>
        <v>1.0826530612244898</v>
      </c>
      <c r="U224" s="10">
        <v>30</v>
      </c>
      <c r="V224" s="35">
        <v>45</v>
      </c>
      <c r="W224" s="35">
        <v>66.099999999999994</v>
      </c>
      <c r="X224" s="71">
        <f t="shared" si="71"/>
        <v>1.2268888888888889</v>
      </c>
      <c r="Y224" s="10">
        <v>20</v>
      </c>
      <c r="Z224" s="35">
        <v>19230</v>
      </c>
      <c r="AA224" s="35">
        <v>15475.3</v>
      </c>
      <c r="AB224" s="71">
        <f t="shared" si="78"/>
        <v>0.80474778991159646</v>
      </c>
      <c r="AC224" s="10">
        <v>5</v>
      </c>
      <c r="AD224" s="47">
        <v>908</v>
      </c>
      <c r="AE224" s="47">
        <v>909</v>
      </c>
      <c r="AF224" s="71">
        <f t="shared" si="72"/>
        <v>1.001101321585903</v>
      </c>
      <c r="AG224" s="10">
        <v>20</v>
      </c>
      <c r="AH224" s="4" t="s">
        <v>370</v>
      </c>
      <c r="AI224" s="4" t="s">
        <v>370</v>
      </c>
      <c r="AJ224" s="4" t="s">
        <v>370</v>
      </c>
      <c r="AK224" s="4" t="s">
        <v>370</v>
      </c>
      <c r="AL224" s="4" t="s">
        <v>370</v>
      </c>
      <c r="AM224" s="4" t="s">
        <v>370</v>
      </c>
      <c r="AN224" s="4" t="s">
        <v>370</v>
      </c>
      <c r="AO224" s="4" t="s">
        <v>370</v>
      </c>
      <c r="AP224" s="46">
        <f t="shared" si="79"/>
        <v>1.0095463815126435</v>
      </c>
      <c r="AQ224" s="47">
        <v>504</v>
      </c>
      <c r="AR224" s="35">
        <f t="shared" si="80"/>
        <v>412.36363636363637</v>
      </c>
      <c r="AS224" s="35">
        <f t="shared" si="73"/>
        <v>416.3</v>
      </c>
      <c r="AT224" s="35">
        <f t="shared" si="74"/>
        <v>3.9363636363636374</v>
      </c>
      <c r="AU224" s="35">
        <v>46.9</v>
      </c>
      <c r="AV224" s="35">
        <v>53.8</v>
      </c>
      <c r="AW224" s="35">
        <v>37.700000000000003</v>
      </c>
      <c r="AX224" s="35">
        <v>43.2</v>
      </c>
      <c r="AY224" s="35">
        <v>38</v>
      </c>
      <c r="AZ224" s="35">
        <v>55.2</v>
      </c>
      <c r="BA224" s="35">
        <v>43.4</v>
      </c>
      <c r="BB224" s="35">
        <v>35.799999999999997</v>
      </c>
      <c r="BC224" s="35">
        <v>2.9</v>
      </c>
      <c r="BD224" s="35"/>
      <c r="BE224" s="35">
        <f t="shared" si="81"/>
        <v>59.4</v>
      </c>
      <c r="BF224" s="10"/>
      <c r="BG224" s="35">
        <f t="shared" si="75"/>
        <v>59.4</v>
      </c>
      <c r="BH224" s="35"/>
      <c r="BI224" s="35">
        <f t="shared" si="76"/>
        <v>59.4</v>
      </c>
      <c r="BJ224" s="35"/>
      <c r="BK224" s="35">
        <f t="shared" si="82"/>
        <v>59.4</v>
      </c>
      <c r="BL224" s="35">
        <v>63.6</v>
      </c>
      <c r="BM224" s="35">
        <f t="shared" si="83"/>
        <v>-4.2000000000000028</v>
      </c>
      <c r="BN224" s="80"/>
      <c r="BO224" s="8"/>
      <c r="BP224" s="8"/>
      <c r="BQ224" s="8"/>
      <c r="BR224" s="8"/>
      <c r="BS224" s="8"/>
      <c r="BT224" s="8"/>
      <c r="BU224" s="9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9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9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9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9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9"/>
      <c r="HF224" s="8"/>
      <c r="HG224" s="8"/>
    </row>
    <row r="225" spans="1:215" s="2" customFormat="1" ht="17" customHeight="1">
      <c r="A225" s="50" t="s">
        <v>222</v>
      </c>
      <c r="B225" s="35">
        <v>0</v>
      </c>
      <c r="C225" s="35">
        <v>0</v>
      </c>
      <c r="D225" s="71">
        <f t="shared" si="77"/>
        <v>0</v>
      </c>
      <c r="E225" s="10">
        <v>0</v>
      </c>
      <c r="F225" s="4" t="s">
        <v>370</v>
      </c>
      <c r="G225" s="4" t="s">
        <v>370</v>
      </c>
      <c r="H225" s="4" t="s">
        <v>370</v>
      </c>
      <c r="I225" s="4" t="s">
        <v>370</v>
      </c>
      <c r="J225" s="4" t="s">
        <v>370</v>
      </c>
      <c r="K225" s="4" t="s">
        <v>370</v>
      </c>
      <c r="L225" s="4" t="s">
        <v>370</v>
      </c>
      <c r="M225" s="4" t="s">
        <v>370</v>
      </c>
      <c r="N225" s="35">
        <v>591.79999999999995</v>
      </c>
      <c r="O225" s="35">
        <v>765.2</v>
      </c>
      <c r="P225" s="71">
        <f t="shared" si="69"/>
        <v>1.2093004393376141</v>
      </c>
      <c r="Q225" s="10">
        <v>20</v>
      </c>
      <c r="R225" s="35">
        <v>528</v>
      </c>
      <c r="S225" s="35">
        <v>550.70000000000005</v>
      </c>
      <c r="T225" s="71">
        <f t="shared" si="70"/>
        <v>1.0429924242424242</v>
      </c>
      <c r="U225" s="10">
        <v>40</v>
      </c>
      <c r="V225" s="35">
        <v>3.1</v>
      </c>
      <c r="W225" s="35">
        <v>6.2</v>
      </c>
      <c r="X225" s="71">
        <f t="shared" si="71"/>
        <v>1.28</v>
      </c>
      <c r="Y225" s="10">
        <v>10</v>
      </c>
      <c r="Z225" s="35">
        <v>7628</v>
      </c>
      <c r="AA225" s="35">
        <v>12751.1</v>
      </c>
      <c r="AB225" s="71">
        <f t="shared" si="78"/>
        <v>1.2471617724174096</v>
      </c>
      <c r="AC225" s="10">
        <v>5</v>
      </c>
      <c r="AD225" s="47">
        <v>290</v>
      </c>
      <c r="AE225" s="47">
        <v>243</v>
      </c>
      <c r="AF225" s="71">
        <f t="shared" si="72"/>
        <v>0.83793103448275863</v>
      </c>
      <c r="AG225" s="10">
        <v>20</v>
      </c>
      <c r="AH225" s="4" t="s">
        <v>370</v>
      </c>
      <c r="AI225" s="4" t="s">
        <v>370</v>
      </c>
      <c r="AJ225" s="4" t="s">
        <v>370</v>
      </c>
      <c r="AK225" s="4" t="s">
        <v>370</v>
      </c>
      <c r="AL225" s="4" t="s">
        <v>370</v>
      </c>
      <c r="AM225" s="4" t="s">
        <v>370</v>
      </c>
      <c r="AN225" s="4" t="s">
        <v>370</v>
      </c>
      <c r="AO225" s="4" t="s">
        <v>370</v>
      </c>
      <c r="AP225" s="46">
        <f t="shared" si="79"/>
        <v>1.0705277400862261</v>
      </c>
      <c r="AQ225" s="47">
        <v>1486</v>
      </c>
      <c r="AR225" s="35">
        <f t="shared" si="80"/>
        <v>1215.8181818181818</v>
      </c>
      <c r="AS225" s="35">
        <f t="shared" si="73"/>
        <v>1301.5999999999999</v>
      </c>
      <c r="AT225" s="35">
        <f t="shared" si="74"/>
        <v>85.781818181818153</v>
      </c>
      <c r="AU225" s="35">
        <v>127.5</v>
      </c>
      <c r="AV225" s="35">
        <v>173.4</v>
      </c>
      <c r="AW225" s="35">
        <v>147.5</v>
      </c>
      <c r="AX225" s="35">
        <v>131.1</v>
      </c>
      <c r="AY225" s="35">
        <v>130.80000000000001</v>
      </c>
      <c r="AZ225" s="35">
        <v>161.80000000000001</v>
      </c>
      <c r="BA225" s="35">
        <v>144.30000000000001</v>
      </c>
      <c r="BB225" s="35">
        <v>127.8</v>
      </c>
      <c r="BC225" s="35">
        <v>47.7</v>
      </c>
      <c r="BD225" s="35"/>
      <c r="BE225" s="35">
        <f t="shared" si="81"/>
        <v>109.7</v>
      </c>
      <c r="BF225" s="10"/>
      <c r="BG225" s="35">
        <f t="shared" si="75"/>
        <v>109.7</v>
      </c>
      <c r="BH225" s="35"/>
      <c r="BI225" s="35">
        <f t="shared" si="76"/>
        <v>109.7</v>
      </c>
      <c r="BJ225" s="35"/>
      <c r="BK225" s="35">
        <f t="shared" si="82"/>
        <v>109.7</v>
      </c>
      <c r="BL225" s="35">
        <v>97.7</v>
      </c>
      <c r="BM225" s="35">
        <f t="shared" si="83"/>
        <v>12</v>
      </c>
      <c r="BN225" s="80"/>
      <c r="BO225" s="8"/>
      <c r="BP225" s="8"/>
      <c r="BQ225" s="8"/>
      <c r="BR225" s="8"/>
      <c r="BS225" s="8"/>
      <c r="BT225" s="8"/>
      <c r="BU225" s="9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9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9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9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9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9"/>
      <c r="HF225" s="8"/>
      <c r="HG225" s="8"/>
    </row>
    <row r="226" spans="1:215" s="2" customFormat="1" ht="17" customHeight="1">
      <c r="A226" s="17" t="s">
        <v>223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35"/>
      <c r="AA226" s="35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35"/>
      <c r="BM226" s="35"/>
      <c r="BN226" s="79"/>
      <c r="BO226" s="8"/>
      <c r="BP226" s="8"/>
      <c r="BQ226" s="8"/>
      <c r="BR226" s="8"/>
      <c r="BS226" s="8"/>
      <c r="BT226" s="8"/>
      <c r="BU226" s="9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9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9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9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9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9"/>
      <c r="HF226" s="8"/>
      <c r="HG226" s="8"/>
    </row>
    <row r="227" spans="1:215" s="2" customFormat="1" ht="17" customHeight="1">
      <c r="A227" s="13" t="s">
        <v>224</v>
      </c>
      <c r="B227" s="35">
        <v>0</v>
      </c>
      <c r="C227" s="35">
        <v>0</v>
      </c>
      <c r="D227" s="71">
        <f t="shared" si="77"/>
        <v>0</v>
      </c>
      <c r="E227" s="10">
        <v>0</v>
      </c>
      <c r="F227" s="4" t="s">
        <v>370</v>
      </c>
      <c r="G227" s="4" t="s">
        <v>370</v>
      </c>
      <c r="H227" s="4" t="s">
        <v>370</v>
      </c>
      <c r="I227" s="4" t="s">
        <v>370</v>
      </c>
      <c r="J227" s="4" t="s">
        <v>370</v>
      </c>
      <c r="K227" s="4" t="s">
        <v>370</v>
      </c>
      <c r="L227" s="4" t="s">
        <v>370</v>
      </c>
      <c r="M227" s="4" t="s">
        <v>370</v>
      </c>
      <c r="N227" s="35">
        <v>1083.5999999999999</v>
      </c>
      <c r="O227" s="35">
        <v>1109.5</v>
      </c>
      <c r="P227" s="71">
        <f t="shared" si="69"/>
        <v>1.0239018087855298</v>
      </c>
      <c r="Q227" s="10">
        <v>20</v>
      </c>
      <c r="R227" s="35">
        <v>12</v>
      </c>
      <c r="S227" s="35">
        <v>0</v>
      </c>
      <c r="T227" s="71">
        <f t="shared" si="70"/>
        <v>0</v>
      </c>
      <c r="U227" s="10">
        <v>20</v>
      </c>
      <c r="V227" s="35">
        <v>11.5</v>
      </c>
      <c r="W227" s="35">
        <v>0</v>
      </c>
      <c r="X227" s="71">
        <f t="shared" si="71"/>
        <v>0</v>
      </c>
      <c r="Y227" s="10">
        <v>30</v>
      </c>
      <c r="Z227" s="35">
        <v>4909</v>
      </c>
      <c r="AA227" s="35">
        <v>6542</v>
      </c>
      <c r="AB227" s="71">
        <f t="shared" si="78"/>
        <v>1.2132654308413118</v>
      </c>
      <c r="AC227" s="10">
        <v>5</v>
      </c>
      <c r="AD227" s="47">
        <v>35</v>
      </c>
      <c r="AE227" s="47">
        <v>14</v>
      </c>
      <c r="AF227" s="71">
        <f t="shared" si="72"/>
        <v>0.4</v>
      </c>
      <c r="AG227" s="10">
        <v>20</v>
      </c>
      <c r="AH227" s="4" t="s">
        <v>370</v>
      </c>
      <c r="AI227" s="4" t="s">
        <v>370</v>
      </c>
      <c r="AJ227" s="4" t="s">
        <v>370</v>
      </c>
      <c r="AK227" s="4" t="s">
        <v>370</v>
      </c>
      <c r="AL227" s="4" t="s">
        <v>370</v>
      </c>
      <c r="AM227" s="4" t="s">
        <v>370</v>
      </c>
      <c r="AN227" s="4" t="s">
        <v>370</v>
      </c>
      <c r="AO227" s="4" t="s">
        <v>370</v>
      </c>
      <c r="AP227" s="46">
        <f t="shared" si="79"/>
        <v>0.36362487715702269</v>
      </c>
      <c r="AQ227" s="47">
        <v>1415</v>
      </c>
      <c r="AR227" s="35">
        <f t="shared" si="80"/>
        <v>1157.7272727272725</v>
      </c>
      <c r="AS227" s="35">
        <f t="shared" si="73"/>
        <v>421</v>
      </c>
      <c r="AT227" s="35">
        <f t="shared" si="74"/>
        <v>-736.72727272727252</v>
      </c>
      <c r="AU227" s="35">
        <v>144.1</v>
      </c>
      <c r="AV227" s="35">
        <v>37</v>
      </c>
      <c r="AW227" s="35">
        <v>0</v>
      </c>
      <c r="AX227" s="35">
        <v>38.799999999999997</v>
      </c>
      <c r="AY227" s="35">
        <v>41.4</v>
      </c>
      <c r="AZ227" s="35">
        <v>0</v>
      </c>
      <c r="BA227" s="35">
        <v>64</v>
      </c>
      <c r="BB227" s="35">
        <v>26.7</v>
      </c>
      <c r="BC227" s="35"/>
      <c r="BD227" s="35"/>
      <c r="BE227" s="35">
        <f t="shared" si="81"/>
        <v>69</v>
      </c>
      <c r="BF227" s="10"/>
      <c r="BG227" s="35">
        <f t="shared" si="75"/>
        <v>69</v>
      </c>
      <c r="BH227" s="35"/>
      <c r="BI227" s="35">
        <f t="shared" si="76"/>
        <v>69</v>
      </c>
      <c r="BJ227" s="35"/>
      <c r="BK227" s="35">
        <f t="shared" si="82"/>
        <v>69</v>
      </c>
      <c r="BL227" s="35">
        <v>14.3</v>
      </c>
      <c r="BM227" s="35">
        <f t="shared" si="83"/>
        <v>54.7</v>
      </c>
      <c r="BN227" s="80"/>
      <c r="BO227" s="8"/>
      <c r="BP227" s="8"/>
      <c r="BQ227" s="8"/>
      <c r="BR227" s="8"/>
      <c r="BS227" s="8"/>
      <c r="BT227" s="8"/>
      <c r="BU227" s="9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9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9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9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9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9"/>
      <c r="HF227" s="8"/>
      <c r="HG227" s="8"/>
    </row>
    <row r="228" spans="1:215" s="2" customFormat="1" ht="17" customHeight="1">
      <c r="A228" s="13" t="s">
        <v>148</v>
      </c>
      <c r="B228" s="35">
        <v>0</v>
      </c>
      <c r="C228" s="35">
        <v>0</v>
      </c>
      <c r="D228" s="71">
        <f t="shared" si="77"/>
        <v>0</v>
      </c>
      <c r="E228" s="10">
        <v>0</v>
      </c>
      <c r="F228" s="4" t="s">
        <v>370</v>
      </c>
      <c r="G228" s="4" t="s">
        <v>370</v>
      </c>
      <c r="H228" s="4" t="s">
        <v>370</v>
      </c>
      <c r="I228" s="4" t="s">
        <v>370</v>
      </c>
      <c r="J228" s="4" t="s">
        <v>370</v>
      </c>
      <c r="K228" s="4" t="s">
        <v>370</v>
      </c>
      <c r="L228" s="4" t="s">
        <v>370</v>
      </c>
      <c r="M228" s="4" t="s">
        <v>370</v>
      </c>
      <c r="N228" s="35">
        <v>1014.6</v>
      </c>
      <c r="O228" s="35">
        <v>1131.5</v>
      </c>
      <c r="P228" s="71">
        <f t="shared" si="69"/>
        <v>1.115217819830475</v>
      </c>
      <c r="Q228" s="10">
        <v>20</v>
      </c>
      <c r="R228" s="35">
        <v>243</v>
      </c>
      <c r="S228" s="35">
        <v>295.5</v>
      </c>
      <c r="T228" s="71">
        <f t="shared" si="70"/>
        <v>1.201604938271605</v>
      </c>
      <c r="U228" s="10">
        <v>30</v>
      </c>
      <c r="V228" s="35">
        <v>25.5</v>
      </c>
      <c r="W228" s="35">
        <v>27.2</v>
      </c>
      <c r="X228" s="71">
        <f t="shared" si="71"/>
        <v>1.0666666666666667</v>
      </c>
      <c r="Y228" s="10">
        <v>20</v>
      </c>
      <c r="Z228" s="35">
        <v>11117</v>
      </c>
      <c r="AA228" s="35">
        <v>11865</v>
      </c>
      <c r="AB228" s="71">
        <f t="shared" si="78"/>
        <v>1.067284339300171</v>
      </c>
      <c r="AC228" s="10">
        <v>5</v>
      </c>
      <c r="AD228" s="47">
        <v>465</v>
      </c>
      <c r="AE228" s="47">
        <v>482</v>
      </c>
      <c r="AF228" s="71">
        <f t="shared" si="72"/>
        <v>1.0365591397849463</v>
      </c>
      <c r="AG228" s="10">
        <v>20</v>
      </c>
      <c r="AH228" s="4" t="s">
        <v>370</v>
      </c>
      <c r="AI228" s="4" t="s">
        <v>370</v>
      </c>
      <c r="AJ228" s="4" t="s">
        <v>370</v>
      </c>
      <c r="AK228" s="4" t="s">
        <v>370</v>
      </c>
      <c r="AL228" s="4" t="s">
        <v>370</v>
      </c>
      <c r="AM228" s="4" t="s">
        <v>370</v>
      </c>
      <c r="AN228" s="4" t="s">
        <v>370</v>
      </c>
      <c r="AO228" s="4" t="s">
        <v>370</v>
      </c>
      <c r="AP228" s="46">
        <f t="shared" si="79"/>
        <v>1.1131941302135868</v>
      </c>
      <c r="AQ228" s="47">
        <v>331</v>
      </c>
      <c r="AR228" s="35">
        <f t="shared" si="80"/>
        <v>270.81818181818181</v>
      </c>
      <c r="AS228" s="35">
        <f t="shared" si="73"/>
        <v>301.5</v>
      </c>
      <c r="AT228" s="35">
        <f t="shared" si="74"/>
        <v>30.681818181818187</v>
      </c>
      <c r="AU228" s="35">
        <v>31.7</v>
      </c>
      <c r="AV228" s="35">
        <v>36.200000000000003</v>
      </c>
      <c r="AW228" s="35">
        <v>27.1</v>
      </c>
      <c r="AX228" s="35">
        <v>31.2</v>
      </c>
      <c r="AY228" s="35">
        <v>25.8</v>
      </c>
      <c r="AZ228" s="35">
        <v>46.4</v>
      </c>
      <c r="BA228" s="35">
        <v>30.8</v>
      </c>
      <c r="BB228" s="35">
        <v>33.799999999999997</v>
      </c>
      <c r="BC228" s="35"/>
      <c r="BD228" s="35"/>
      <c r="BE228" s="35">
        <f t="shared" si="81"/>
        <v>38.5</v>
      </c>
      <c r="BF228" s="10"/>
      <c r="BG228" s="35">
        <f t="shared" si="75"/>
        <v>38.5</v>
      </c>
      <c r="BH228" s="35"/>
      <c r="BI228" s="35">
        <f t="shared" si="76"/>
        <v>38.5</v>
      </c>
      <c r="BJ228" s="35"/>
      <c r="BK228" s="35">
        <f t="shared" si="82"/>
        <v>38.5</v>
      </c>
      <c r="BL228" s="35">
        <v>39.200000000000003</v>
      </c>
      <c r="BM228" s="35">
        <f t="shared" si="83"/>
        <v>-0.70000000000000284</v>
      </c>
      <c r="BN228" s="80"/>
      <c r="BO228" s="8"/>
      <c r="BP228" s="8"/>
      <c r="BQ228" s="8"/>
      <c r="BR228" s="8"/>
      <c r="BS228" s="8"/>
      <c r="BT228" s="8"/>
      <c r="BU228" s="9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9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9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9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9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9"/>
      <c r="HF228" s="8"/>
      <c r="HG228" s="8"/>
    </row>
    <row r="229" spans="1:215" s="2" customFormat="1" ht="17" customHeight="1">
      <c r="A229" s="13" t="s">
        <v>225</v>
      </c>
      <c r="B229" s="35">
        <v>0</v>
      </c>
      <c r="C229" s="35">
        <v>0</v>
      </c>
      <c r="D229" s="71">
        <f t="shared" si="77"/>
        <v>0</v>
      </c>
      <c r="E229" s="10">
        <v>0</v>
      </c>
      <c r="F229" s="4" t="s">
        <v>370</v>
      </c>
      <c r="G229" s="4" t="s">
        <v>370</v>
      </c>
      <c r="H229" s="4" t="s">
        <v>370</v>
      </c>
      <c r="I229" s="4" t="s">
        <v>370</v>
      </c>
      <c r="J229" s="4" t="s">
        <v>370</v>
      </c>
      <c r="K229" s="4" t="s">
        <v>370</v>
      </c>
      <c r="L229" s="4" t="s">
        <v>370</v>
      </c>
      <c r="M229" s="4" t="s">
        <v>370</v>
      </c>
      <c r="N229" s="35">
        <v>970.7</v>
      </c>
      <c r="O229" s="35">
        <v>1059.0999999999999</v>
      </c>
      <c r="P229" s="71">
        <f t="shared" si="69"/>
        <v>1.0910683012259192</v>
      </c>
      <c r="Q229" s="10">
        <v>20</v>
      </c>
      <c r="R229" s="35">
        <v>365</v>
      </c>
      <c r="S229" s="35">
        <v>365.7</v>
      </c>
      <c r="T229" s="71">
        <f t="shared" si="70"/>
        <v>1.001917808219178</v>
      </c>
      <c r="U229" s="10">
        <v>15</v>
      </c>
      <c r="V229" s="35">
        <v>20</v>
      </c>
      <c r="W229" s="35">
        <v>16.3</v>
      </c>
      <c r="X229" s="71">
        <f t="shared" si="71"/>
        <v>0.81500000000000006</v>
      </c>
      <c r="Y229" s="10">
        <v>35</v>
      </c>
      <c r="Z229" s="35">
        <v>17627</v>
      </c>
      <c r="AA229" s="35">
        <v>16381.5</v>
      </c>
      <c r="AB229" s="71">
        <f t="shared" si="78"/>
        <v>0.92934135133601858</v>
      </c>
      <c r="AC229" s="10">
        <v>5</v>
      </c>
      <c r="AD229" s="47">
        <v>840</v>
      </c>
      <c r="AE229" s="47">
        <v>371</v>
      </c>
      <c r="AF229" s="71">
        <f t="shared" si="72"/>
        <v>0.44166666666666665</v>
      </c>
      <c r="AG229" s="10">
        <v>20</v>
      </c>
      <c r="AH229" s="4" t="s">
        <v>370</v>
      </c>
      <c r="AI229" s="4" t="s">
        <v>370</v>
      </c>
      <c r="AJ229" s="4" t="s">
        <v>370</v>
      </c>
      <c r="AK229" s="4" t="s">
        <v>370</v>
      </c>
      <c r="AL229" s="4" t="s">
        <v>370</v>
      </c>
      <c r="AM229" s="4" t="s">
        <v>370</v>
      </c>
      <c r="AN229" s="4" t="s">
        <v>370</v>
      </c>
      <c r="AO229" s="4" t="s">
        <v>370</v>
      </c>
      <c r="AP229" s="46">
        <f t="shared" si="79"/>
        <v>0.8300544551349418</v>
      </c>
      <c r="AQ229" s="47">
        <v>1660</v>
      </c>
      <c r="AR229" s="35">
        <f t="shared" si="80"/>
        <v>1358.1818181818182</v>
      </c>
      <c r="AS229" s="35">
        <f t="shared" si="73"/>
        <v>1127.4000000000001</v>
      </c>
      <c r="AT229" s="35">
        <f t="shared" si="74"/>
        <v>-230.78181818181815</v>
      </c>
      <c r="AU229" s="35">
        <v>134.19999999999999</v>
      </c>
      <c r="AV229" s="35">
        <v>172.6</v>
      </c>
      <c r="AW229" s="35">
        <v>165.4</v>
      </c>
      <c r="AX229" s="35">
        <v>82.3</v>
      </c>
      <c r="AY229" s="35">
        <v>143.5</v>
      </c>
      <c r="AZ229" s="35">
        <v>0</v>
      </c>
      <c r="BA229" s="35">
        <v>162.30000000000001</v>
      </c>
      <c r="BB229" s="35">
        <v>104.3</v>
      </c>
      <c r="BC229" s="35">
        <v>150.6</v>
      </c>
      <c r="BD229" s="35"/>
      <c r="BE229" s="35">
        <f t="shared" si="81"/>
        <v>12.2</v>
      </c>
      <c r="BF229" s="10"/>
      <c r="BG229" s="35">
        <f t="shared" si="75"/>
        <v>12.2</v>
      </c>
      <c r="BH229" s="35"/>
      <c r="BI229" s="35">
        <f t="shared" si="76"/>
        <v>12.2</v>
      </c>
      <c r="BJ229" s="35"/>
      <c r="BK229" s="35">
        <f t="shared" si="82"/>
        <v>12.2</v>
      </c>
      <c r="BL229" s="35">
        <v>4.7</v>
      </c>
      <c r="BM229" s="35">
        <f t="shared" si="83"/>
        <v>7.4999999999999991</v>
      </c>
      <c r="BN229" s="80"/>
      <c r="BO229" s="8"/>
      <c r="BP229" s="8"/>
      <c r="BQ229" s="8"/>
      <c r="BR229" s="8"/>
      <c r="BS229" s="8"/>
      <c r="BT229" s="8"/>
      <c r="BU229" s="9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9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9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9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9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9"/>
      <c r="HF229" s="8"/>
      <c r="HG229" s="8"/>
    </row>
    <row r="230" spans="1:215" s="2" customFormat="1" ht="17" customHeight="1">
      <c r="A230" s="13" t="s">
        <v>226</v>
      </c>
      <c r="B230" s="35">
        <v>0</v>
      </c>
      <c r="C230" s="35">
        <v>0</v>
      </c>
      <c r="D230" s="71">
        <f t="shared" si="77"/>
        <v>0</v>
      </c>
      <c r="E230" s="10">
        <v>0</v>
      </c>
      <c r="F230" s="4" t="s">
        <v>370</v>
      </c>
      <c r="G230" s="4" t="s">
        <v>370</v>
      </c>
      <c r="H230" s="4" t="s">
        <v>370</v>
      </c>
      <c r="I230" s="4" t="s">
        <v>370</v>
      </c>
      <c r="J230" s="4" t="s">
        <v>370</v>
      </c>
      <c r="K230" s="4" t="s">
        <v>370</v>
      </c>
      <c r="L230" s="4" t="s">
        <v>370</v>
      </c>
      <c r="M230" s="4" t="s">
        <v>370</v>
      </c>
      <c r="N230" s="35">
        <v>1104.5</v>
      </c>
      <c r="O230" s="35">
        <v>1199.5999999999999</v>
      </c>
      <c r="P230" s="71">
        <f t="shared" si="69"/>
        <v>1.086102308736985</v>
      </c>
      <c r="Q230" s="10">
        <v>20</v>
      </c>
      <c r="R230" s="35">
        <v>37</v>
      </c>
      <c r="S230" s="35">
        <v>54</v>
      </c>
      <c r="T230" s="71">
        <f t="shared" si="70"/>
        <v>1.2259459459459459</v>
      </c>
      <c r="U230" s="10">
        <v>25</v>
      </c>
      <c r="V230" s="35">
        <v>8.5</v>
      </c>
      <c r="W230" s="35">
        <v>7.7</v>
      </c>
      <c r="X230" s="71">
        <f t="shared" si="71"/>
        <v>0.90588235294117647</v>
      </c>
      <c r="Y230" s="10">
        <v>25</v>
      </c>
      <c r="Z230" s="35">
        <v>23593</v>
      </c>
      <c r="AA230" s="35">
        <v>26595.599999999999</v>
      </c>
      <c r="AB230" s="71">
        <f t="shared" si="78"/>
        <v>1.1272665621158817</v>
      </c>
      <c r="AC230" s="10">
        <v>5</v>
      </c>
      <c r="AD230" s="47">
        <v>130</v>
      </c>
      <c r="AE230" s="47">
        <v>120</v>
      </c>
      <c r="AF230" s="71">
        <f t="shared" si="72"/>
        <v>0.92307692307692313</v>
      </c>
      <c r="AG230" s="10">
        <v>20</v>
      </c>
      <c r="AH230" s="4" t="s">
        <v>370</v>
      </c>
      <c r="AI230" s="4" t="s">
        <v>370</v>
      </c>
      <c r="AJ230" s="4" t="s">
        <v>370</v>
      </c>
      <c r="AK230" s="4" t="s">
        <v>370</v>
      </c>
      <c r="AL230" s="4" t="s">
        <v>370</v>
      </c>
      <c r="AM230" s="4" t="s">
        <v>370</v>
      </c>
      <c r="AN230" s="4" t="s">
        <v>370</v>
      </c>
      <c r="AO230" s="4" t="s">
        <v>370</v>
      </c>
      <c r="AP230" s="46">
        <f t="shared" si="79"/>
        <v>1.0433223675687961</v>
      </c>
      <c r="AQ230" s="47">
        <v>1896</v>
      </c>
      <c r="AR230" s="35">
        <f t="shared" si="80"/>
        <v>1551.2727272727275</v>
      </c>
      <c r="AS230" s="35">
        <f t="shared" si="73"/>
        <v>1618.5</v>
      </c>
      <c r="AT230" s="35">
        <f t="shared" si="74"/>
        <v>67.227272727272521</v>
      </c>
      <c r="AU230" s="35">
        <v>224.1</v>
      </c>
      <c r="AV230" s="35">
        <v>223.9</v>
      </c>
      <c r="AW230" s="35">
        <v>92.1</v>
      </c>
      <c r="AX230" s="35">
        <v>67.5</v>
      </c>
      <c r="AY230" s="35">
        <v>94.2</v>
      </c>
      <c r="AZ230" s="35">
        <v>71.3</v>
      </c>
      <c r="BA230" s="35">
        <v>131.9</v>
      </c>
      <c r="BB230" s="35">
        <v>201.5</v>
      </c>
      <c r="BC230" s="35">
        <v>271.5</v>
      </c>
      <c r="BD230" s="35"/>
      <c r="BE230" s="35">
        <f t="shared" si="81"/>
        <v>240.5</v>
      </c>
      <c r="BF230" s="10"/>
      <c r="BG230" s="35">
        <f t="shared" si="75"/>
        <v>240.5</v>
      </c>
      <c r="BH230" s="35"/>
      <c r="BI230" s="35">
        <f t="shared" si="76"/>
        <v>240.5</v>
      </c>
      <c r="BJ230" s="35"/>
      <c r="BK230" s="35">
        <f t="shared" si="82"/>
        <v>240.5</v>
      </c>
      <c r="BL230" s="35">
        <v>233.2</v>
      </c>
      <c r="BM230" s="35">
        <f t="shared" si="83"/>
        <v>7.3000000000000114</v>
      </c>
      <c r="BN230" s="80"/>
      <c r="BO230" s="8"/>
      <c r="BP230" s="8"/>
      <c r="BQ230" s="8"/>
      <c r="BR230" s="8"/>
      <c r="BS230" s="8"/>
      <c r="BT230" s="8"/>
      <c r="BU230" s="9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9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9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9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9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9"/>
      <c r="HF230" s="8"/>
      <c r="HG230" s="8"/>
    </row>
    <row r="231" spans="1:215" s="2" customFormat="1" ht="17" customHeight="1">
      <c r="A231" s="50" t="s">
        <v>227</v>
      </c>
      <c r="B231" s="35">
        <v>133827</v>
      </c>
      <c r="C231" s="35">
        <v>58091</v>
      </c>
      <c r="D231" s="71">
        <f t="shared" si="77"/>
        <v>0.43407533606820747</v>
      </c>
      <c r="E231" s="10">
        <v>10</v>
      </c>
      <c r="F231" s="4" t="s">
        <v>370</v>
      </c>
      <c r="G231" s="4" t="s">
        <v>370</v>
      </c>
      <c r="H231" s="4" t="s">
        <v>370</v>
      </c>
      <c r="I231" s="4" t="s">
        <v>370</v>
      </c>
      <c r="J231" s="4" t="s">
        <v>370</v>
      </c>
      <c r="K231" s="4" t="s">
        <v>370</v>
      </c>
      <c r="L231" s="4" t="s">
        <v>370</v>
      </c>
      <c r="M231" s="4" t="s">
        <v>370</v>
      </c>
      <c r="N231" s="35">
        <v>1569.9</v>
      </c>
      <c r="O231" s="35">
        <v>1712.7</v>
      </c>
      <c r="P231" s="71">
        <f t="shared" si="69"/>
        <v>1.0909612077202369</v>
      </c>
      <c r="Q231" s="10">
        <v>20</v>
      </c>
      <c r="R231" s="35">
        <v>2</v>
      </c>
      <c r="S231" s="35">
        <v>14.9</v>
      </c>
      <c r="T231" s="71">
        <f t="shared" si="70"/>
        <v>1.3</v>
      </c>
      <c r="U231" s="10">
        <v>15</v>
      </c>
      <c r="V231" s="35">
        <v>10</v>
      </c>
      <c r="W231" s="35">
        <v>6.3</v>
      </c>
      <c r="X231" s="71">
        <f t="shared" si="71"/>
        <v>0.63</v>
      </c>
      <c r="Y231" s="10">
        <v>35</v>
      </c>
      <c r="Z231" s="35">
        <v>7541</v>
      </c>
      <c r="AA231" s="35">
        <v>8130.1</v>
      </c>
      <c r="AB231" s="71">
        <f t="shared" si="78"/>
        <v>1.0781196127834505</v>
      </c>
      <c r="AC231" s="10">
        <v>5</v>
      </c>
      <c r="AD231" s="47">
        <v>43</v>
      </c>
      <c r="AE231" s="47">
        <v>42</v>
      </c>
      <c r="AF231" s="71">
        <f t="shared" si="72"/>
        <v>0.97674418604651159</v>
      </c>
      <c r="AG231" s="10">
        <v>20</v>
      </c>
      <c r="AH231" s="4" t="s">
        <v>370</v>
      </c>
      <c r="AI231" s="4" t="s">
        <v>370</v>
      </c>
      <c r="AJ231" s="4" t="s">
        <v>370</v>
      </c>
      <c r="AK231" s="4" t="s">
        <v>370</v>
      </c>
      <c r="AL231" s="4" t="s">
        <v>370</v>
      </c>
      <c r="AM231" s="4" t="s">
        <v>370</v>
      </c>
      <c r="AN231" s="4" t="s">
        <v>370</v>
      </c>
      <c r="AO231" s="4" t="s">
        <v>370</v>
      </c>
      <c r="AP231" s="46">
        <f t="shared" si="79"/>
        <v>0.88224246952318375</v>
      </c>
      <c r="AQ231" s="47">
        <v>25</v>
      </c>
      <c r="AR231" s="35">
        <f t="shared" si="80"/>
        <v>20.454545454545457</v>
      </c>
      <c r="AS231" s="35">
        <f t="shared" si="73"/>
        <v>18</v>
      </c>
      <c r="AT231" s="35">
        <f t="shared" si="74"/>
        <v>-2.4545454545454568</v>
      </c>
      <c r="AU231" s="35">
        <v>2.5</v>
      </c>
      <c r="AV231" s="35">
        <v>1.4</v>
      </c>
      <c r="AW231" s="35">
        <v>0.9</v>
      </c>
      <c r="AX231" s="35">
        <v>2</v>
      </c>
      <c r="AY231" s="35">
        <v>1.5</v>
      </c>
      <c r="AZ231" s="35">
        <v>5.3</v>
      </c>
      <c r="BA231" s="35">
        <v>1.5</v>
      </c>
      <c r="BB231" s="35">
        <v>1.4</v>
      </c>
      <c r="BC231" s="35"/>
      <c r="BD231" s="35"/>
      <c r="BE231" s="35">
        <f t="shared" si="81"/>
        <v>1.5</v>
      </c>
      <c r="BF231" s="10"/>
      <c r="BG231" s="35">
        <f t="shared" si="75"/>
        <v>1.5</v>
      </c>
      <c r="BH231" s="35"/>
      <c r="BI231" s="35">
        <f t="shared" si="76"/>
        <v>1.5</v>
      </c>
      <c r="BJ231" s="35"/>
      <c r="BK231" s="35">
        <f t="shared" si="82"/>
        <v>1.5</v>
      </c>
      <c r="BL231" s="35">
        <v>1.3</v>
      </c>
      <c r="BM231" s="35">
        <f t="shared" si="83"/>
        <v>0.19999999999999996</v>
      </c>
      <c r="BN231" s="80"/>
      <c r="BO231" s="8"/>
      <c r="BP231" s="8"/>
      <c r="BQ231" s="8"/>
      <c r="BR231" s="8"/>
      <c r="BS231" s="8"/>
      <c r="BT231" s="8"/>
      <c r="BU231" s="9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9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9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9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9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9"/>
      <c r="HF231" s="8"/>
      <c r="HG231" s="8"/>
    </row>
    <row r="232" spans="1:215" s="2" customFormat="1" ht="17" customHeight="1">
      <c r="A232" s="13" t="s">
        <v>228</v>
      </c>
      <c r="B232" s="35">
        <v>7848172</v>
      </c>
      <c r="C232" s="35">
        <v>7935153.7999999998</v>
      </c>
      <c r="D232" s="71">
        <f t="shared" si="77"/>
        <v>1.0110830649481177</v>
      </c>
      <c r="E232" s="10">
        <v>10</v>
      </c>
      <c r="F232" s="4" t="s">
        <v>370</v>
      </c>
      <c r="G232" s="4" t="s">
        <v>370</v>
      </c>
      <c r="H232" s="4" t="s">
        <v>370</v>
      </c>
      <c r="I232" s="4" t="s">
        <v>370</v>
      </c>
      <c r="J232" s="4" t="s">
        <v>370</v>
      </c>
      <c r="K232" s="4" t="s">
        <v>370</v>
      </c>
      <c r="L232" s="4" t="s">
        <v>370</v>
      </c>
      <c r="M232" s="4" t="s">
        <v>370</v>
      </c>
      <c r="N232" s="35">
        <v>50726.8</v>
      </c>
      <c r="O232" s="35">
        <v>40894.6</v>
      </c>
      <c r="P232" s="71">
        <f t="shared" si="69"/>
        <v>0.80617346254839639</v>
      </c>
      <c r="Q232" s="10">
        <v>20</v>
      </c>
      <c r="R232" s="35">
        <v>0</v>
      </c>
      <c r="S232" s="35">
        <v>0</v>
      </c>
      <c r="T232" s="71">
        <f t="shared" si="70"/>
        <v>1</v>
      </c>
      <c r="U232" s="10">
        <v>15</v>
      </c>
      <c r="V232" s="35">
        <v>0</v>
      </c>
      <c r="W232" s="35">
        <v>0</v>
      </c>
      <c r="X232" s="71">
        <f t="shared" si="71"/>
        <v>1</v>
      </c>
      <c r="Y232" s="10">
        <v>35</v>
      </c>
      <c r="Z232" s="35">
        <v>1063806</v>
      </c>
      <c r="AA232" s="35">
        <v>1119617</v>
      </c>
      <c r="AB232" s="71">
        <f t="shared" si="78"/>
        <v>1.0524635130841526</v>
      </c>
      <c r="AC232" s="10">
        <v>5</v>
      </c>
      <c r="AD232" s="47">
        <v>0</v>
      </c>
      <c r="AE232" s="47">
        <v>0</v>
      </c>
      <c r="AF232" s="71">
        <f t="shared" si="72"/>
        <v>1</v>
      </c>
      <c r="AG232" s="10">
        <v>20</v>
      </c>
      <c r="AH232" s="4" t="s">
        <v>370</v>
      </c>
      <c r="AI232" s="4" t="s">
        <v>370</v>
      </c>
      <c r="AJ232" s="4" t="s">
        <v>370</v>
      </c>
      <c r="AK232" s="4" t="s">
        <v>370</v>
      </c>
      <c r="AL232" s="4" t="s">
        <v>370</v>
      </c>
      <c r="AM232" s="4" t="s">
        <v>370</v>
      </c>
      <c r="AN232" s="4" t="s">
        <v>370</v>
      </c>
      <c r="AO232" s="4" t="s">
        <v>370</v>
      </c>
      <c r="AP232" s="46">
        <f t="shared" si="79"/>
        <v>0.96663445205590348</v>
      </c>
      <c r="AQ232" s="47">
        <v>0</v>
      </c>
      <c r="AR232" s="35">
        <f t="shared" si="80"/>
        <v>0</v>
      </c>
      <c r="AS232" s="35">
        <f t="shared" si="73"/>
        <v>0</v>
      </c>
      <c r="AT232" s="35">
        <f t="shared" si="74"/>
        <v>0</v>
      </c>
      <c r="AU232" s="35">
        <v>0</v>
      </c>
      <c r="AV232" s="35">
        <v>0</v>
      </c>
      <c r="AW232" s="35">
        <v>0</v>
      </c>
      <c r="AX232" s="35">
        <v>0</v>
      </c>
      <c r="AY232" s="35">
        <v>0</v>
      </c>
      <c r="AZ232" s="35">
        <v>0</v>
      </c>
      <c r="BA232" s="35">
        <v>0</v>
      </c>
      <c r="BB232" s="35">
        <v>0</v>
      </c>
      <c r="BC232" s="35"/>
      <c r="BD232" s="35"/>
      <c r="BE232" s="35">
        <f t="shared" si="81"/>
        <v>0</v>
      </c>
      <c r="BF232" s="10"/>
      <c r="BG232" s="35">
        <f t="shared" si="75"/>
        <v>0</v>
      </c>
      <c r="BH232" s="35"/>
      <c r="BI232" s="35">
        <f t="shared" si="76"/>
        <v>0</v>
      </c>
      <c r="BJ232" s="35"/>
      <c r="BK232" s="35">
        <f t="shared" si="82"/>
        <v>0</v>
      </c>
      <c r="BL232" s="35">
        <v>0</v>
      </c>
      <c r="BM232" s="35">
        <f t="shared" si="83"/>
        <v>0</v>
      </c>
      <c r="BN232" s="80"/>
      <c r="BO232" s="8"/>
      <c r="BP232" s="8"/>
      <c r="BQ232" s="8"/>
      <c r="BR232" s="8"/>
      <c r="BS232" s="8"/>
      <c r="BT232" s="8"/>
      <c r="BU232" s="9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9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9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9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9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9"/>
      <c r="HF232" s="8"/>
      <c r="HG232" s="8"/>
    </row>
    <row r="233" spans="1:215" s="2" customFormat="1" ht="17" customHeight="1">
      <c r="A233" s="13" t="s">
        <v>229</v>
      </c>
      <c r="B233" s="35">
        <v>0</v>
      </c>
      <c r="C233" s="35">
        <v>0</v>
      </c>
      <c r="D233" s="71">
        <f t="shared" si="77"/>
        <v>0</v>
      </c>
      <c r="E233" s="10">
        <v>0</v>
      </c>
      <c r="F233" s="4" t="s">
        <v>370</v>
      </c>
      <c r="G233" s="4" t="s">
        <v>370</v>
      </c>
      <c r="H233" s="4" t="s">
        <v>370</v>
      </c>
      <c r="I233" s="4" t="s">
        <v>370</v>
      </c>
      <c r="J233" s="4" t="s">
        <v>370</v>
      </c>
      <c r="K233" s="4" t="s">
        <v>370</v>
      </c>
      <c r="L233" s="4" t="s">
        <v>370</v>
      </c>
      <c r="M233" s="4" t="s">
        <v>370</v>
      </c>
      <c r="N233" s="35">
        <v>664.7</v>
      </c>
      <c r="O233" s="35">
        <v>798.6</v>
      </c>
      <c r="P233" s="71">
        <f t="shared" si="69"/>
        <v>1.2001444260568677</v>
      </c>
      <c r="Q233" s="10">
        <v>20</v>
      </c>
      <c r="R233" s="35">
        <v>938</v>
      </c>
      <c r="S233" s="35">
        <v>986.4</v>
      </c>
      <c r="T233" s="71">
        <f t="shared" si="70"/>
        <v>1.0515991471215351</v>
      </c>
      <c r="U233" s="10">
        <v>30</v>
      </c>
      <c r="V233" s="35">
        <v>60</v>
      </c>
      <c r="W233" s="35">
        <v>76.5</v>
      </c>
      <c r="X233" s="71">
        <f t="shared" si="71"/>
        <v>1.2075</v>
      </c>
      <c r="Y233" s="10">
        <v>20</v>
      </c>
      <c r="Z233" s="35">
        <v>5817</v>
      </c>
      <c r="AA233" s="35">
        <v>6759.6</v>
      </c>
      <c r="AB233" s="71">
        <f t="shared" si="78"/>
        <v>1.1620422898401239</v>
      </c>
      <c r="AC233" s="10">
        <v>5</v>
      </c>
      <c r="AD233" s="47">
        <v>460</v>
      </c>
      <c r="AE233" s="47">
        <v>437</v>
      </c>
      <c r="AF233" s="71">
        <f t="shared" si="72"/>
        <v>0.95</v>
      </c>
      <c r="AG233" s="10">
        <v>20</v>
      </c>
      <c r="AH233" s="4" t="s">
        <v>370</v>
      </c>
      <c r="AI233" s="4" t="s">
        <v>370</v>
      </c>
      <c r="AJ233" s="4" t="s">
        <v>370</v>
      </c>
      <c r="AK233" s="4" t="s">
        <v>370</v>
      </c>
      <c r="AL233" s="4" t="s">
        <v>370</v>
      </c>
      <c r="AM233" s="4" t="s">
        <v>370</v>
      </c>
      <c r="AN233" s="4" t="s">
        <v>370</v>
      </c>
      <c r="AO233" s="4" t="s">
        <v>370</v>
      </c>
      <c r="AP233" s="46">
        <f t="shared" si="79"/>
        <v>1.1001165724629898</v>
      </c>
      <c r="AQ233" s="47">
        <v>1792</v>
      </c>
      <c r="AR233" s="35">
        <f t="shared" si="80"/>
        <v>1466.1818181818182</v>
      </c>
      <c r="AS233" s="35">
        <f t="shared" si="73"/>
        <v>1613</v>
      </c>
      <c r="AT233" s="35">
        <f t="shared" si="74"/>
        <v>146.81818181818176</v>
      </c>
      <c r="AU233" s="35">
        <v>118</v>
      </c>
      <c r="AV233" s="35">
        <v>211.8</v>
      </c>
      <c r="AW233" s="35">
        <v>267.39999999999998</v>
      </c>
      <c r="AX233" s="35">
        <v>118.8</v>
      </c>
      <c r="AY233" s="35">
        <v>147.1</v>
      </c>
      <c r="AZ233" s="35">
        <v>180.6</v>
      </c>
      <c r="BA233" s="35">
        <v>156.80000000000001</v>
      </c>
      <c r="BB233" s="35">
        <v>195.2</v>
      </c>
      <c r="BC233" s="35">
        <v>1.1000000000000001</v>
      </c>
      <c r="BD233" s="35"/>
      <c r="BE233" s="35">
        <f t="shared" si="81"/>
        <v>216.2</v>
      </c>
      <c r="BF233" s="10"/>
      <c r="BG233" s="35">
        <f t="shared" si="75"/>
        <v>216.2</v>
      </c>
      <c r="BH233" s="35"/>
      <c r="BI233" s="35">
        <f t="shared" si="76"/>
        <v>216.2</v>
      </c>
      <c r="BJ233" s="35"/>
      <c r="BK233" s="35">
        <f t="shared" si="82"/>
        <v>216.2</v>
      </c>
      <c r="BL233" s="35">
        <v>211.1</v>
      </c>
      <c r="BM233" s="35">
        <f t="shared" si="83"/>
        <v>5.0999999999999943</v>
      </c>
      <c r="BN233" s="80"/>
      <c r="BO233" s="8"/>
      <c r="BP233" s="8"/>
      <c r="BQ233" s="8"/>
      <c r="BR233" s="8"/>
      <c r="BS233" s="8"/>
      <c r="BT233" s="8"/>
      <c r="BU233" s="9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9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9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9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9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9"/>
      <c r="HF233" s="8"/>
      <c r="HG233" s="8"/>
    </row>
    <row r="234" spans="1:215" s="2" customFormat="1" ht="17" customHeight="1">
      <c r="A234" s="13" t="s">
        <v>230</v>
      </c>
      <c r="B234" s="35">
        <v>0</v>
      </c>
      <c r="C234" s="35">
        <v>0</v>
      </c>
      <c r="D234" s="71">
        <f t="shared" si="77"/>
        <v>0</v>
      </c>
      <c r="E234" s="10">
        <v>0</v>
      </c>
      <c r="F234" s="4" t="s">
        <v>370</v>
      </c>
      <c r="G234" s="4" t="s">
        <v>370</v>
      </c>
      <c r="H234" s="4" t="s">
        <v>370</v>
      </c>
      <c r="I234" s="4" t="s">
        <v>370</v>
      </c>
      <c r="J234" s="4" t="s">
        <v>370</v>
      </c>
      <c r="K234" s="4" t="s">
        <v>370</v>
      </c>
      <c r="L234" s="4" t="s">
        <v>370</v>
      </c>
      <c r="M234" s="4" t="s">
        <v>370</v>
      </c>
      <c r="N234" s="35">
        <v>7459.9</v>
      </c>
      <c r="O234" s="35">
        <v>5248</v>
      </c>
      <c r="P234" s="71">
        <f t="shared" si="69"/>
        <v>0.70349468491534739</v>
      </c>
      <c r="Q234" s="10">
        <v>20</v>
      </c>
      <c r="R234" s="35">
        <v>4</v>
      </c>
      <c r="S234" s="35">
        <v>4.5999999999999996</v>
      </c>
      <c r="T234" s="71">
        <f t="shared" si="70"/>
        <v>1.1499999999999999</v>
      </c>
      <c r="U234" s="10">
        <v>25</v>
      </c>
      <c r="V234" s="35">
        <v>2</v>
      </c>
      <c r="W234" s="35">
        <v>5.6</v>
      </c>
      <c r="X234" s="71">
        <f t="shared" si="71"/>
        <v>1.3</v>
      </c>
      <c r="Y234" s="10">
        <v>25</v>
      </c>
      <c r="Z234" s="35">
        <v>8546</v>
      </c>
      <c r="AA234" s="35">
        <v>14680.8</v>
      </c>
      <c r="AB234" s="71">
        <f t="shared" si="78"/>
        <v>1.2517856307044231</v>
      </c>
      <c r="AC234" s="10">
        <v>5</v>
      </c>
      <c r="AD234" s="47">
        <v>68</v>
      </c>
      <c r="AE234" s="47">
        <v>56</v>
      </c>
      <c r="AF234" s="71">
        <f t="shared" si="72"/>
        <v>0.82352941176470584</v>
      </c>
      <c r="AG234" s="10">
        <v>20</v>
      </c>
      <c r="AH234" s="4" t="s">
        <v>370</v>
      </c>
      <c r="AI234" s="4" t="s">
        <v>370</v>
      </c>
      <c r="AJ234" s="4" t="s">
        <v>370</v>
      </c>
      <c r="AK234" s="4" t="s">
        <v>370</v>
      </c>
      <c r="AL234" s="4" t="s">
        <v>370</v>
      </c>
      <c r="AM234" s="4" t="s">
        <v>370</v>
      </c>
      <c r="AN234" s="4" t="s">
        <v>370</v>
      </c>
      <c r="AO234" s="4" t="s">
        <v>370</v>
      </c>
      <c r="AP234" s="46">
        <f t="shared" si="79"/>
        <v>1.0320990535486649</v>
      </c>
      <c r="AQ234" s="47">
        <v>1516</v>
      </c>
      <c r="AR234" s="35">
        <f t="shared" si="80"/>
        <v>1240.3636363636363</v>
      </c>
      <c r="AS234" s="35">
        <f t="shared" si="73"/>
        <v>1280.2</v>
      </c>
      <c r="AT234" s="35">
        <f t="shared" si="74"/>
        <v>39.836363636363785</v>
      </c>
      <c r="AU234" s="35">
        <v>127.5</v>
      </c>
      <c r="AV234" s="35">
        <v>99.5</v>
      </c>
      <c r="AW234" s="35">
        <v>268.8</v>
      </c>
      <c r="AX234" s="35">
        <v>141.9</v>
      </c>
      <c r="AY234" s="35">
        <v>90.7</v>
      </c>
      <c r="AZ234" s="35">
        <v>38.799999999999997</v>
      </c>
      <c r="BA234" s="35">
        <v>117.5</v>
      </c>
      <c r="BB234" s="35">
        <v>127.2</v>
      </c>
      <c r="BC234" s="35">
        <v>10.6</v>
      </c>
      <c r="BD234" s="35"/>
      <c r="BE234" s="35">
        <f t="shared" si="81"/>
        <v>257.7</v>
      </c>
      <c r="BF234" s="10"/>
      <c r="BG234" s="35">
        <f t="shared" si="75"/>
        <v>257.7</v>
      </c>
      <c r="BH234" s="35"/>
      <c r="BI234" s="35">
        <f t="shared" si="76"/>
        <v>257.7</v>
      </c>
      <c r="BJ234" s="35"/>
      <c r="BK234" s="35">
        <f t="shared" si="82"/>
        <v>257.7</v>
      </c>
      <c r="BL234" s="35">
        <v>242.5</v>
      </c>
      <c r="BM234" s="35">
        <f t="shared" si="83"/>
        <v>15.199999999999989</v>
      </c>
      <c r="BN234" s="80"/>
      <c r="BO234" s="8"/>
      <c r="BP234" s="8"/>
      <c r="BQ234" s="8"/>
      <c r="BR234" s="8"/>
      <c r="BS234" s="8"/>
      <c r="BT234" s="8"/>
      <c r="BU234" s="9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9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9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9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9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9"/>
      <c r="HF234" s="8"/>
      <c r="HG234" s="8"/>
    </row>
    <row r="235" spans="1:215" s="2" customFormat="1" ht="17" customHeight="1">
      <c r="A235" s="13" t="s">
        <v>231</v>
      </c>
      <c r="B235" s="35">
        <v>331430</v>
      </c>
      <c r="C235" s="35">
        <v>467607.7</v>
      </c>
      <c r="D235" s="71">
        <f t="shared" si="77"/>
        <v>1.2210879220348188</v>
      </c>
      <c r="E235" s="10">
        <v>10</v>
      </c>
      <c r="F235" s="4" t="s">
        <v>370</v>
      </c>
      <c r="G235" s="4" t="s">
        <v>370</v>
      </c>
      <c r="H235" s="4" t="s">
        <v>370</v>
      </c>
      <c r="I235" s="4" t="s">
        <v>370</v>
      </c>
      <c r="J235" s="4" t="s">
        <v>370</v>
      </c>
      <c r="K235" s="4" t="s">
        <v>370</v>
      </c>
      <c r="L235" s="4" t="s">
        <v>370</v>
      </c>
      <c r="M235" s="4" t="s">
        <v>370</v>
      </c>
      <c r="N235" s="35">
        <v>5754.9</v>
      </c>
      <c r="O235" s="35">
        <v>4574.3999999999996</v>
      </c>
      <c r="P235" s="71">
        <f t="shared" si="69"/>
        <v>0.794870458218214</v>
      </c>
      <c r="Q235" s="10">
        <v>20</v>
      </c>
      <c r="R235" s="35">
        <v>26</v>
      </c>
      <c r="S235" s="35">
        <v>34.4</v>
      </c>
      <c r="T235" s="71">
        <f t="shared" si="70"/>
        <v>1.2123076923076923</v>
      </c>
      <c r="U235" s="10">
        <v>20</v>
      </c>
      <c r="V235" s="35">
        <v>34</v>
      </c>
      <c r="W235" s="35">
        <v>38.299999999999997</v>
      </c>
      <c r="X235" s="71">
        <f t="shared" si="71"/>
        <v>1.1264705882352941</v>
      </c>
      <c r="Y235" s="10">
        <v>30</v>
      </c>
      <c r="Z235" s="35">
        <v>93260</v>
      </c>
      <c r="AA235" s="35">
        <v>204995.20000000001</v>
      </c>
      <c r="AB235" s="71">
        <f t="shared" si="78"/>
        <v>1.2998104224748017</v>
      </c>
      <c r="AC235" s="10">
        <v>5</v>
      </c>
      <c r="AD235" s="47">
        <v>250</v>
      </c>
      <c r="AE235" s="47">
        <v>265</v>
      </c>
      <c r="AF235" s="71">
        <f t="shared" si="72"/>
        <v>1.06</v>
      </c>
      <c r="AG235" s="10">
        <v>20</v>
      </c>
      <c r="AH235" s="4" t="s">
        <v>370</v>
      </c>
      <c r="AI235" s="4" t="s">
        <v>370</v>
      </c>
      <c r="AJ235" s="4" t="s">
        <v>370</v>
      </c>
      <c r="AK235" s="4" t="s">
        <v>370</v>
      </c>
      <c r="AL235" s="4" t="s">
        <v>370</v>
      </c>
      <c r="AM235" s="4" t="s">
        <v>370</v>
      </c>
      <c r="AN235" s="4" t="s">
        <v>370</v>
      </c>
      <c r="AO235" s="4" t="s">
        <v>370</v>
      </c>
      <c r="AP235" s="46">
        <f t="shared" si="79"/>
        <v>1.0842629713361822</v>
      </c>
      <c r="AQ235" s="47">
        <v>3900</v>
      </c>
      <c r="AR235" s="35">
        <f t="shared" si="80"/>
        <v>3190.909090909091</v>
      </c>
      <c r="AS235" s="35">
        <f t="shared" si="73"/>
        <v>3459.8</v>
      </c>
      <c r="AT235" s="35">
        <f t="shared" si="74"/>
        <v>268.89090909090919</v>
      </c>
      <c r="AU235" s="35">
        <v>298.5</v>
      </c>
      <c r="AV235" s="35">
        <v>373.6</v>
      </c>
      <c r="AW235" s="35">
        <v>473.4</v>
      </c>
      <c r="AX235" s="35">
        <v>376.2</v>
      </c>
      <c r="AY235" s="35">
        <v>333.2</v>
      </c>
      <c r="AZ235" s="35">
        <v>337.9</v>
      </c>
      <c r="BA235" s="35">
        <v>404.4</v>
      </c>
      <c r="BB235" s="35">
        <v>327.9</v>
      </c>
      <c r="BC235" s="35">
        <v>12</v>
      </c>
      <c r="BD235" s="35"/>
      <c r="BE235" s="35">
        <f t="shared" si="81"/>
        <v>522.70000000000005</v>
      </c>
      <c r="BF235" s="10"/>
      <c r="BG235" s="35">
        <f t="shared" si="75"/>
        <v>522.70000000000005</v>
      </c>
      <c r="BH235" s="35"/>
      <c r="BI235" s="35">
        <f t="shared" si="76"/>
        <v>522.70000000000005</v>
      </c>
      <c r="BJ235" s="35"/>
      <c r="BK235" s="35">
        <f t="shared" si="82"/>
        <v>522.70000000000005</v>
      </c>
      <c r="BL235" s="35">
        <v>488.3</v>
      </c>
      <c r="BM235" s="35">
        <f t="shared" si="83"/>
        <v>34.400000000000034</v>
      </c>
      <c r="BN235" s="80"/>
      <c r="BO235" s="8"/>
      <c r="BP235" s="8"/>
      <c r="BQ235" s="8"/>
      <c r="BR235" s="8"/>
      <c r="BS235" s="8"/>
      <c r="BT235" s="8"/>
      <c r="BU235" s="9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9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9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9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9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9"/>
      <c r="HF235" s="8"/>
      <c r="HG235" s="8"/>
    </row>
    <row r="236" spans="1:215" s="2" customFormat="1" ht="17" customHeight="1">
      <c r="A236" s="17" t="s">
        <v>232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35"/>
      <c r="AA236" s="35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35"/>
      <c r="BM236" s="35"/>
      <c r="BN236" s="79"/>
      <c r="BO236" s="8"/>
      <c r="BP236" s="8"/>
      <c r="BQ236" s="8"/>
      <c r="BR236" s="8"/>
      <c r="BS236" s="8"/>
      <c r="BT236" s="8"/>
      <c r="BU236" s="9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9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9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9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9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9"/>
      <c r="HF236" s="8"/>
      <c r="HG236" s="8"/>
    </row>
    <row r="237" spans="1:215" s="2" customFormat="1" ht="17" customHeight="1">
      <c r="A237" s="13" t="s">
        <v>233</v>
      </c>
      <c r="B237" s="35">
        <v>0</v>
      </c>
      <c r="C237" s="35">
        <v>0</v>
      </c>
      <c r="D237" s="71">
        <f t="shared" si="77"/>
        <v>0</v>
      </c>
      <c r="E237" s="10">
        <v>0</v>
      </c>
      <c r="F237" s="4" t="s">
        <v>370</v>
      </c>
      <c r="G237" s="4" t="s">
        <v>370</v>
      </c>
      <c r="H237" s="4" t="s">
        <v>370</v>
      </c>
      <c r="I237" s="4" t="s">
        <v>370</v>
      </c>
      <c r="J237" s="4" t="s">
        <v>370</v>
      </c>
      <c r="K237" s="4" t="s">
        <v>370</v>
      </c>
      <c r="L237" s="4" t="s">
        <v>370</v>
      </c>
      <c r="M237" s="4" t="s">
        <v>370</v>
      </c>
      <c r="N237" s="35">
        <v>1675.5</v>
      </c>
      <c r="O237" s="35">
        <v>1004.2</v>
      </c>
      <c r="P237" s="71">
        <f t="shared" si="69"/>
        <v>0.59934347955834077</v>
      </c>
      <c r="Q237" s="10">
        <v>20</v>
      </c>
      <c r="R237" s="35">
        <v>80</v>
      </c>
      <c r="S237" s="35">
        <v>94.4</v>
      </c>
      <c r="T237" s="71">
        <f t="shared" si="70"/>
        <v>1.1800000000000002</v>
      </c>
      <c r="U237" s="10">
        <v>20</v>
      </c>
      <c r="V237" s="35">
        <v>19</v>
      </c>
      <c r="W237" s="35">
        <v>27.2</v>
      </c>
      <c r="X237" s="71">
        <f t="shared" si="71"/>
        <v>1.223157894736842</v>
      </c>
      <c r="Y237" s="10">
        <v>30</v>
      </c>
      <c r="Z237" s="35">
        <v>4665</v>
      </c>
      <c r="AA237" s="35">
        <v>3892</v>
      </c>
      <c r="AB237" s="71">
        <f t="shared" si="78"/>
        <v>0.83429796355841368</v>
      </c>
      <c r="AC237" s="10">
        <v>5</v>
      </c>
      <c r="AD237" s="47">
        <v>134</v>
      </c>
      <c r="AE237" s="47">
        <v>128</v>
      </c>
      <c r="AF237" s="71">
        <f t="shared" si="72"/>
        <v>0.95522388059701491</v>
      </c>
      <c r="AG237" s="10">
        <v>20</v>
      </c>
      <c r="AH237" s="4" t="s">
        <v>370</v>
      </c>
      <c r="AI237" s="4" t="s">
        <v>370</v>
      </c>
      <c r="AJ237" s="4" t="s">
        <v>370</v>
      </c>
      <c r="AK237" s="4" t="s">
        <v>370</v>
      </c>
      <c r="AL237" s="4" t="s">
        <v>370</v>
      </c>
      <c r="AM237" s="4" t="s">
        <v>370</v>
      </c>
      <c r="AN237" s="4" t="s">
        <v>370</v>
      </c>
      <c r="AO237" s="4" t="s">
        <v>370</v>
      </c>
      <c r="AP237" s="46">
        <f t="shared" si="79"/>
        <v>1.0058691985579413</v>
      </c>
      <c r="AQ237" s="47">
        <v>2578</v>
      </c>
      <c r="AR237" s="35">
        <f t="shared" si="80"/>
        <v>2109.2727272727275</v>
      </c>
      <c r="AS237" s="35">
        <f t="shared" si="73"/>
        <v>2121.6999999999998</v>
      </c>
      <c r="AT237" s="35">
        <f t="shared" si="74"/>
        <v>12.427272727272339</v>
      </c>
      <c r="AU237" s="35">
        <v>290.8</v>
      </c>
      <c r="AV237" s="35">
        <v>282.39999999999998</v>
      </c>
      <c r="AW237" s="35">
        <v>220.2</v>
      </c>
      <c r="AX237" s="35">
        <v>282.39999999999998</v>
      </c>
      <c r="AY237" s="35">
        <v>261.2</v>
      </c>
      <c r="AZ237" s="35">
        <v>142.5</v>
      </c>
      <c r="BA237" s="35">
        <v>167.4</v>
      </c>
      <c r="BB237" s="35">
        <v>227.9</v>
      </c>
      <c r="BC237" s="35">
        <v>13.3</v>
      </c>
      <c r="BD237" s="35"/>
      <c r="BE237" s="35">
        <f t="shared" si="81"/>
        <v>233.6</v>
      </c>
      <c r="BF237" s="10"/>
      <c r="BG237" s="35">
        <f t="shared" si="75"/>
        <v>233.6</v>
      </c>
      <c r="BH237" s="35"/>
      <c r="BI237" s="35">
        <f t="shared" si="76"/>
        <v>233.6</v>
      </c>
      <c r="BJ237" s="35"/>
      <c r="BK237" s="35">
        <f t="shared" si="82"/>
        <v>233.6</v>
      </c>
      <c r="BL237" s="35">
        <v>253.7</v>
      </c>
      <c r="BM237" s="35">
        <f t="shared" si="83"/>
        <v>-20.099999999999994</v>
      </c>
      <c r="BN237" s="80"/>
      <c r="BO237" s="8"/>
      <c r="BP237" s="8"/>
      <c r="BQ237" s="8"/>
      <c r="BR237" s="8"/>
      <c r="BS237" s="8"/>
      <c r="BT237" s="8"/>
      <c r="BU237" s="9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9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9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9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9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9"/>
      <c r="HF237" s="8"/>
      <c r="HG237" s="8"/>
    </row>
    <row r="238" spans="1:215" s="2" customFormat="1" ht="17" customHeight="1">
      <c r="A238" s="13" t="s">
        <v>234</v>
      </c>
      <c r="B238" s="35">
        <v>0</v>
      </c>
      <c r="C238" s="35">
        <v>0</v>
      </c>
      <c r="D238" s="71">
        <f t="shared" si="77"/>
        <v>0</v>
      </c>
      <c r="E238" s="10">
        <v>0</v>
      </c>
      <c r="F238" s="4" t="s">
        <v>370</v>
      </c>
      <c r="G238" s="4" t="s">
        <v>370</v>
      </c>
      <c r="H238" s="4" t="s">
        <v>370</v>
      </c>
      <c r="I238" s="4" t="s">
        <v>370</v>
      </c>
      <c r="J238" s="4" t="s">
        <v>370</v>
      </c>
      <c r="K238" s="4" t="s">
        <v>370</v>
      </c>
      <c r="L238" s="4" t="s">
        <v>370</v>
      </c>
      <c r="M238" s="4" t="s">
        <v>370</v>
      </c>
      <c r="N238" s="35">
        <v>887.4</v>
      </c>
      <c r="O238" s="35">
        <v>1387.3</v>
      </c>
      <c r="P238" s="71">
        <f t="shared" si="69"/>
        <v>1.236333107955826</v>
      </c>
      <c r="Q238" s="10">
        <v>20</v>
      </c>
      <c r="R238" s="35">
        <v>239</v>
      </c>
      <c r="S238" s="35">
        <v>404.5</v>
      </c>
      <c r="T238" s="71">
        <f t="shared" si="70"/>
        <v>1.2492468619246861</v>
      </c>
      <c r="U238" s="10">
        <v>25</v>
      </c>
      <c r="V238" s="35">
        <v>22</v>
      </c>
      <c r="W238" s="35">
        <v>21.8</v>
      </c>
      <c r="X238" s="71">
        <f t="shared" si="71"/>
        <v>0.99090909090909096</v>
      </c>
      <c r="Y238" s="10">
        <v>25</v>
      </c>
      <c r="Z238" s="35">
        <v>10640</v>
      </c>
      <c r="AA238" s="35">
        <v>6787.2</v>
      </c>
      <c r="AB238" s="71">
        <f t="shared" si="78"/>
        <v>0.63789473684210529</v>
      </c>
      <c r="AC238" s="10">
        <v>5</v>
      </c>
      <c r="AD238" s="47">
        <v>325</v>
      </c>
      <c r="AE238" s="47">
        <v>419</v>
      </c>
      <c r="AF238" s="71">
        <f t="shared" si="72"/>
        <v>1.2089230769230768</v>
      </c>
      <c r="AG238" s="10">
        <v>20</v>
      </c>
      <c r="AH238" s="4" t="s">
        <v>370</v>
      </c>
      <c r="AI238" s="4" t="s">
        <v>370</v>
      </c>
      <c r="AJ238" s="4" t="s">
        <v>370</v>
      </c>
      <c r="AK238" s="4" t="s">
        <v>370</v>
      </c>
      <c r="AL238" s="4" t="s">
        <v>370</v>
      </c>
      <c r="AM238" s="4" t="s">
        <v>370</v>
      </c>
      <c r="AN238" s="4" t="s">
        <v>370</v>
      </c>
      <c r="AO238" s="4" t="s">
        <v>370</v>
      </c>
      <c r="AP238" s="46">
        <f t="shared" si="79"/>
        <v>1.1378789073961371</v>
      </c>
      <c r="AQ238" s="47">
        <v>1371</v>
      </c>
      <c r="AR238" s="35">
        <f t="shared" si="80"/>
        <v>1121.7272727272727</v>
      </c>
      <c r="AS238" s="35">
        <f t="shared" si="73"/>
        <v>1276.4000000000001</v>
      </c>
      <c r="AT238" s="35">
        <f t="shared" si="74"/>
        <v>154.67272727272734</v>
      </c>
      <c r="AU238" s="35">
        <v>162</v>
      </c>
      <c r="AV238" s="35">
        <v>162</v>
      </c>
      <c r="AW238" s="35">
        <v>162.1</v>
      </c>
      <c r="AX238" s="35">
        <v>62.9</v>
      </c>
      <c r="AY238" s="35">
        <v>98.4</v>
      </c>
      <c r="AZ238" s="35">
        <v>239</v>
      </c>
      <c r="BA238" s="35">
        <v>120.4</v>
      </c>
      <c r="BB238" s="35">
        <v>109.4</v>
      </c>
      <c r="BC238" s="35"/>
      <c r="BD238" s="35"/>
      <c r="BE238" s="35">
        <f t="shared" si="81"/>
        <v>160.19999999999999</v>
      </c>
      <c r="BF238" s="10"/>
      <c r="BG238" s="35">
        <f t="shared" si="75"/>
        <v>160.19999999999999</v>
      </c>
      <c r="BH238" s="35"/>
      <c r="BI238" s="35">
        <f t="shared" si="76"/>
        <v>160.19999999999999</v>
      </c>
      <c r="BJ238" s="35"/>
      <c r="BK238" s="35">
        <f t="shared" si="82"/>
        <v>160.19999999999999</v>
      </c>
      <c r="BL238" s="35">
        <v>191.3</v>
      </c>
      <c r="BM238" s="35">
        <f t="shared" si="83"/>
        <v>-31.100000000000023</v>
      </c>
      <c r="BN238" s="80"/>
      <c r="BO238" s="8"/>
      <c r="BP238" s="8"/>
      <c r="BQ238" s="8"/>
      <c r="BR238" s="8"/>
      <c r="BS238" s="8"/>
      <c r="BT238" s="8"/>
      <c r="BU238" s="9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9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9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9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9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9"/>
      <c r="HF238" s="8"/>
      <c r="HG238" s="8"/>
    </row>
    <row r="239" spans="1:215" s="2" customFormat="1" ht="17" customHeight="1">
      <c r="A239" s="13" t="s">
        <v>235</v>
      </c>
      <c r="B239" s="35">
        <v>0</v>
      </c>
      <c r="C239" s="35">
        <v>0</v>
      </c>
      <c r="D239" s="71">
        <f t="shared" si="77"/>
        <v>0</v>
      </c>
      <c r="E239" s="10">
        <v>0</v>
      </c>
      <c r="F239" s="4" t="s">
        <v>370</v>
      </c>
      <c r="G239" s="4" t="s">
        <v>370</v>
      </c>
      <c r="H239" s="4" t="s">
        <v>370</v>
      </c>
      <c r="I239" s="4" t="s">
        <v>370</v>
      </c>
      <c r="J239" s="4" t="s">
        <v>370</v>
      </c>
      <c r="K239" s="4" t="s">
        <v>370</v>
      </c>
      <c r="L239" s="4" t="s">
        <v>370</v>
      </c>
      <c r="M239" s="4" t="s">
        <v>370</v>
      </c>
      <c r="N239" s="35">
        <v>2692.4</v>
      </c>
      <c r="O239" s="35">
        <v>2234.9</v>
      </c>
      <c r="P239" s="71">
        <f t="shared" ref="P239:P302" si="84">IF(Q239=0,0,IF(N239=0,1,IF(O239&lt;0,0,IF(O239/N239&gt;1.2,IF((O239/N239-1.2)*0.1+1.2&gt;1.3,1.3,(O239/N239-1.2)*0.1+1.2),O239/N239))))</f>
        <v>0.83007725449413161</v>
      </c>
      <c r="Q239" s="10">
        <v>20</v>
      </c>
      <c r="R239" s="35">
        <v>296</v>
      </c>
      <c r="S239" s="35">
        <v>499.9</v>
      </c>
      <c r="T239" s="71">
        <f t="shared" ref="T239:T302" si="85">IF(U239=0,0,IF(R239=0,1,IF(S239&lt;0,0,IF(S239/R239&gt;1.2,IF((S239/R239-1.2)*0.1+1.2&gt;1.3,1.3,(S239/R239-1.2)*0.1+1.2),S239/R239))))</f>
        <v>1.2488851351351351</v>
      </c>
      <c r="U239" s="10">
        <v>15</v>
      </c>
      <c r="V239" s="35">
        <v>55</v>
      </c>
      <c r="W239" s="35">
        <v>78.099999999999994</v>
      </c>
      <c r="X239" s="71">
        <f t="shared" ref="X239:X302" si="86">IF(Y239=0,0,IF(V239=0,1,IF(W239&lt;0,0,IF(W239/V239&gt;1.2,IF((W239/V239-1.2)*0.1+1.2&gt;1.3,1.3,(W239/V239-1.2)*0.1+1.2),W239/V239))))</f>
        <v>1.222</v>
      </c>
      <c r="Y239" s="10">
        <v>35</v>
      </c>
      <c r="Z239" s="35">
        <v>8785</v>
      </c>
      <c r="AA239" s="35">
        <v>8793.2000000000007</v>
      </c>
      <c r="AB239" s="71">
        <f t="shared" si="78"/>
        <v>1.000933409220262</v>
      </c>
      <c r="AC239" s="10">
        <v>5</v>
      </c>
      <c r="AD239" s="47">
        <v>432</v>
      </c>
      <c r="AE239" s="47">
        <v>460</v>
      </c>
      <c r="AF239" s="71">
        <f t="shared" ref="AF239:AF304" si="87">IF(AG239=0,0,IF(AD239=0,1,IF(AE239&lt;0,0,IF(AE239/AD239&gt;1.2,IF((AE239/AD239-1.2)*0.1+1.2&gt;1.3,1.3,(AE239/AD239-1.2)*0.1+1.2),AE239/AD239))))</f>
        <v>1.0648148148148149</v>
      </c>
      <c r="AG239" s="10">
        <v>20</v>
      </c>
      <c r="AH239" s="4" t="s">
        <v>370</v>
      </c>
      <c r="AI239" s="4" t="s">
        <v>370</v>
      </c>
      <c r="AJ239" s="4" t="s">
        <v>370</v>
      </c>
      <c r="AK239" s="4" t="s">
        <v>370</v>
      </c>
      <c r="AL239" s="4" t="s">
        <v>370</v>
      </c>
      <c r="AM239" s="4" t="s">
        <v>370</v>
      </c>
      <c r="AN239" s="4" t="s">
        <v>370</v>
      </c>
      <c r="AO239" s="4" t="s">
        <v>370</v>
      </c>
      <c r="AP239" s="46">
        <f t="shared" si="79"/>
        <v>1.099008267992708</v>
      </c>
      <c r="AQ239" s="47">
        <v>3325</v>
      </c>
      <c r="AR239" s="35">
        <f t="shared" si="80"/>
        <v>2720.454545454545</v>
      </c>
      <c r="AS239" s="35">
        <f t="shared" ref="AS239:AS302" si="88">ROUND(AP239*AR239,1)</f>
        <v>2989.8</v>
      </c>
      <c r="AT239" s="35">
        <f t="shared" ref="AT239:AT302" si="89">AS239-AR239</f>
        <v>269.34545454545514</v>
      </c>
      <c r="AU239" s="35">
        <v>342.4</v>
      </c>
      <c r="AV239" s="35">
        <v>364.3</v>
      </c>
      <c r="AW239" s="35">
        <v>356.9</v>
      </c>
      <c r="AX239" s="35">
        <v>281.5</v>
      </c>
      <c r="AY239" s="35">
        <v>264.5</v>
      </c>
      <c r="AZ239" s="35">
        <v>421.6</v>
      </c>
      <c r="BA239" s="35">
        <v>364.8</v>
      </c>
      <c r="BB239" s="35">
        <v>319.2</v>
      </c>
      <c r="BC239" s="35"/>
      <c r="BD239" s="35"/>
      <c r="BE239" s="35">
        <f t="shared" si="81"/>
        <v>274.60000000000002</v>
      </c>
      <c r="BF239" s="10"/>
      <c r="BG239" s="35">
        <f t="shared" ref="BG239:BG302" si="90">IF(OR(BE239&lt;0,BF239="+"),0,BE239)</f>
        <v>274.60000000000002</v>
      </c>
      <c r="BH239" s="35"/>
      <c r="BI239" s="35">
        <f t="shared" ref="BI239:BI302" si="91">BG239+BH239</f>
        <v>274.60000000000002</v>
      </c>
      <c r="BJ239" s="35"/>
      <c r="BK239" s="35">
        <f t="shared" si="82"/>
        <v>274.60000000000002</v>
      </c>
      <c r="BL239" s="35">
        <v>289.39999999999998</v>
      </c>
      <c r="BM239" s="35">
        <f t="shared" si="83"/>
        <v>-14.799999999999955</v>
      </c>
      <c r="BN239" s="80"/>
      <c r="BO239" s="8"/>
      <c r="BP239" s="8"/>
      <c r="BQ239" s="8"/>
      <c r="BR239" s="8"/>
      <c r="BS239" s="8"/>
      <c r="BT239" s="8"/>
      <c r="BU239" s="9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9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9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9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9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9"/>
      <c r="HF239" s="8"/>
      <c r="HG239" s="8"/>
    </row>
    <row r="240" spans="1:215" s="2" customFormat="1" ht="17" customHeight="1">
      <c r="A240" s="13" t="s">
        <v>236</v>
      </c>
      <c r="B240" s="35">
        <v>20252</v>
      </c>
      <c r="C240" s="35">
        <v>8306.2000000000007</v>
      </c>
      <c r="D240" s="71">
        <f t="shared" ref="D240:D303" si="92">IF(E240=0,0,IF(B240=0,1,IF(C240&lt;0,0,IF(C240/B240&gt;1.2,IF((C240/B240-1.2)*0.1+1.2&gt;1.3,1.3,(C240/B240-1.2)*0.1+1.2),C240/B240))))</f>
        <v>0.41014220817697022</v>
      </c>
      <c r="E240" s="10">
        <v>10</v>
      </c>
      <c r="F240" s="4" t="s">
        <v>370</v>
      </c>
      <c r="G240" s="4" t="s">
        <v>370</v>
      </c>
      <c r="H240" s="4" t="s">
        <v>370</v>
      </c>
      <c r="I240" s="4" t="s">
        <v>370</v>
      </c>
      <c r="J240" s="4" t="s">
        <v>370</v>
      </c>
      <c r="K240" s="4" t="s">
        <v>370</v>
      </c>
      <c r="L240" s="4" t="s">
        <v>370</v>
      </c>
      <c r="M240" s="4" t="s">
        <v>370</v>
      </c>
      <c r="N240" s="35">
        <v>2318.1999999999998</v>
      </c>
      <c r="O240" s="35">
        <v>2826.1</v>
      </c>
      <c r="P240" s="71">
        <f t="shared" si="84"/>
        <v>1.20190923992753</v>
      </c>
      <c r="Q240" s="10">
        <v>20</v>
      </c>
      <c r="R240" s="35">
        <v>162</v>
      </c>
      <c r="S240" s="35">
        <v>219.7</v>
      </c>
      <c r="T240" s="71">
        <f t="shared" si="85"/>
        <v>1.2156172839506172</v>
      </c>
      <c r="U240" s="10">
        <v>15</v>
      </c>
      <c r="V240" s="35">
        <v>32</v>
      </c>
      <c r="W240" s="35">
        <v>53.9</v>
      </c>
      <c r="X240" s="71">
        <f t="shared" si="86"/>
        <v>1.2484374999999999</v>
      </c>
      <c r="Y240" s="10">
        <v>35</v>
      </c>
      <c r="Z240" s="35">
        <v>67700</v>
      </c>
      <c r="AA240" s="35">
        <v>101824.3</v>
      </c>
      <c r="AB240" s="71">
        <f t="shared" ref="AB240:AB303" si="93">IF(AC240=0,0,IF(Z240=0,1,IF(AA240&lt;0,0,IF(AA240/Z240&gt;1.2,IF((AA240/Z240-1.2)*0.1+1.2&gt;1.3,1.3,(AA240/Z240-1.2)*0.1+1.2),AA240/Z240))))</f>
        <v>1.2304051698670606</v>
      </c>
      <c r="AC240" s="10">
        <v>5</v>
      </c>
      <c r="AD240" s="47">
        <v>187</v>
      </c>
      <c r="AE240" s="47">
        <v>196</v>
      </c>
      <c r="AF240" s="71">
        <f t="shared" si="87"/>
        <v>1.0481283422459893</v>
      </c>
      <c r="AG240" s="10">
        <v>20</v>
      </c>
      <c r="AH240" s="4" t="s">
        <v>370</v>
      </c>
      <c r="AI240" s="4" t="s">
        <v>370</v>
      </c>
      <c r="AJ240" s="4" t="s">
        <v>370</v>
      </c>
      <c r="AK240" s="4" t="s">
        <v>370</v>
      </c>
      <c r="AL240" s="4" t="s">
        <v>370</v>
      </c>
      <c r="AM240" s="4" t="s">
        <v>370</v>
      </c>
      <c r="AN240" s="4" t="s">
        <v>370</v>
      </c>
      <c r="AO240" s="4" t="s">
        <v>370</v>
      </c>
      <c r="AP240" s="46">
        <f t="shared" ref="AP240:AP303" si="94">(D240*E240+P240*Q240+T240*U240+X240*Y240+AB240*AC240+AF240*AG240)/(E240+Q240+U240+Y240+AC240+AG240)</f>
        <v>1.1160359174650918</v>
      </c>
      <c r="AQ240" s="47">
        <v>3556</v>
      </c>
      <c r="AR240" s="35">
        <f t="shared" ref="AR240:AR303" si="95">AQ240/11*9</f>
        <v>2909.454545454545</v>
      </c>
      <c r="AS240" s="35">
        <f t="shared" si="88"/>
        <v>3247.1</v>
      </c>
      <c r="AT240" s="35">
        <f t="shared" si="89"/>
        <v>337.64545454545487</v>
      </c>
      <c r="AU240" s="35">
        <v>296.2</v>
      </c>
      <c r="AV240" s="35">
        <v>336.2</v>
      </c>
      <c r="AW240" s="35">
        <v>312.89999999999998</v>
      </c>
      <c r="AX240" s="35">
        <v>341.5</v>
      </c>
      <c r="AY240" s="35">
        <v>374.8</v>
      </c>
      <c r="AZ240" s="35">
        <v>409.8</v>
      </c>
      <c r="BA240" s="35">
        <v>377.7</v>
      </c>
      <c r="BB240" s="35">
        <v>300.89999999999998</v>
      </c>
      <c r="BC240" s="35">
        <v>82.7</v>
      </c>
      <c r="BD240" s="35"/>
      <c r="BE240" s="35">
        <f t="shared" ref="BE240:BE303" si="96">ROUND(AS240-SUM(AU240:BD240),1)</f>
        <v>414.4</v>
      </c>
      <c r="BF240" s="10"/>
      <c r="BG240" s="35">
        <f t="shared" si="90"/>
        <v>414.4</v>
      </c>
      <c r="BH240" s="35"/>
      <c r="BI240" s="35">
        <f t="shared" si="91"/>
        <v>414.4</v>
      </c>
      <c r="BJ240" s="35"/>
      <c r="BK240" s="35">
        <f t="shared" ref="BK240:BK303" si="97">IF((BI240-BJ240)&gt;0,ROUND(BI240-BJ240,1),0)</f>
        <v>414.4</v>
      </c>
      <c r="BL240" s="35">
        <v>397.7</v>
      </c>
      <c r="BM240" s="35">
        <f t="shared" ref="BM240:BM303" si="98">BK240-BL240</f>
        <v>16.699999999999989</v>
      </c>
      <c r="BN240" s="80"/>
      <c r="BO240" s="8"/>
      <c r="BP240" s="8"/>
      <c r="BQ240" s="8"/>
      <c r="BR240" s="8"/>
      <c r="BS240" s="8"/>
      <c r="BT240" s="8"/>
      <c r="BU240" s="9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9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9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9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9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9"/>
      <c r="HF240" s="8"/>
      <c r="HG240" s="8"/>
    </row>
    <row r="241" spans="1:215" s="2" customFormat="1" ht="17" customHeight="1">
      <c r="A241" s="13" t="s">
        <v>237</v>
      </c>
      <c r="B241" s="35">
        <v>0</v>
      </c>
      <c r="C241" s="35">
        <v>0</v>
      </c>
      <c r="D241" s="71">
        <f t="shared" si="92"/>
        <v>0</v>
      </c>
      <c r="E241" s="10">
        <v>0</v>
      </c>
      <c r="F241" s="4" t="s">
        <v>370</v>
      </c>
      <c r="G241" s="4" t="s">
        <v>370</v>
      </c>
      <c r="H241" s="4" t="s">
        <v>370</v>
      </c>
      <c r="I241" s="4" t="s">
        <v>370</v>
      </c>
      <c r="J241" s="4" t="s">
        <v>370</v>
      </c>
      <c r="K241" s="4" t="s">
        <v>370</v>
      </c>
      <c r="L241" s="4" t="s">
        <v>370</v>
      </c>
      <c r="M241" s="4" t="s">
        <v>370</v>
      </c>
      <c r="N241" s="35">
        <v>398.2</v>
      </c>
      <c r="O241" s="35">
        <v>725</v>
      </c>
      <c r="P241" s="71">
        <f t="shared" si="84"/>
        <v>1.262069311903566</v>
      </c>
      <c r="Q241" s="10">
        <v>20</v>
      </c>
      <c r="R241" s="35">
        <v>137</v>
      </c>
      <c r="S241" s="35">
        <v>166.2</v>
      </c>
      <c r="T241" s="71">
        <f t="shared" si="85"/>
        <v>1.2013138686131386</v>
      </c>
      <c r="U241" s="10">
        <v>20</v>
      </c>
      <c r="V241" s="35">
        <v>19</v>
      </c>
      <c r="W241" s="35">
        <v>13.4</v>
      </c>
      <c r="X241" s="71">
        <f t="shared" si="86"/>
        <v>0.70526315789473681</v>
      </c>
      <c r="Y241" s="10">
        <v>30</v>
      </c>
      <c r="Z241" s="35">
        <v>3370</v>
      </c>
      <c r="AA241" s="35">
        <v>3519.3</v>
      </c>
      <c r="AB241" s="71">
        <f t="shared" si="93"/>
        <v>1.0443026706231455</v>
      </c>
      <c r="AC241" s="10">
        <v>5</v>
      </c>
      <c r="AD241" s="47">
        <v>214</v>
      </c>
      <c r="AE241" s="47">
        <v>260</v>
      </c>
      <c r="AF241" s="71">
        <f t="shared" si="87"/>
        <v>1.2014953271028037</v>
      </c>
      <c r="AG241" s="10">
        <v>20</v>
      </c>
      <c r="AH241" s="4" t="s">
        <v>370</v>
      </c>
      <c r="AI241" s="4" t="s">
        <v>370</v>
      </c>
      <c r="AJ241" s="4" t="s">
        <v>370</v>
      </c>
      <c r="AK241" s="4" t="s">
        <v>370</v>
      </c>
      <c r="AL241" s="4" t="s">
        <v>370</v>
      </c>
      <c r="AM241" s="4" t="s">
        <v>370</v>
      </c>
      <c r="AN241" s="4" t="s">
        <v>370</v>
      </c>
      <c r="AO241" s="4" t="s">
        <v>370</v>
      </c>
      <c r="AP241" s="46">
        <f t="shared" si="94"/>
        <v>1.0492313499194528</v>
      </c>
      <c r="AQ241" s="47">
        <v>1228</v>
      </c>
      <c r="AR241" s="35">
        <f t="shared" si="95"/>
        <v>1004.7272727272727</v>
      </c>
      <c r="AS241" s="35">
        <f t="shared" si="88"/>
        <v>1054.2</v>
      </c>
      <c r="AT241" s="35">
        <f t="shared" si="89"/>
        <v>49.472727272727298</v>
      </c>
      <c r="AU241" s="35">
        <v>145.1</v>
      </c>
      <c r="AV241" s="35">
        <v>145.1</v>
      </c>
      <c r="AW241" s="35">
        <v>128</v>
      </c>
      <c r="AX241" s="35">
        <v>63.5</v>
      </c>
      <c r="AY241" s="35">
        <v>79.3</v>
      </c>
      <c r="AZ241" s="35">
        <v>122.4</v>
      </c>
      <c r="BA241" s="35">
        <v>127.5</v>
      </c>
      <c r="BB241" s="35">
        <v>71.900000000000006</v>
      </c>
      <c r="BC241" s="35"/>
      <c r="BD241" s="35"/>
      <c r="BE241" s="35">
        <f t="shared" si="96"/>
        <v>171.4</v>
      </c>
      <c r="BF241" s="10"/>
      <c r="BG241" s="35">
        <f t="shared" si="90"/>
        <v>171.4</v>
      </c>
      <c r="BH241" s="35"/>
      <c r="BI241" s="35">
        <f t="shared" si="91"/>
        <v>171.4</v>
      </c>
      <c r="BJ241" s="35"/>
      <c r="BK241" s="35">
        <f t="shared" si="97"/>
        <v>171.4</v>
      </c>
      <c r="BL241" s="35">
        <v>171.7</v>
      </c>
      <c r="BM241" s="35">
        <f t="shared" si="98"/>
        <v>-0.29999999999998295</v>
      </c>
      <c r="BN241" s="80"/>
      <c r="BO241" s="8"/>
      <c r="BP241" s="8"/>
      <c r="BQ241" s="8"/>
      <c r="BR241" s="8"/>
      <c r="BS241" s="8"/>
      <c r="BT241" s="8"/>
      <c r="BU241" s="9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9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9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9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9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9"/>
      <c r="HF241" s="8"/>
      <c r="HG241" s="8"/>
    </row>
    <row r="242" spans="1:215" s="2" customFormat="1" ht="17" customHeight="1">
      <c r="A242" s="13" t="s">
        <v>238</v>
      </c>
      <c r="B242" s="35">
        <v>0</v>
      </c>
      <c r="C242" s="35">
        <v>0</v>
      </c>
      <c r="D242" s="71">
        <f t="shared" si="92"/>
        <v>0</v>
      </c>
      <c r="E242" s="10">
        <v>0</v>
      </c>
      <c r="F242" s="4" t="s">
        <v>370</v>
      </c>
      <c r="G242" s="4" t="s">
        <v>370</v>
      </c>
      <c r="H242" s="4" t="s">
        <v>370</v>
      </c>
      <c r="I242" s="4" t="s">
        <v>370</v>
      </c>
      <c r="J242" s="4" t="s">
        <v>370</v>
      </c>
      <c r="K242" s="4" t="s">
        <v>370</v>
      </c>
      <c r="L242" s="4" t="s">
        <v>370</v>
      </c>
      <c r="M242" s="4" t="s">
        <v>370</v>
      </c>
      <c r="N242" s="35">
        <v>1052.5</v>
      </c>
      <c r="O242" s="35">
        <v>1021</v>
      </c>
      <c r="P242" s="71">
        <f t="shared" si="84"/>
        <v>0.97007125890736345</v>
      </c>
      <c r="Q242" s="10">
        <v>20</v>
      </c>
      <c r="R242" s="35">
        <v>225</v>
      </c>
      <c r="S242" s="35">
        <v>404.1</v>
      </c>
      <c r="T242" s="71">
        <f t="shared" si="85"/>
        <v>1.2596000000000001</v>
      </c>
      <c r="U242" s="10">
        <v>20</v>
      </c>
      <c r="V242" s="35">
        <v>26</v>
      </c>
      <c r="W242" s="35">
        <v>29.2</v>
      </c>
      <c r="X242" s="71">
        <f t="shared" si="86"/>
        <v>1.1230769230769231</v>
      </c>
      <c r="Y242" s="10">
        <v>30</v>
      </c>
      <c r="Z242" s="35">
        <v>10740</v>
      </c>
      <c r="AA242" s="35">
        <v>13669.4</v>
      </c>
      <c r="AB242" s="71">
        <f t="shared" si="93"/>
        <v>1.2072756052141527</v>
      </c>
      <c r="AC242" s="10">
        <v>5</v>
      </c>
      <c r="AD242" s="47">
        <v>274</v>
      </c>
      <c r="AE242" s="47">
        <v>245</v>
      </c>
      <c r="AF242" s="71">
        <f t="shared" si="87"/>
        <v>0.8941605839416058</v>
      </c>
      <c r="AG242" s="10">
        <v>20</v>
      </c>
      <c r="AH242" s="4" t="s">
        <v>370</v>
      </c>
      <c r="AI242" s="4" t="s">
        <v>370</v>
      </c>
      <c r="AJ242" s="4" t="s">
        <v>370</v>
      </c>
      <c r="AK242" s="4" t="s">
        <v>370</v>
      </c>
      <c r="AL242" s="4" t="s">
        <v>370</v>
      </c>
      <c r="AM242" s="4" t="s">
        <v>370</v>
      </c>
      <c r="AN242" s="4" t="s">
        <v>370</v>
      </c>
      <c r="AO242" s="4" t="s">
        <v>370</v>
      </c>
      <c r="AP242" s="46">
        <f t="shared" si="94"/>
        <v>1.0758455007932404</v>
      </c>
      <c r="AQ242" s="47">
        <v>2987</v>
      </c>
      <c r="AR242" s="35">
        <f t="shared" si="95"/>
        <v>2443.909090909091</v>
      </c>
      <c r="AS242" s="35">
        <f t="shared" si="88"/>
        <v>2629.3</v>
      </c>
      <c r="AT242" s="35">
        <f t="shared" si="89"/>
        <v>185.39090909090919</v>
      </c>
      <c r="AU242" s="35">
        <v>330.3</v>
      </c>
      <c r="AV242" s="35">
        <v>289.89999999999998</v>
      </c>
      <c r="AW242" s="35">
        <v>359.2</v>
      </c>
      <c r="AX242" s="35">
        <v>282.39999999999998</v>
      </c>
      <c r="AY242" s="35">
        <v>242.9</v>
      </c>
      <c r="AZ242" s="35">
        <v>230.4</v>
      </c>
      <c r="BA242" s="35">
        <v>354</v>
      </c>
      <c r="BB242" s="35">
        <v>301</v>
      </c>
      <c r="BC242" s="35"/>
      <c r="BD242" s="35"/>
      <c r="BE242" s="35">
        <f t="shared" si="96"/>
        <v>239.2</v>
      </c>
      <c r="BF242" s="10"/>
      <c r="BG242" s="35">
        <f t="shared" si="90"/>
        <v>239.2</v>
      </c>
      <c r="BH242" s="35"/>
      <c r="BI242" s="35">
        <f t="shared" si="91"/>
        <v>239.2</v>
      </c>
      <c r="BJ242" s="35"/>
      <c r="BK242" s="35">
        <f t="shared" si="97"/>
        <v>239.2</v>
      </c>
      <c r="BL242" s="35">
        <v>221.3</v>
      </c>
      <c r="BM242" s="35">
        <f t="shared" si="98"/>
        <v>17.899999999999977</v>
      </c>
      <c r="BN242" s="80"/>
      <c r="BO242" s="8"/>
      <c r="BP242" s="8"/>
      <c r="BQ242" s="8"/>
      <c r="BR242" s="8"/>
      <c r="BS242" s="8"/>
      <c r="BT242" s="8"/>
      <c r="BU242" s="9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9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9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9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9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9"/>
      <c r="HF242" s="8"/>
      <c r="HG242" s="8"/>
    </row>
    <row r="243" spans="1:215" s="2" customFormat="1" ht="17" customHeight="1">
      <c r="A243" s="13" t="s">
        <v>239</v>
      </c>
      <c r="B243" s="35">
        <v>20768</v>
      </c>
      <c r="C243" s="35">
        <v>20694</v>
      </c>
      <c r="D243" s="71">
        <f t="shared" si="92"/>
        <v>0.99643682588597848</v>
      </c>
      <c r="E243" s="10">
        <v>10</v>
      </c>
      <c r="F243" s="4" t="s">
        <v>370</v>
      </c>
      <c r="G243" s="4" t="s">
        <v>370</v>
      </c>
      <c r="H243" s="4" t="s">
        <v>370</v>
      </c>
      <c r="I243" s="4" t="s">
        <v>370</v>
      </c>
      <c r="J243" s="4" t="s">
        <v>370</v>
      </c>
      <c r="K243" s="4" t="s">
        <v>370</v>
      </c>
      <c r="L243" s="4" t="s">
        <v>370</v>
      </c>
      <c r="M243" s="4" t="s">
        <v>370</v>
      </c>
      <c r="N243" s="35">
        <v>851.4</v>
      </c>
      <c r="O243" s="35">
        <v>1089.4000000000001</v>
      </c>
      <c r="P243" s="71">
        <f t="shared" si="84"/>
        <v>1.2079539581865162</v>
      </c>
      <c r="Q243" s="10">
        <v>20</v>
      </c>
      <c r="R243" s="35">
        <v>159</v>
      </c>
      <c r="S243" s="35">
        <v>154.30000000000001</v>
      </c>
      <c r="T243" s="71">
        <f t="shared" si="85"/>
        <v>0.97044025157232716</v>
      </c>
      <c r="U243" s="10">
        <v>15</v>
      </c>
      <c r="V243" s="35">
        <v>35</v>
      </c>
      <c r="W243" s="35">
        <v>49.5</v>
      </c>
      <c r="X243" s="71">
        <f t="shared" si="86"/>
        <v>1.2214285714285713</v>
      </c>
      <c r="Y243" s="10">
        <v>35</v>
      </c>
      <c r="Z243" s="35">
        <v>12700</v>
      </c>
      <c r="AA243" s="35">
        <v>12985.4</v>
      </c>
      <c r="AB243" s="71">
        <f t="shared" si="93"/>
        <v>1.0224724409448818</v>
      </c>
      <c r="AC243" s="10">
        <v>5</v>
      </c>
      <c r="AD243" s="47">
        <v>329</v>
      </c>
      <c r="AE243" s="47">
        <v>289</v>
      </c>
      <c r="AF243" s="71">
        <f t="shared" si="87"/>
        <v>0.87841945288753798</v>
      </c>
      <c r="AG243" s="10">
        <v>20</v>
      </c>
      <c r="AH243" s="4" t="s">
        <v>370</v>
      </c>
      <c r="AI243" s="4" t="s">
        <v>370</v>
      </c>
      <c r="AJ243" s="4" t="s">
        <v>370</v>
      </c>
      <c r="AK243" s="4" t="s">
        <v>370</v>
      </c>
      <c r="AL243" s="4" t="s">
        <v>370</v>
      </c>
      <c r="AM243" s="4" t="s">
        <v>370</v>
      </c>
      <c r="AN243" s="4" t="s">
        <v>370</v>
      </c>
      <c r="AO243" s="4" t="s">
        <v>370</v>
      </c>
      <c r="AP243" s="46">
        <f t="shared" si="94"/>
        <v>1.0867695472252399</v>
      </c>
      <c r="AQ243" s="47">
        <v>2775</v>
      </c>
      <c r="AR243" s="35">
        <f t="shared" si="95"/>
        <v>2270.4545454545455</v>
      </c>
      <c r="AS243" s="35">
        <f t="shared" si="88"/>
        <v>2467.5</v>
      </c>
      <c r="AT243" s="35">
        <f t="shared" si="89"/>
        <v>197.0454545454545</v>
      </c>
      <c r="AU243" s="35">
        <v>307.2</v>
      </c>
      <c r="AV243" s="35">
        <v>293</v>
      </c>
      <c r="AW243" s="35">
        <v>310</v>
      </c>
      <c r="AX243" s="35">
        <v>204.8</v>
      </c>
      <c r="AY243" s="35">
        <v>270.3</v>
      </c>
      <c r="AZ243" s="35">
        <v>282.5</v>
      </c>
      <c r="BA243" s="35">
        <v>290.2</v>
      </c>
      <c r="BB243" s="35">
        <v>209.7</v>
      </c>
      <c r="BC243" s="35"/>
      <c r="BD243" s="35"/>
      <c r="BE243" s="35">
        <f t="shared" si="96"/>
        <v>299.8</v>
      </c>
      <c r="BF243" s="10"/>
      <c r="BG243" s="35">
        <f t="shared" si="90"/>
        <v>299.8</v>
      </c>
      <c r="BH243" s="35"/>
      <c r="BI243" s="35">
        <f t="shared" si="91"/>
        <v>299.8</v>
      </c>
      <c r="BJ243" s="35"/>
      <c r="BK243" s="35">
        <f t="shared" si="97"/>
        <v>299.8</v>
      </c>
      <c r="BL243" s="35">
        <v>307.10000000000002</v>
      </c>
      <c r="BM243" s="35">
        <f t="shared" si="98"/>
        <v>-7.3000000000000114</v>
      </c>
      <c r="BN243" s="80"/>
      <c r="BO243" s="8"/>
      <c r="BP243" s="8"/>
      <c r="BQ243" s="8"/>
      <c r="BR243" s="8"/>
      <c r="BS243" s="8"/>
      <c r="BT243" s="8"/>
      <c r="BU243" s="9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9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9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9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9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9"/>
      <c r="HF243" s="8"/>
      <c r="HG243" s="8"/>
    </row>
    <row r="244" spans="1:215" s="2" customFormat="1" ht="17" customHeight="1">
      <c r="A244" s="13" t="s">
        <v>240</v>
      </c>
      <c r="B244" s="35">
        <v>1038992</v>
      </c>
      <c r="C244" s="35">
        <v>994080.6</v>
      </c>
      <c r="D244" s="71">
        <f t="shared" si="92"/>
        <v>0.95677406563284417</v>
      </c>
      <c r="E244" s="10">
        <v>10</v>
      </c>
      <c r="F244" s="4" t="s">
        <v>370</v>
      </c>
      <c r="G244" s="4" t="s">
        <v>370</v>
      </c>
      <c r="H244" s="4" t="s">
        <v>370</v>
      </c>
      <c r="I244" s="4" t="s">
        <v>370</v>
      </c>
      <c r="J244" s="4" t="s">
        <v>370</v>
      </c>
      <c r="K244" s="4" t="s">
        <v>370</v>
      </c>
      <c r="L244" s="4" t="s">
        <v>370</v>
      </c>
      <c r="M244" s="4" t="s">
        <v>370</v>
      </c>
      <c r="N244" s="35">
        <v>12139.3</v>
      </c>
      <c r="O244" s="35">
        <v>9841.2000000000007</v>
      </c>
      <c r="P244" s="71">
        <f t="shared" si="84"/>
        <v>0.81068924896822725</v>
      </c>
      <c r="Q244" s="10">
        <v>20</v>
      </c>
      <c r="R244" s="35">
        <v>131</v>
      </c>
      <c r="S244" s="35">
        <v>134.80000000000001</v>
      </c>
      <c r="T244" s="71">
        <f t="shared" si="85"/>
        <v>1.0290076335877862</v>
      </c>
      <c r="U244" s="10">
        <v>10</v>
      </c>
      <c r="V244" s="35">
        <v>28</v>
      </c>
      <c r="W244" s="35">
        <v>38.1</v>
      </c>
      <c r="X244" s="71">
        <f t="shared" si="86"/>
        <v>1.2160714285714285</v>
      </c>
      <c r="Y244" s="10">
        <v>40</v>
      </c>
      <c r="Z244" s="35">
        <v>406175</v>
      </c>
      <c r="AA244" s="35">
        <v>408790.4</v>
      </c>
      <c r="AB244" s="71">
        <f t="shared" si="93"/>
        <v>1.0064390964485752</v>
      </c>
      <c r="AC244" s="10">
        <v>5</v>
      </c>
      <c r="AD244" s="47">
        <v>177</v>
      </c>
      <c r="AE244" s="47">
        <v>177</v>
      </c>
      <c r="AF244" s="71">
        <f t="shared" si="87"/>
        <v>1</v>
      </c>
      <c r="AG244" s="10">
        <v>20</v>
      </c>
      <c r="AH244" s="4" t="s">
        <v>370</v>
      </c>
      <c r="AI244" s="4" t="s">
        <v>370</v>
      </c>
      <c r="AJ244" s="4" t="s">
        <v>370</v>
      </c>
      <c r="AK244" s="4" t="s">
        <v>370</v>
      </c>
      <c r="AL244" s="4" t="s">
        <v>370</v>
      </c>
      <c r="AM244" s="4" t="s">
        <v>370</v>
      </c>
      <c r="AN244" s="4" t="s">
        <v>370</v>
      </c>
      <c r="AO244" s="4" t="s">
        <v>370</v>
      </c>
      <c r="AP244" s="46">
        <f t="shared" si="94"/>
        <v>1.0452062342540083</v>
      </c>
      <c r="AQ244" s="47">
        <v>3349</v>
      </c>
      <c r="AR244" s="35">
        <f t="shared" si="95"/>
        <v>2740.090909090909</v>
      </c>
      <c r="AS244" s="35">
        <f t="shared" si="88"/>
        <v>2864</v>
      </c>
      <c r="AT244" s="35">
        <f t="shared" si="89"/>
        <v>123.90909090909099</v>
      </c>
      <c r="AU244" s="35">
        <v>361.5</v>
      </c>
      <c r="AV244" s="35">
        <v>382</v>
      </c>
      <c r="AW244" s="35">
        <v>329.7</v>
      </c>
      <c r="AX244" s="35">
        <v>287.89999999999998</v>
      </c>
      <c r="AY244" s="35">
        <v>298.3</v>
      </c>
      <c r="AZ244" s="35">
        <v>234.6</v>
      </c>
      <c r="BA244" s="35">
        <v>313.60000000000002</v>
      </c>
      <c r="BB244" s="35">
        <v>294.2</v>
      </c>
      <c r="BC244" s="35">
        <v>30.4</v>
      </c>
      <c r="BD244" s="35"/>
      <c r="BE244" s="35">
        <f t="shared" si="96"/>
        <v>331.8</v>
      </c>
      <c r="BF244" s="10"/>
      <c r="BG244" s="35">
        <f t="shared" si="90"/>
        <v>331.8</v>
      </c>
      <c r="BH244" s="35"/>
      <c r="BI244" s="35">
        <f t="shared" si="91"/>
        <v>331.8</v>
      </c>
      <c r="BJ244" s="35"/>
      <c r="BK244" s="35">
        <f t="shared" si="97"/>
        <v>331.8</v>
      </c>
      <c r="BL244" s="35">
        <v>337.1</v>
      </c>
      <c r="BM244" s="35">
        <f t="shared" si="98"/>
        <v>-5.3000000000000114</v>
      </c>
      <c r="BN244" s="80"/>
      <c r="BO244" s="8"/>
      <c r="BP244" s="8"/>
      <c r="BQ244" s="8"/>
      <c r="BR244" s="8"/>
      <c r="BS244" s="8"/>
      <c r="BT244" s="8"/>
      <c r="BU244" s="9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9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9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9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9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9"/>
      <c r="HF244" s="8"/>
      <c r="HG244" s="8"/>
    </row>
    <row r="245" spans="1:215" s="2" customFormat="1" ht="17" customHeight="1">
      <c r="A245" s="17" t="s">
        <v>241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35"/>
      <c r="AA245" s="35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35"/>
      <c r="BM245" s="35"/>
      <c r="BN245" s="79"/>
      <c r="BO245" s="8"/>
      <c r="BP245" s="8"/>
      <c r="BQ245" s="8"/>
      <c r="BR245" s="8"/>
      <c r="BS245" s="8"/>
      <c r="BT245" s="8"/>
      <c r="BU245" s="9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9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9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9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9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9"/>
      <c r="HF245" s="8"/>
      <c r="HG245" s="8"/>
    </row>
    <row r="246" spans="1:215" s="2" customFormat="1" ht="17" customHeight="1">
      <c r="A246" s="13" t="s">
        <v>242</v>
      </c>
      <c r="B246" s="35">
        <v>16129</v>
      </c>
      <c r="C246" s="35">
        <v>16279</v>
      </c>
      <c r="D246" s="71">
        <f t="shared" si="92"/>
        <v>1.0093000186000372</v>
      </c>
      <c r="E246" s="10">
        <v>10</v>
      </c>
      <c r="F246" s="4" t="s">
        <v>370</v>
      </c>
      <c r="G246" s="4" t="s">
        <v>370</v>
      </c>
      <c r="H246" s="4" t="s">
        <v>370</v>
      </c>
      <c r="I246" s="4" t="s">
        <v>370</v>
      </c>
      <c r="J246" s="4" t="s">
        <v>370</v>
      </c>
      <c r="K246" s="4" t="s">
        <v>370</v>
      </c>
      <c r="L246" s="4" t="s">
        <v>370</v>
      </c>
      <c r="M246" s="4" t="s">
        <v>370</v>
      </c>
      <c r="N246" s="35">
        <v>767.7</v>
      </c>
      <c r="O246" s="35">
        <v>1108.9000000000001</v>
      </c>
      <c r="P246" s="71">
        <f t="shared" si="84"/>
        <v>1.2244444444444444</v>
      </c>
      <c r="Q246" s="10">
        <v>20</v>
      </c>
      <c r="R246" s="35">
        <v>812.9</v>
      </c>
      <c r="S246" s="35">
        <v>1270.4000000000001</v>
      </c>
      <c r="T246" s="71">
        <f t="shared" si="85"/>
        <v>1.2362799852380366</v>
      </c>
      <c r="U246" s="10">
        <v>20</v>
      </c>
      <c r="V246" s="35">
        <v>108.6</v>
      </c>
      <c r="W246" s="35">
        <v>107.7</v>
      </c>
      <c r="X246" s="71">
        <f t="shared" si="86"/>
        <v>0.99171270718232052</v>
      </c>
      <c r="Y246" s="10">
        <v>30</v>
      </c>
      <c r="Z246" s="35">
        <v>23882</v>
      </c>
      <c r="AA246" s="35">
        <v>15589</v>
      </c>
      <c r="AB246" s="71">
        <f t="shared" si="93"/>
        <v>0.65275102587722966</v>
      </c>
      <c r="AC246" s="10">
        <v>5</v>
      </c>
      <c r="AD246" s="47">
        <v>730</v>
      </c>
      <c r="AE246" s="47">
        <v>486</v>
      </c>
      <c r="AF246" s="71">
        <f t="shared" si="87"/>
        <v>0.66575342465753429</v>
      </c>
      <c r="AG246" s="10">
        <v>20</v>
      </c>
      <c r="AH246" s="4" t="s">
        <v>370</v>
      </c>
      <c r="AI246" s="4" t="s">
        <v>370</v>
      </c>
      <c r="AJ246" s="4" t="s">
        <v>370</v>
      </c>
      <c r="AK246" s="4" t="s">
        <v>370</v>
      </c>
      <c r="AL246" s="4" t="s">
        <v>370</v>
      </c>
      <c r="AM246" s="4" t="s">
        <v>370</v>
      </c>
      <c r="AN246" s="4" t="s">
        <v>370</v>
      </c>
      <c r="AO246" s="4" t="s">
        <v>370</v>
      </c>
      <c r="AP246" s="46">
        <f t="shared" si="94"/>
        <v>1.0060732725491091</v>
      </c>
      <c r="AQ246" s="47">
        <v>2839</v>
      </c>
      <c r="AR246" s="35">
        <f t="shared" si="95"/>
        <v>2322.8181818181815</v>
      </c>
      <c r="AS246" s="35">
        <f t="shared" si="88"/>
        <v>2336.9</v>
      </c>
      <c r="AT246" s="35">
        <f t="shared" si="89"/>
        <v>14.081818181818562</v>
      </c>
      <c r="AU246" s="35">
        <v>315.60000000000002</v>
      </c>
      <c r="AV246" s="35">
        <v>289.5</v>
      </c>
      <c r="AW246" s="35">
        <v>215.7</v>
      </c>
      <c r="AX246" s="35">
        <v>253</v>
      </c>
      <c r="AY246" s="35">
        <v>247.7</v>
      </c>
      <c r="AZ246" s="35">
        <v>280.5</v>
      </c>
      <c r="BA246" s="35">
        <v>260.39999999999998</v>
      </c>
      <c r="BB246" s="35">
        <v>225.3</v>
      </c>
      <c r="BC246" s="35"/>
      <c r="BD246" s="35"/>
      <c r="BE246" s="35">
        <f t="shared" si="96"/>
        <v>249.2</v>
      </c>
      <c r="BF246" s="10"/>
      <c r="BG246" s="35">
        <f t="shared" si="90"/>
        <v>249.2</v>
      </c>
      <c r="BH246" s="35"/>
      <c r="BI246" s="35">
        <f t="shared" si="91"/>
        <v>249.2</v>
      </c>
      <c r="BJ246" s="35"/>
      <c r="BK246" s="35">
        <f t="shared" si="97"/>
        <v>249.2</v>
      </c>
      <c r="BL246" s="35">
        <v>290.3</v>
      </c>
      <c r="BM246" s="35">
        <f t="shared" si="98"/>
        <v>-41.100000000000023</v>
      </c>
      <c r="BN246" s="80"/>
      <c r="BO246" s="8"/>
      <c r="BP246" s="8"/>
      <c r="BQ246" s="8"/>
      <c r="BR246" s="8"/>
      <c r="BS246" s="8"/>
      <c r="BT246" s="8"/>
      <c r="BU246" s="9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9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9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9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9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9"/>
      <c r="HF246" s="8"/>
      <c r="HG246" s="8"/>
    </row>
    <row r="247" spans="1:215" s="2" customFormat="1" ht="17" customHeight="1">
      <c r="A247" s="13" t="s">
        <v>243</v>
      </c>
      <c r="B247" s="35">
        <v>0</v>
      </c>
      <c r="C247" s="35">
        <v>0</v>
      </c>
      <c r="D247" s="71">
        <f t="shared" si="92"/>
        <v>0</v>
      </c>
      <c r="E247" s="10">
        <v>0</v>
      </c>
      <c r="F247" s="4" t="s">
        <v>370</v>
      </c>
      <c r="G247" s="4" t="s">
        <v>370</v>
      </c>
      <c r="H247" s="4" t="s">
        <v>370</v>
      </c>
      <c r="I247" s="4" t="s">
        <v>370</v>
      </c>
      <c r="J247" s="4" t="s">
        <v>370</v>
      </c>
      <c r="K247" s="4" t="s">
        <v>370</v>
      </c>
      <c r="L247" s="4" t="s">
        <v>370</v>
      </c>
      <c r="M247" s="4" t="s">
        <v>370</v>
      </c>
      <c r="N247" s="35">
        <v>1571.9</v>
      </c>
      <c r="O247" s="35">
        <v>1661.8</v>
      </c>
      <c r="P247" s="71">
        <f t="shared" si="84"/>
        <v>1.057191933329092</v>
      </c>
      <c r="Q247" s="10">
        <v>20</v>
      </c>
      <c r="R247" s="35">
        <v>44</v>
      </c>
      <c r="S247" s="35">
        <v>45.1</v>
      </c>
      <c r="T247" s="71">
        <f t="shared" si="85"/>
        <v>1.0250000000000001</v>
      </c>
      <c r="U247" s="10">
        <v>10</v>
      </c>
      <c r="V247" s="35">
        <v>53.6</v>
      </c>
      <c r="W247" s="35">
        <v>55.9</v>
      </c>
      <c r="X247" s="71">
        <f t="shared" si="86"/>
        <v>1.0429104477611939</v>
      </c>
      <c r="Y247" s="10">
        <v>40</v>
      </c>
      <c r="Z247" s="35">
        <v>12930</v>
      </c>
      <c r="AA247" s="35">
        <v>12970</v>
      </c>
      <c r="AB247" s="71">
        <f t="shared" si="93"/>
        <v>1.0030935808197989</v>
      </c>
      <c r="AC247" s="10">
        <v>5</v>
      </c>
      <c r="AD247" s="47">
        <v>80</v>
      </c>
      <c r="AE247" s="47">
        <v>70</v>
      </c>
      <c r="AF247" s="71">
        <f t="shared" si="87"/>
        <v>0.875</v>
      </c>
      <c r="AG247" s="10">
        <v>20</v>
      </c>
      <c r="AH247" s="4" t="s">
        <v>370</v>
      </c>
      <c r="AI247" s="4" t="s">
        <v>370</v>
      </c>
      <c r="AJ247" s="4" t="s">
        <v>370</v>
      </c>
      <c r="AK247" s="4" t="s">
        <v>370</v>
      </c>
      <c r="AL247" s="4" t="s">
        <v>370</v>
      </c>
      <c r="AM247" s="4" t="s">
        <v>370</v>
      </c>
      <c r="AN247" s="4" t="s">
        <v>370</v>
      </c>
      <c r="AO247" s="4" t="s">
        <v>370</v>
      </c>
      <c r="AP247" s="46">
        <f t="shared" si="94"/>
        <v>1.0065865734855641</v>
      </c>
      <c r="AQ247" s="47">
        <v>2144</v>
      </c>
      <c r="AR247" s="35">
        <f t="shared" si="95"/>
        <v>1754.1818181818182</v>
      </c>
      <c r="AS247" s="35">
        <f t="shared" si="88"/>
        <v>1765.7</v>
      </c>
      <c r="AT247" s="35">
        <f t="shared" si="89"/>
        <v>11.518181818181802</v>
      </c>
      <c r="AU247" s="35">
        <v>191.3</v>
      </c>
      <c r="AV247" s="35">
        <v>241.9</v>
      </c>
      <c r="AW247" s="35">
        <v>273.10000000000002</v>
      </c>
      <c r="AX247" s="35">
        <v>206.5</v>
      </c>
      <c r="AY247" s="35">
        <v>230</v>
      </c>
      <c r="AZ247" s="35">
        <v>122.6</v>
      </c>
      <c r="BA247" s="35">
        <v>196.1</v>
      </c>
      <c r="BB247" s="35">
        <v>163.9</v>
      </c>
      <c r="BC247" s="35"/>
      <c r="BD247" s="35"/>
      <c r="BE247" s="35">
        <f t="shared" si="96"/>
        <v>140.30000000000001</v>
      </c>
      <c r="BF247" s="10"/>
      <c r="BG247" s="35">
        <f t="shared" si="90"/>
        <v>140.30000000000001</v>
      </c>
      <c r="BH247" s="35"/>
      <c r="BI247" s="35">
        <f t="shared" si="91"/>
        <v>140.30000000000001</v>
      </c>
      <c r="BJ247" s="35"/>
      <c r="BK247" s="35">
        <f t="shared" si="97"/>
        <v>140.30000000000001</v>
      </c>
      <c r="BL247" s="35">
        <v>140.69999999999999</v>
      </c>
      <c r="BM247" s="35">
        <f t="shared" si="98"/>
        <v>-0.39999999999997726</v>
      </c>
      <c r="BN247" s="80"/>
      <c r="BO247" s="8"/>
      <c r="BP247" s="8"/>
      <c r="BQ247" s="8"/>
      <c r="BR247" s="8"/>
      <c r="BS247" s="8"/>
      <c r="BT247" s="8"/>
      <c r="BU247" s="9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9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9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9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9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9"/>
      <c r="HF247" s="8"/>
      <c r="HG247" s="8"/>
    </row>
    <row r="248" spans="1:215" s="2" customFormat="1" ht="17" customHeight="1">
      <c r="A248" s="13" t="s">
        <v>244</v>
      </c>
      <c r="B248" s="35">
        <v>3015</v>
      </c>
      <c r="C248" s="35">
        <v>8530.7999999999993</v>
      </c>
      <c r="D248" s="71">
        <f t="shared" si="92"/>
        <v>1.3</v>
      </c>
      <c r="E248" s="10">
        <v>10</v>
      </c>
      <c r="F248" s="4" t="s">
        <v>370</v>
      </c>
      <c r="G248" s="4" t="s">
        <v>370</v>
      </c>
      <c r="H248" s="4" t="s">
        <v>370</v>
      </c>
      <c r="I248" s="4" t="s">
        <v>370</v>
      </c>
      <c r="J248" s="4" t="s">
        <v>370</v>
      </c>
      <c r="K248" s="4" t="s">
        <v>370</v>
      </c>
      <c r="L248" s="4" t="s">
        <v>370</v>
      </c>
      <c r="M248" s="4" t="s">
        <v>370</v>
      </c>
      <c r="N248" s="35">
        <v>1463.2</v>
      </c>
      <c r="O248" s="35">
        <v>1252.7</v>
      </c>
      <c r="P248" s="71">
        <f t="shared" si="84"/>
        <v>0.85613723346090764</v>
      </c>
      <c r="Q248" s="10">
        <v>20</v>
      </c>
      <c r="R248" s="35">
        <v>321.8</v>
      </c>
      <c r="S248" s="35">
        <v>384.2</v>
      </c>
      <c r="T248" s="71">
        <f t="shared" si="85"/>
        <v>1.1939092604101926</v>
      </c>
      <c r="U248" s="10">
        <v>25</v>
      </c>
      <c r="V248" s="35">
        <v>43.9</v>
      </c>
      <c r="W248" s="35">
        <v>48</v>
      </c>
      <c r="X248" s="71">
        <f t="shared" si="86"/>
        <v>1.0933940774487472</v>
      </c>
      <c r="Y248" s="10">
        <v>25</v>
      </c>
      <c r="Z248" s="35">
        <v>8275</v>
      </c>
      <c r="AA248" s="35">
        <v>10142.6</v>
      </c>
      <c r="AB248" s="71">
        <f t="shared" si="93"/>
        <v>1.2025691842900301</v>
      </c>
      <c r="AC248" s="10">
        <v>5</v>
      </c>
      <c r="AD248" s="47">
        <v>233</v>
      </c>
      <c r="AE248" s="47">
        <v>237</v>
      </c>
      <c r="AF248" s="71">
        <f t="shared" si="87"/>
        <v>1.0171673819742488</v>
      </c>
      <c r="AG248" s="10">
        <v>20</v>
      </c>
      <c r="AH248" s="4" t="s">
        <v>370</v>
      </c>
      <c r="AI248" s="4" t="s">
        <v>370</v>
      </c>
      <c r="AJ248" s="4" t="s">
        <v>370</v>
      </c>
      <c r="AK248" s="4" t="s">
        <v>370</v>
      </c>
      <c r="AL248" s="4" t="s">
        <v>370</v>
      </c>
      <c r="AM248" s="4" t="s">
        <v>370</v>
      </c>
      <c r="AN248" s="4" t="s">
        <v>370</v>
      </c>
      <c r="AO248" s="4" t="s">
        <v>370</v>
      </c>
      <c r="AP248" s="46">
        <f t="shared" si="94"/>
        <v>1.0824906826345406</v>
      </c>
      <c r="AQ248" s="47">
        <v>1546</v>
      </c>
      <c r="AR248" s="35">
        <f t="shared" si="95"/>
        <v>1264.9090909090908</v>
      </c>
      <c r="AS248" s="35">
        <f t="shared" si="88"/>
        <v>1369.3</v>
      </c>
      <c r="AT248" s="35">
        <f t="shared" si="89"/>
        <v>104.39090909090919</v>
      </c>
      <c r="AU248" s="35">
        <v>158.4</v>
      </c>
      <c r="AV248" s="35">
        <v>170.5</v>
      </c>
      <c r="AW248" s="35">
        <v>162.80000000000001</v>
      </c>
      <c r="AX248" s="35">
        <v>161</v>
      </c>
      <c r="AY248" s="35">
        <v>164.4</v>
      </c>
      <c r="AZ248" s="35">
        <v>128</v>
      </c>
      <c r="BA248" s="35">
        <v>153.1</v>
      </c>
      <c r="BB248" s="35">
        <v>146.80000000000001</v>
      </c>
      <c r="BC248" s="35">
        <v>21.6</v>
      </c>
      <c r="BD248" s="35"/>
      <c r="BE248" s="35">
        <f t="shared" si="96"/>
        <v>102.7</v>
      </c>
      <c r="BF248" s="10"/>
      <c r="BG248" s="35">
        <f t="shared" si="90"/>
        <v>102.7</v>
      </c>
      <c r="BH248" s="35"/>
      <c r="BI248" s="35">
        <f t="shared" si="91"/>
        <v>102.7</v>
      </c>
      <c r="BJ248" s="35"/>
      <c r="BK248" s="35">
        <f t="shared" si="97"/>
        <v>102.7</v>
      </c>
      <c r="BL248" s="35">
        <v>95.1</v>
      </c>
      <c r="BM248" s="35">
        <f t="shared" si="98"/>
        <v>7.6000000000000085</v>
      </c>
      <c r="BN248" s="80"/>
      <c r="BO248" s="8"/>
      <c r="BP248" s="8"/>
      <c r="BQ248" s="8"/>
      <c r="BR248" s="8"/>
      <c r="BS248" s="8"/>
      <c r="BT248" s="8"/>
      <c r="BU248" s="9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9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9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9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9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9"/>
      <c r="HF248" s="8"/>
      <c r="HG248" s="8"/>
    </row>
    <row r="249" spans="1:215" s="2" customFormat="1" ht="17" customHeight="1">
      <c r="A249" s="13" t="s">
        <v>245</v>
      </c>
      <c r="B249" s="35">
        <v>0</v>
      </c>
      <c r="C249" s="35">
        <v>0</v>
      </c>
      <c r="D249" s="71">
        <f t="shared" si="92"/>
        <v>0</v>
      </c>
      <c r="E249" s="10">
        <v>0</v>
      </c>
      <c r="F249" s="4" t="s">
        <v>370</v>
      </c>
      <c r="G249" s="4" t="s">
        <v>370</v>
      </c>
      <c r="H249" s="4" t="s">
        <v>370</v>
      </c>
      <c r="I249" s="4" t="s">
        <v>370</v>
      </c>
      <c r="J249" s="4" t="s">
        <v>370</v>
      </c>
      <c r="K249" s="4" t="s">
        <v>370</v>
      </c>
      <c r="L249" s="4" t="s">
        <v>370</v>
      </c>
      <c r="M249" s="4" t="s">
        <v>370</v>
      </c>
      <c r="N249" s="35">
        <v>1114.5</v>
      </c>
      <c r="O249" s="35">
        <v>1097.9000000000001</v>
      </c>
      <c r="P249" s="71">
        <f t="shared" si="84"/>
        <v>0.98510542844324822</v>
      </c>
      <c r="Q249" s="10">
        <v>20</v>
      </c>
      <c r="R249" s="35">
        <v>138.30000000000001</v>
      </c>
      <c r="S249" s="35">
        <v>182.4</v>
      </c>
      <c r="T249" s="71">
        <f t="shared" si="85"/>
        <v>1.2118872017353579</v>
      </c>
      <c r="U249" s="10">
        <v>20</v>
      </c>
      <c r="V249" s="35">
        <v>114.4</v>
      </c>
      <c r="W249" s="35">
        <v>167.8</v>
      </c>
      <c r="X249" s="71">
        <f t="shared" si="86"/>
        <v>1.2266783216783217</v>
      </c>
      <c r="Y249" s="10">
        <v>30</v>
      </c>
      <c r="Z249" s="35">
        <v>6538</v>
      </c>
      <c r="AA249" s="35">
        <v>9031.1</v>
      </c>
      <c r="AB249" s="71">
        <f t="shared" si="93"/>
        <v>1.2181324564086877</v>
      </c>
      <c r="AC249" s="10">
        <v>5</v>
      </c>
      <c r="AD249" s="47">
        <v>367</v>
      </c>
      <c r="AE249" s="47">
        <v>336</v>
      </c>
      <c r="AF249" s="71">
        <f t="shared" si="87"/>
        <v>0.91553133514986373</v>
      </c>
      <c r="AG249" s="10">
        <v>20</v>
      </c>
      <c r="AH249" s="4" t="s">
        <v>370</v>
      </c>
      <c r="AI249" s="4" t="s">
        <v>370</v>
      </c>
      <c r="AJ249" s="4" t="s">
        <v>370</v>
      </c>
      <c r="AK249" s="4" t="s">
        <v>370</v>
      </c>
      <c r="AL249" s="4" t="s">
        <v>370</v>
      </c>
      <c r="AM249" s="4" t="s">
        <v>370</v>
      </c>
      <c r="AN249" s="4" t="s">
        <v>370</v>
      </c>
      <c r="AO249" s="4" t="s">
        <v>370</v>
      </c>
      <c r="AP249" s="46">
        <f t="shared" si="94"/>
        <v>1.1067525393575</v>
      </c>
      <c r="AQ249" s="47">
        <v>1790</v>
      </c>
      <c r="AR249" s="35">
        <f t="shared" si="95"/>
        <v>1464.5454545454545</v>
      </c>
      <c r="AS249" s="35">
        <f t="shared" si="88"/>
        <v>1620.9</v>
      </c>
      <c r="AT249" s="35">
        <f t="shared" si="89"/>
        <v>156.35454545454559</v>
      </c>
      <c r="AU249" s="35">
        <v>131.9</v>
      </c>
      <c r="AV249" s="35">
        <v>108</v>
      </c>
      <c r="AW249" s="35">
        <v>354.2</v>
      </c>
      <c r="AX249" s="35">
        <v>134.80000000000001</v>
      </c>
      <c r="AY249" s="35">
        <v>155.30000000000001</v>
      </c>
      <c r="AZ249" s="35">
        <v>199.1</v>
      </c>
      <c r="BA249" s="35">
        <v>174.4</v>
      </c>
      <c r="BB249" s="35">
        <v>157.1</v>
      </c>
      <c r="BC249" s="35"/>
      <c r="BD249" s="35"/>
      <c r="BE249" s="35">
        <f t="shared" si="96"/>
        <v>206.1</v>
      </c>
      <c r="BF249" s="10"/>
      <c r="BG249" s="35">
        <f t="shared" si="90"/>
        <v>206.1</v>
      </c>
      <c r="BH249" s="35"/>
      <c r="BI249" s="35">
        <f t="shared" si="91"/>
        <v>206.1</v>
      </c>
      <c r="BJ249" s="35"/>
      <c r="BK249" s="35">
        <f t="shared" si="97"/>
        <v>206.1</v>
      </c>
      <c r="BL249" s="35">
        <v>197</v>
      </c>
      <c r="BM249" s="35">
        <f t="shared" si="98"/>
        <v>9.0999999999999943</v>
      </c>
      <c r="BN249" s="80"/>
      <c r="BO249" s="8"/>
      <c r="BP249" s="8"/>
      <c r="BQ249" s="8"/>
      <c r="BR249" s="8"/>
      <c r="BS249" s="8"/>
      <c r="BT249" s="8"/>
      <c r="BU249" s="9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9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9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9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9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9"/>
      <c r="HF249" s="8"/>
      <c r="HG249" s="8"/>
    </row>
    <row r="250" spans="1:215" s="2" customFormat="1" ht="17" customHeight="1">
      <c r="A250" s="13" t="s">
        <v>246</v>
      </c>
      <c r="B250" s="35">
        <v>0</v>
      </c>
      <c r="C250" s="35">
        <v>0</v>
      </c>
      <c r="D250" s="71">
        <f t="shared" si="92"/>
        <v>0</v>
      </c>
      <c r="E250" s="10">
        <v>0</v>
      </c>
      <c r="F250" s="4" t="s">
        <v>370</v>
      </c>
      <c r="G250" s="4" t="s">
        <v>370</v>
      </c>
      <c r="H250" s="4" t="s">
        <v>370</v>
      </c>
      <c r="I250" s="4" t="s">
        <v>370</v>
      </c>
      <c r="J250" s="4" t="s">
        <v>370</v>
      </c>
      <c r="K250" s="4" t="s">
        <v>370</v>
      </c>
      <c r="L250" s="4" t="s">
        <v>370</v>
      </c>
      <c r="M250" s="4" t="s">
        <v>370</v>
      </c>
      <c r="N250" s="35">
        <v>883.3</v>
      </c>
      <c r="O250" s="35">
        <v>1657.1</v>
      </c>
      <c r="P250" s="71">
        <f t="shared" si="84"/>
        <v>1.2676033057851239</v>
      </c>
      <c r="Q250" s="10">
        <v>20</v>
      </c>
      <c r="R250" s="35">
        <v>53</v>
      </c>
      <c r="S250" s="35">
        <v>60.7</v>
      </c>
      <c r="T250" s="71">
        <f t="shared" si="85"/>
        <v>1.1452830188679246</v>
      </c>
      <c r="U250" s="10">
        <v>25</v>
      </c>
      <c r="V250" s="35">
        <v>13.9</v>
      </c>
      <c r="W250" s="35">
        <v>26</v>
      </c>
      <c r="X250" s="71">
        <f t="shared" si="86"/>
        <v>1.2670503597122302</v>
      </c>
      <c r="Y250" s="10">
        <v>25</v>
      </c>
      <c r="Z250" s="35">
        <v>8929</v>
      </c>
      <c r="AA250" s="35">
        <v>5485.3</v>
      </c>
      <c r="AB250" s="71">
        <f t="shared" si="93"/>
        <v>0.61432411244260277</v>
      </c>
      <c r="AC250" s="10">
        <v>5</v>
      </c>
      <c r="AD250" s="47">
        <v>100</v>
      </c>
      <c r="AE250" s="47">
        <v>100</v>
      </c>
      <c r="AF250" s="71">
        <f t="shared" si="87"/>
        <v>1</v>
      </c>
      <c r="AG250" s="10">
        <v>20</v>
      </c>
      <c r="AH250" s="4" t="s">
        <v>370</v>
      </c>
      <c r="AI250" s="4" t="s">
        <v>370</v>
      </c>
      <c r="AJ250" s="4" t="s">
        <v>370</v>
      </c>
      <c r="AK250" s="4" t="s">
        <v>370</v>
      </c>
      <c r="AL250" s="4" t="s">
        <v>370</v>
      </c>
      <c r="AM250" s="4" t="s">
        <v>370</v>
      </c>
      <c r="AN250" s="4" t="s">
        <v>370</v>
      </c>
      <c r="AO250" s="4" t="s">
        <v>370</v>
      </c>
      <c r="AP250" s="46">
        <f t="shared" si="94"/>
        <v>1.1445475909728355</v>
      </c>
      <c r="AQ250" s="47">
        <v>1763</v>
      </c>
      <c r="AR250" s="35">
        <f t="shared" si="95"/>
        <v>1442.4545454545455</v>
      </c>
      <c r="AS250" s="35">
        <f t="shared" si="88"/>
        <v>1651</v>
      </c>
      <c r="AT250" s="35">
        <f t="shared" si="89"/>
        <v>208.5454545454545</v>
      </c>
      <c r="AU250" s="35">
        <v>195.3</v>
      </c>
      <c r="AV250" s="35">
        <v>208.4</v>
      </c>
      <c r="AW250" s="35">
        <v>175.9</v>
      </c>
      <c r="AX250" s="35">
        <v>146</v>
      </c>
      <c r="AY250" s="35">
        <v>118.1</v>
      </c>
      <c r="AZ250" s="35">
        <v>262</v>
      </c>
      <c r="BA250" s="35">
        <v>146.69999999999999</v>
      </c>
      <c r="BB250" s="35">
        <v>153.6</v>
      </c>
      <c r="BC250" s="35">
        <v>45.5</v>
      </c>
      <c r="BD250" s="35"/>
      <c r="BE250" s="35">
        <f t="shared" si="96"/>
        <v>199.5</v>
      </c>
      <c r="BF250" s="10"/>
      <c r="BG250" s="35">
        <f t="shared" si="90"/>
        <v>199.5</v>
      </c>
      <c r="BH250" s="35"/>
      <c r="BI250" s="35">
        <f t="shared" si="91"/>
        <v>199.5</v>
      </c>
      <c r="BJ250" s="35"/>
      <c r="BK250" s="35">
        <f t="shared" si="97"/>
        <v>199.5</v>
      </c>
      <c r="BL250" s="35">
        <v>241.9</v>
      </c>
      <c r="BM250" s="35">
        <f t="shared" si="98"/>
        <v>-42.400000000000006</v>
      </c>
      <c r="BN250" s="80"/>
      <c r="BO250" s="8"/>
      <c r="BP250" s="8"/>
      <c r="BQ250" s="8"/>
      <c r="BR250" s="8"/>
      <c r="BS250" s="8"/>
      <c r="BT250" s="8"/>
      <c r="BU250" s="9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9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9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9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9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9"/>
      <c r="HF250" s="8"/>
      <c r="HG250" s="8"/>
    </row>
    <row r="251" spans="1:215" s="2" customFormat="1" ht="17" customHeight="1">
      <c r="A251" s="13" t="s">
        <v>247</v>
      </c>
      <c r="B251" s="35">
        <v>0</v>
      </c>
      <c r="C251" s="35">
        <v>0</v>
      </c>
      <c r="D251" s="71">
        <f t="shared" si="92"/>
        <v>0</v>
      </c>
      <c r="E251" s="10">
        <v>0</v>
      </c>
      <c r="F251" s="4" t="s">
        <v>370</v>
      </c>
      <c r="G251" s="4" t="s">
        <v>370</v>
      </c>
      <c r="H251" s="4" t="s">
        <v>370</v>
      </c>
      <c r="I251" s="4" t="s">
        <v>370</v>
      </c>
      <c r="J251" s="4" t="s">
        <v>370</v>
      </c>
      <c r="K251" s="4" t="s">
        <v>370</v>
      </c>
      <c r="L251" s="4" t="s">
        <v>370</v>
      </c>
      <c r="M251" s="4" t="s">
        <v>370</v>
      </c>
      <c r="N251" s="35">
        <v>1251.5999999999999</v>
      </c>
      <c r="O251" s="35">
        <v>993</v>
      </c>
      <c r="P251" s="71">
        <f t="shared" si="84"/>
        <v>0.79338446788111228</v>
      </c>
      <c r="Q251" s="10">
        <v>20</v>
      </c>
      <c r="R251" s="35">
        <v>393.4</v>
      </c>
      <c r="S251" s="35">
        <v>421.1</v>
      </c>
      <c r="T251" s="71">
        <f t="shared" si="85"/>
        <v>1.0704117946110829</v>
      </c>
      <c r="U251" s="10">
        <v>40</v>
      </c>
      <c r="V251" s="35">
        <v>20.7</v>
      </c>
      <c r="W251" s="35">
        <v>24.4</v>
      </c>
      <c r="X251" s="71">
        <f t="shared" si="86"/>
        <v>1.1787439613526569</v>
      </c>
      <c r="Y251" s="10">
        <v>10</v>
      </c>
      <c r="Z251" s="35">
        <v>1923</v>
      </c>
      <c r="AA251" s="35">
        <v>3223.4</v>
      </c>
      <c r="AB251" s="71">
        <f t="shared" si="93"/>
        <v>1.2476235049401976</v>
      </c>
      <c r="AC251" s="10">
        <v>5</v>
      </c>
      <c r="AD251" s="47">
        <v>216</v>
      </c>
      <c r="AE251" s="47">
        <v>216</v>
      </c>
      <c r="AF251" s="71">
        <f t="shared" si="87"/>
        <v>1</v>
      </c>
      <c r="AG251" s="10">
        <v>20</v>
      </c>
      <c r="AH251" s="4" t="s">
        <v>370</v>
      </c>
      <c r="AI251" s="4" t="s">
        <v>370</v>
      </c>
      <c r="AJ251" s="4" t="s">
        <v>370</v>
      </c>
      <c r="AK251" s="4" t="s">
        <v>370</v>
      </c>
      <c r="AL251" s="4" t="s">
        <v>370</v>
      </c>
      <c r="AM251" s="4" t="s">
        <v>370</v>
      </c>
      <c r="AN251" s="4" t="s">
        <v>370</v>
      </c>
      <c r="AO251" s="4" t="s">
        <v>370</v>
      </c>
      <c r="AP251" s="46">
        <f t="shared" si="94"/>
        <v>1.0179970345294012</v>
      </c>
      <c r="AQ251" s="47">
        <v>1745</v>
      </c>
      <c r="AR251" s="35">
        <f t="shared" si="95"/>
        <v>1427.7272727272725</v>
      </c>
      <c r="AS251" s="35">
        <f t="shared" si="88"/>
        <v>1453.4</v>
      </c>
      <c r="AT251" s="35">
        <f t="shared" si="89"/>
        <v>25.67272727272757</v>
      </c>
      <c r="AU251" s="35">
        <v>123.6</v>
      </c>
      <c r="AV251" s="35">
        <v>132.30000000000001</v>
      </c>
      <c r="AW251" s="35">
        <v>211.8</v>
      </c>
      <c r="AX251" s="35">
        <v>178.1</v>
      </c>
      <c r="AY251" s="35">
        <v>176.1</v>
      </c>
      <c r="AZ251" s="35">
        <v>174.5</v>
      </c>
      <c r="BA251" s="35">
        <v>147.9</v>
      </c>
      <c r="BB251" s="35">
        <v>156.5</v>
      </c>
      <c r="BC251" s="35"/>
      <c r="BD251" s="35"/>
      <c r="BE251" s="35">
        <f t="shared" si="96"/>
        <v>152.6</v>
      </c>
      <c r="BF251" s="10"/>
      <c r="BG251" s="35">
        <f t="shared" si="90"/>
        <v>152.6</v>
      </c>
      <c r="BH251" s="35"/>
      <c r="BI251" s="35">
        <f t="shared" si="91"/>
        <v>152.6</v>
      </c>
      <c r="BJ251" s="35"/>
      <c r="BK251" s="35">
        <f t="shared" si="97"/>
        <v>152.6</v>
      </c>
      <c r="BL251" s="35">
        <v>134.4</v>
      </c>
      <c r="BM251" s="35">
        <f t="shared" si="98"/>
        <v>18.199999999999989</v>
      </c>
      <c r="BN251" s="80"/>
      <c r="BO251" s="8"/>
      <c r="BP251" s="8"/>
      <c r="BQ251" s="8"/>
      <c r="BR251" s="8"/>
      <c r="BS251" s="8"/>
      <c r="BT251" s="8"/>
      <c r="BU251" s="9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9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9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9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9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9"/>
      <c r="HF251" s="8"/>
      <c r="HG251" s="8"/>
    </row>
    <row r="252" spans="1:215" s="2" customFormat="1" ht="17" customHeight="1">
      <c r="A252" s="13" t="s">
        <v>248</v>
      </c>
      <c r="B252" s="35">
        <v>0</v>
      </c>
      <c r="C252" s="35">
        <v>0</v>
      </c>
      <c r="D252" s="71">
        <f t="shared" si="92"/>
        <v>0</v>
      </c>
      <c r="E252" s="10">
        <v>0</v>
      </c>
      <c r="F252" s="4" t="s">
        <v>370</v>
      </c>
      <c r="G252" s="4" t="s">
        <v>370</v>
      </c>
      <c r="H252" s="4" t="s">
        <v>370</v>
      </c>
      <c r="I252" s="4" t="s">
        <v>370</v>
      </c>
      <c r="J252" s="4" t="s">
        <v>370</v>
      </c>
      <c r="K252" s="4" t="s">
        <v>370</v>
      </c>
      <c r="L252" s="4" t="s">
        <v>370</v>
      </c>
      <c r="M252" s="4" t="s">
        <v>370</v>
      </c>
      <c r="N252" s="35">
        <v>644</v>
      </c>
      <c r="O252" s="35">
        <v>1113.5</v>
      </c>
      <c r="P252" s="71">
        <f t="shared" si="84"/>
        <v>1.2529037267080745</v>
      </c>
      <c r="Q252" s="10">
        <v>20</v>
      </c>
      <c r="R252" s="35">
        <v>146.1</v>
      </c>
      <c r="S252" s="35">
        <v>164.5</v>
      </c>
      <c r="T252" s="71">
        <f t="shared" si="85"/>
        <v>1.1259411362080767</v>
      </c>
      <c r="U252" s="10">
        <v>25</v>
      </c>
      <c r="V252" s="35">
        <v>37.4</v>
      </c>
      <c r="W252" s="35">
        <v>60.6</v>
      </c>
      <c r="X252" s="71">
        <f t="shared" si="86"/>
        <v>1.2420320855614972</v>
      </c>
      <c r="Y252" s="10">
        <v>25</v>
      </c>
      <c r="Z252" s="35">
        <v>16594</v>
      </c>
      <c r="AA252" s="35">
        <v>14373.3</v>
      </c>
      <c r="AB252" s="71">
        <f t="shared" si="93"/>
        <v>0.86617452091117264</v>
      </c>
      <c r="AC252" s="10">
        <v>5</v>
      </c>
      <c r="AD252" s="47">
        <v>173</v>
      </c>
      <c r="AE252" s="47">
        <v>191</v>
      </c>
      <c r="AF252" s="71">
        <f t="shared" si="87"/>
        <v>1.1040462427745665</v>
      </c>
      <c r="AG252" s="10">
        <v>20</v>
      </c>
      <c r="AH252" s="4" t="s">
        <v>370</v>
      </c>
      <c r="AI252" s="4" t="s">
        <v>370</v>
      </c>
      <c r="AJ252" s="4" t="s">
        <v>370</v>
      </c>
      <c r="AK252" s="4" t="s">
        <v>370</v>
      </c>
      <c r="AL252" s="4" t="s">
        <v>370</v>
      </c>
      <c r="AM252" s="4" t="s">
        <v>370</v>
      </c>
      <c r="AN252" s="4" t="s">
        <v>370</v>
      </c>
      <c r="AO252" s="4" t="s">
        <v>370</v>
      </c>
      <c r="AP252" s="46">
        <f t="shared" si="94"/>
        <v>1.1649389740889267</v>
      </c>
      <c r="AQ252" s="47">
        <v>3012</v>
      </c>
      <c r="AR252" s="35">
        <f t="shared" si="95"/>
        <v>2464.3636363636365</v>
      </c>
      <c r="AS252" s="35">
        <f t="shared" si="88"/>
        <v>2870.8</v>
      </c>
      <c r="AT252" s="35">
        <f t="shared" si="89"/>
        <v>406.43636363636369</v>
      </c>
      <c r="AU252" s="35">
        <v>330.3</v>
      </c>
      <c r="AV252" s="35">
        <v>300.39999999999998</v>
      </c>
      <c r="AW252" s="35">
        <v>231.4</v>
      </c>
      <c r="AX252" s="35">
        <v>281.8</v>
      </c>
      <c r="AY252" s="35">
        <v>248</v>
      </c>
      <c r="AZ252" s="35">
        <v>527.9</v>
      </c>
      <c r="BA252" s="35">
        <v>311</v>
      </c>
      <c r="BB252" s="35">
        <v>329.6</v>
      </c>
      <c r="BC252" s="35"/>
      <c r="BD252" s="35"/>
      <c r="BE252" s="35">
        <f t="shared" si="96"/>
        <v>310.39999999999998</v>
      </c>
      <c r="BF252" s="10"/>
      <c r="BG252" s="35">
        <f t="shared" si="90"/>
        <v>310.39999999999998</v>
      </c>
      <c r="BH252" s="35"/>
      <c r="BI252" s="35">
        <f t="shared" si="91"/>
        <v>310.39999999999998</v>
      </c>
      <c r="BJ252" s="35"/>
      <c r="BK252" s="35">
        <f t="shared" si="97"/>
        <v>310.39999999999998</v>
      </c>
      <c r="BL252" s="35">
        <v>351.3</v>
      </c>
      <c r="BM252" s="35">
        <f t="shared" si="98"/>
        <v>-40.900000000000034</v>
      </c>
      <c r="BN252" s="80"/>
      <c r="BO252" s="8"/>
      <c r="BP252" s="8"/>
      <c r="BQ252" s="8"/>
      <c r="BR252" s="8"/>
      <c r="BS252" s="8"/>
      <c r="BT252" s="8"/>
      <c r="BU252" s="9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9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9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9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9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9"/>
      <c r="HF252" s="8"/>
      <c r="HG252" s="8"/>
    </row>
    <row r="253" spans="1:215" s="2" customFormat="1" ht="17" customHeight="1">
      <c r="A253" s="13" t="s">
        <v>249</v>
      </c>
      <c r="B253" s="35">
        <v>0</v>
      </c>
      <c r="C253" s="35">
        <v>0</v>
      </c>
      <c r="D253" s="71">
        <f t="shared" si="92"/>
        <v>0</v>
      </c>
      <c r="E253" s="10">
        <v>0</v>
      </c>
      <c r="F253" s="4" t="s">
        <v>370</v>
      </c>
      <c r="G253" s="4" t="s">
        <v>370</v>
      </c>
      <c r="H253" s="4" t="s">
        <v>370</v>
      </c>
      <c r="I253" s="4" t="s">
        <v>370</v>
      </c>
      <c r="J253" s="4" t="s">
        <v>370</v>
      </c>
      <c r="K253" s="4" t="s">
        <v>370</v>
      </c>
      <c r="L253" s="4" t="s">
        <v>370</v>
      </c>
      <c r="M253" s="4" t="s">
        <v>370</v>
      </c>
      <c r="N253" s="35">
        <v>1330.4</v>
      </c>
      <c r="O253" s="35">
        <v>1479.1</v>
      </c>
      <c r="P253" s="71">
        <f t="shared" si="84"/>
        <v>1.1117708959711363</v>
      </c>
      <c r="Q253" s="10">
        <v>20</v>
      </c>
      <c r="R253" s="35">
        <v>978.3</v>
      </c>
      <c r="S253" s="35">
        <v>739.2</v>
      </c>
      <c r="T253" s="71">
        <f t="shared" si="85"/>
        <v>0.75559644280895444</v>
      </c>
      <c r="U253" s="10">
        <v>20</v>
      </c>
      <c r="V253" s="35">
        <v>158</v>
      </c>
      <c r="W253" s="35">
        <v>144.19999999999999</v>
      </c>
      <c r="X253" s="71">
        <f t="shared" si="86"/>
        <v>0.91265822784810124</v>
      </c>
      <c r="Y253" s="10">
        <v>30</v>
      </c>
      <c r="Z253" s="35">
        <v>17425</v>
      </c>
      <c r="AA253" s="35">
        <v>13027</v>
      </c>
      <c r="AB253" s="71">
        <f t="shared" si="93"/>
        <v>0.74760401721664271</v>
      </c>
      <c r="AC253" s="10">
        <v>5</v>
      </c>
      <c r="AD253" s="47">
        <v>530</v>
      </c>
      <c r="AE253" s="47">
        <v>577</v>
      </c>
      <c r="AF253" s="71">
        <f t="shared" si="87"/>
        <v>1.088679245283019</v>
      </c>
      <c r="AG253" s="10">
        <v>20</v>
      </c>
      <c r="AH253" s="4" t="s">
        <v>370</v>
      </c>
      <c r="AI253" s="4" t="s">
        <v>370</v>
      </c>
      <c r="AJ253" s="4" t="s">
        <v>370</v>
      </c>
      <c r="AK253" s="4" t="s">
        <v>370</v>
      </c>
      <c r="AL253" s="4" t="s">
        <v>370</v>
      </c>
      <c r="AM253" s="4" t="s">
        <v>370</v>
      </c>
      <c r="AN253" s="4" t="s">
        <v>370</v>
      </c>
      <c r="AO253" s="4" t="s">
        <v>370</v>
      </c>
      <c r="AP253" s="46">
        <f t="shared" si="94"/>
        <v>0.94988103792408896</v>
      </c>
      <c r="AQ253" s="47">
        <v>1906</v>
      </c>
      <c r="AR253" s="35">
        <f t="shared" si="95"/>
        <v>1559.4545454545455</v>
      </c>
      <c r="AS253" s="35">
        <f t="shared" si="88"/>
        <v>1481.3</v>
      </c>
      <c r="AT253" s="35">
        <f t="shared" si="89"/>
        <v>-78.154545454545541</v>
      </c>
      <c r="AU253" s="35">
        <v>154</v>
      </c>
      <c r="AV253" s="35">
        <v>143.69999999999999</v>
      </c>
      <c r="AW253" s="35">
        <v>142.4</v>
      </c>
      <c r="AX253" s="35">
        <v>197.5</v>
      </c>
      <c r="AY253" s="35">
        <v>187.3</v>
      </c>
      <c r="AZ253" s="35">
        <v>249.1</v>
      </c>
      <c r="BA253" s="35">
        <v>207</v>
      </c>
      <c r="BB253" s="35">
        <v>85.3</v>
      </c>
      <c r="BC253" s="35">
        <v>0.7</v>
      </c>
      <c r="BD253" s="35"/>
      <c r="BE253" s="35">
        <f t="shared" si="96"/>
        <v>114.3</v>
      </c>
      <c r="BF253" s="10"/>
      <c r="BG253" s="35">
        <f t="shared" si="90"/>
        <v>114.3</v>
      </c>
      <c r="BH253" s="35"/>
      <c r="BI253" s="35">
        <f t="shared" si="91"/>
        <v>114.3</v>
      </c>
      <c r="BJ253" s="35"/>
      <c r="BK253" s="35">
        <f t="shared" si="97"/>
        <v>114.3</v>
      </c>
      <c r="BL253" s="35">
        <v>131.80000000000001</v>
      </c>
      <c r="BM253" s="35">
        <f t="shared" si="98"/>
        <v>-17.500000000000014</v>
      </c>
      <c r="BN253" s="80"/>
      <c r="BO253" s="8"/>
      <c r="BP253" s="8"/>
      <c r="BQ253" s="8"/>
      <c r="BR253" s="8"/>
      <c r="BS253" s="8"/>
      <c r="BT253" s="8"/>
      <c r="BU253" s="9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9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9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9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9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9"/>
      <c r="HF253" s="8"/>
      <c r="HG253" s="8"/>
    </row>
    <row r="254" spans="1:215" s="2" customFormat="1" ht="17" customHeight="1">
      <c r="A254" s="13" t="s">
        <v>250</v>
      </c>
      <c r="B254" s="35">
        <v>71091</v>
      </c>
      <c r="C254" s="35">
        <v>61838</v>
      </c>
      <c r="D254" s="71">
        <f t="shared" si="92"/>
        <v>0.86984287743877564</v>
      </c>
      <c r="E254" s="10">
        <v>10</v>
      </c>
      <c r="F254" s="4" t="s">
        <v>370</v>
      </c>
      <c r="G254" s="4" t="s">
        <v>370</v>
      </c>
      <c r="H254" s="4" t="s">
        <v>370</v>
      </c>
      <c r="I254" s="4" t="s">
        <v>370</v>
      </c>
      <c r="J254" s="4" t="s">
        <v>370</v>
      </c>
      <c r="K254" s="4" t="s">
        <v>370</v>
      </c>
      <c r="L254" s="4" t="s">
        <v>370</v>
      </c>
      <c r="M254" s="4" t="s">
        <v>370</v>
      </c>
      <c r="N254" s="35">
        <v>2766</v>
      </c>
      <c r="O254" s="35">
        <v>2517.3000000000002</v>
      </c>
      <c r="P254" s="71">
        <f t="shared" si="84"/>
        <v>0.91008676789587861</v>
      </c>
      <c r="Q254" s="10">
        <v>20</v>
      </c>
      <c r="R254" s="35">
        <v>170.9</v>
      </c>
      <c r="S254" s="35">
        <v>211.4</v>
      </c>
      <c r="T254" s="71">
        <f t="shared" si="85"/>
        <v>1.2036980690462258</v>
      </c>
      <c r="U254" s="10">
        <v>25</v>
      </c>
      <c r="V254" s="35">
        <v>13.2</v>
      </c>
      <c r="W254" s="35">
        <v>15.8</v>
      </c>
      <c r="X254" s="71">
        <f t="shared" si="86"/>
        <v>1.196969696969697</v>
      </c>
      <c r="Y254" s="10">
        <v>25</v>
      </c>
      <c r="Z254" s="35">
        <v>91287</v>
      </c>
      <c r="AA254" s="35">
        <v>96871.4</v>
      </c>
      <c r="AB254" s="71">
        <f t="shared" si="93"/>
        <v>1.0611740992693373</v>
      </c>
      <c r="AC254" s="10">
        <v>5</v>
      </c>
      <c r="AD254" s="47">
        <v>140</v>
      </c>
      <c r="AE254" s="47">
        <v>135</v>
      </c>
      <c r="AF254" s="71">
        <f t="shared" si="87"/>
        <v>0.9642857142857143</v>
      </c>
      <c r="AG254" s="10">
        <v>20</v>
      </c>
      <c r="AH254" s="4" t="s">
        <v>370</v>
      </c>
      <c r="AI254" s="4" t="s">
        <v>370</v>
      </c>
      <c r="AJ254" s="4" t="s">
        <v>370</v>
      </c>
      <c r="AK254" s="4" t="s">
        <v>370</v>
      </c>
      <c r="AL254" s="4" t="s">
        <v>370</v>
      </c>
      <c r="AM254" s="4" t="s">
        <v>370</v>
      </c>
      <c r="AN254" s="4" t="s">
        <v>370</v>
      </c>
      <c r="AO254" s="4" t="s">
        <v>370</v>
      </c>
      <c r="AP254" s="46">
        <f t="shared" si="94"/>
        <v>1.061985172045375</v>
      </c>
      <c r="AQ254" s="47">
        <v>3833</v>
      </c>
      <c r="AR254" s="35">
        <f t="shared" si="95"/>
        <v>3136.090909090909</v>
      </c>
      <c r="AS254" s="35">
        <f t="shared" si="88"/>
        <v>3330.5</v>
      </c>
      <c r="AT254" s="35">
        <f t="shared" si="89"/>
        <v>194.40909090909099</v>
      </c>
      <c r="AU254" s="35">
        <v>410.9</v>
      </c>
      <c r="AV254" s="35">
        <v>419</v>
      </c>
      <c r="AW254" s="35">
        <v>307.39999999999998</v>
      </c>
      <c r="AX254" s="35">
        <v>327.5</v>
      </c>
      <c r="AY254" s="35">
        <v>418.5</v>
      </c>
      <c r="AZ254" s="35">
        <v>383.8</v>
      </c>
      <c r="BA254" s="35">
        <v>391</v>
      </c>
      <c r="BB254" s="35">
        <v>384.1</v>
      </c>
      <c r="BC254" s="35"/>
      <c r="BD254" s="35"/>
      <c r="BE254" s="35">
        <f t="shared" si="96"/>
        <v>288.3</v>
      </c>
      <c r="BF254" s="10"/>
      <c r="BG254" s="35">
        <f t="shared" si="90"/>
        <v>288.3</v>
      </c>
      <c r="BH254" s="35"/>
      <c r="BI254" s="35">
        <f t="shared" si="91"/>
        <v>288.3</v>
      </c>
      <c r="BJ254" s="35"/>
      <c r="BK254" s="35">
        <f t="shared" si="97"/>
        <v>288.3</v>
      </c>
      <c r="BL254" s="35">
        <v>288.39999999999998</v>
      </c>
      <c r="BM254" s="35">
        <f t="shared" si="98"/>
        <v>-9.9999999999965894E-2</v>
      </c>
      <c r="BN254" s="80"/>
      <c r="BO254" s="8"/>
      <c r="BP254" s="8"/>
      <c r="BQ254" s="8"/>
      <c r="BR254" s="8"/>
      <c r="BS254" s="8"/>
      <c r="BT254" s="8"/>
      <c r="BU254" s="9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9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9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9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9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9"/>
      <c r="HF254" s="8"/>
      <c r="HG254" s="8"/>
    </row>
    <row r="255" spans="1:215" s="2" customFormat="1" ht="17" customHeight="1">
      <c r="A255" s="13" t="s">
        <v>251</v>
      </c>
      <c r="B255" s="35">
        <v>0</v>
      </c>
      <c r="C255" s="35">
        <v>0</v>
      </c>
      <c r="D255" s="71">
        <f t="shared" si="92"/>
        <v>0</v>
      </c>
      <c r="E255" s="10">
        <v>0</v>
      </c>
      <c r="F255" s="4" t="s">
        <v>370</v>
      </c>
      <c r="G255" s="4" t="s">
        <v>370</v>
      </c>
      <c r="H255" s="4" t="s">
        <v>370</v>
      </c>
      <c r="I255" s="4" t="s">
        <v>370</v>
      </c>
      <c r="J255" s="4" t="s">
        <v>370</v>
      </c>
      <c r="K255" s="4" t="s">
        <v>370</v>
      </c>
      <c r="L255" s="4" t="s">
        <v>370</v>
      </c>
      <c r="M255" s="4" t="s">
        <v>370</v>
      </c>
      <c r="N255" s="35">
        <v>1193.5</v>
      </c>
      <c r="O255" s="35">
        <v>1309.9000000000001</v>
      </c>
      <c r="P255" s="71">
        <f t="shared" si="84"/>
        <v>1.0975282781734395</v>
      </c>
      <c r="Q255" s="10">
        <v>20</v>
      </c>
      <c r="R255" s="35">
        <v>115.2</v>
      </c>
      <c r="S255" s="35">
        <v>21.8</v>
      </c>
      <c r="T255" s="71">
        <f t="shared" si="85"/>
        <v>0.1892361111111111</v>
      </c>
      <c r="U255" s="10">
        <v>20</v>
      </c>
      <c r="V255" s="35">
        <v>17.600000000000001</v>
      </c>
      <c r="W255" s="35">
        <v>19.100000000000001</v>
      </c>
      <c r="X255" s="71">
        <f t="shared" si="86"/>
        <v>1.0852272727272727</v>
      </c>
      <c r="Y255" s="10">
        <v>30</v>
      </c>
      <c r="Z255" s="35">
        <v>23584</v>
      </c>
      <c r="AA255" s="35">
        <v>21539.8</v>
      </c>
      <c r="AB255" s="71">
        <f t="shared" si="93"/>
        <v>0.91332259158751694</v>
      </c>
      <c r="AC255" s="10">
        <v>5</v>
      </c>
      <c r="AD255" s="47">
        <v>133</v>
      </c>
      <c r="AE255" s="47">
        <v>133</v>
      </c>
      <c r="AF255" s="71">
        <f t="shared" si="87"/>
        <v>1</v>
      </c>
      <c r="AG255" s="10">
        <v>20</v>
      </c>
      <c r="AH255" s="4" t="s">
        <v>370</v>
      </c>
      <c r="AI255" s="4" t="s">
        <v>370</v>
      </c>
      <c r="AJ255" s="4" t="s">
        <v>370</v>
      </c>
      <c r="AK255" s="4" t="s">
        <v>370</v>
      </c>
      <c r="AL255" s="4" t="s">
        <v>370</v>
      </c>
      <c r="AM255" s="4" t="s">
        <v>370</v>
      </c>
      <c r="AN255" s="4" t="s">
        <v>370</v>
      </c>
      <c r="AO255" s="4" t="s">
        <v>370</v>
      </c>
      <c r="AP255" s="46">
        <f t="shared" si="94"/>
        <v>0.87219704132049225</v>
      </c>
      <c r="AQ255" s="47">
        <v>2174</v>
      </c>
      <c r="AR255" s="35">
        <f t="shared" si="95"/>
        <v>1778.7272727272725</v>
      </c>
      <c r="AS255" s="35">
        <f t="shared" si="88"/>
        <v>1551.4</v>
      </c>
      <c r="AT255" s="35">
        <f t="shared" si="89"/>
        <v>-227.32727272727243</v>
      </c>
      <c r="AU255" s="35">
        <v>165.5</v>
      </c>
      <c r="AV255" s="35">
        <v>117.9</v>
      </c>
      <c r="AW255" s="35">
        <v>2.7</v>
      </c>
      <c r="AX255" s="35">
        <v>162.1</v>
      </c>
      <c r="AY255" s="35">
        <v>182.4</v>
      </c>
      <c r="AZ255" s="35">
        <v>268.10000000000002</v>
      </c>
      <c r="BA255" s="35">
        <v>175.4</v>
      </c>
      <c r="BB255" s="35">
        <v>182.4</v>
      </c>
      <c r="BC255" s="35">
        <v>168.3</v>
      </c>
      <c r="BD255" s="35"/>
      <c r="BE255" s="35">
        <f t="shared" si="96"/>
        <v>126.6</v>
      </c>
      <c r="BF255" s="10"/>
      <c r="BG255" s="35">
        <f t="shared" si="90"/>
        <v>126.6</v>
      </c>
      <c r="BH255" s="35"/>
      <c r="BI255" s="35">
        <f t="shared" si="91"/>
        <v>126.6</v>
      </c>
      <c r="BJ255" s="35"/>
      <c r="BK255" s="35">
        <f t="shared" si="97"/>
        <v>126.6</v>
      </c>
      <c r="BL255" s="35">
        <v>122.5</v>
      </c>
      <c r="BM255" s="35">
        <f t="shared" si="98"/>
        <v>4.0999999999999943</v>
      </c>
      <c r="BN255" s="80"/>
      <c r="BO255" s="8"/>
      <c r="BP255" s="8"/>
      <c r="BQ255" s="8"/>
      <c r="BR255" s="8"/>
      <c r="BS255" s="8"/>
      <c r="BT255" s="8"/>
      <c r="BU255" s="9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9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9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9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9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9"/>
      <c r="HF255" s="8"/>
      <c r="HG255" s="8"/>
    </row>
    <row r="256" spans="1:215" s="2" customFormat="1" ht="17" customHeight="1">
      <c r="A256" s="13" t="s">
        <v>252</v>
      </c>
      <c r="B256" s="35">
        <v>11819</v>
      </c>
      <c r="C256" s="35">
        <v>12860</v>
      </c>
      <c r="D256" s="71">
        <f t="shared" si="92"/>
        <v>1.0880785176410863</v>
      </c>
      <c r="E256" s="10">
        <v>10</v>
      </c>
      <c r="F256" s="4" t="s">
        <v>370</v>
      </c>
      <c r="G256" s="4" t="s">
        <v>370</v>
      </c>
      <c r="H256" s="4" t="s">
        <v>370</v>
      </c>
      <c r="I256" s="4" t="s">
        <v>370</v>
      </c>
      <c r="J256" s="4" t="s">
        <v>370</v>
      </c>
      <c r="K256" s="4" t="s">
        <v>370</v>
      </c>
      <c r="L256" s="4" t="s">
        <v>370</v>
      </c>
      <c r="M256" s="4" t="s">
        <v>370</v>
      </c>
      <c r="N256" s="35">
        <v>3831.3</v>
      </c>
      <c r="O256" s="35">
        <v>3915</v>
      </c>
      <c r="P256" s="71">
        <f t="shared" si="84"/>
        <v>1.0218463706835799</v>
      </c>
      <c r="Q256" s="10">
        <v>20</v>
      </c>
      <c r="R256" s="35">
        <v>4002</v>
      </c>
      <c r="S256" s="35">
        <v>3332.5</v>
      </c>
      <c r="T256" s="71">
        <f t="shared" si="85"/>
        <v>0.83270864567716141</v>
      </c>
      <c r="U256" s="10">
        <v>10</v>
      </c>
      <c r="V256" s="35">
        <v>3503.3</v>
      </c>
      <c r="W256" s="35">
        <v>3700.5</v>
      </c>
      <c r="X256" s="71">
        <f t="shared" si="86"/>
        <v>1.0562897839180201</v>
      </c>
      <c r="Y256" s="10">
        <v>40</v>
      </c>
      <c r="Z256" s="35">
        <v>103069</v>
      </c>
      <c r="AA256" s="35">
        <v>98709.6</v>
      </c>
      <c r="AB256" s="71">
        <f t="shared" si="93"/>
        <v>0.95770406232717897</v>
      </c>
      <c r="AC256" s="10">
        <v>5</v>
      </c>
      <c r="AD256" s="47">
        <v>1054</v>
      </c>
      <c r="AE256" s="47">
        <v>1054</v>
      </c>
      <c r="AF256" s="71">
        <f t="shared" si="87"/>
        <v>1</v>
      </c>
      <c r="AG256" s="10">
        <v>20</v>
      </c>
      <c r="AH256" s="4" t="s">
        <v>370</v>
      </c>
      <c r="AI256" s="4" t="s">
        <v>370</v>
      </c>
      <c r="AJ256" s="4" t="s">
        <v>370</v>
      </c>
      <c r="AK256" s="4" t="s">
        <v>370</v>
      </c>
      <c r="AL256" s="4" t="s">
        <v>370</v>
      </c>
      <c r="AM256" s="4" t="s">
        <v>370</v>
      </c>
      <c r="AN256" s="4" t="s">
        <v>370</v>
      </c>
      <c r="AO256" s="4" t="s">
        <v>370</v>
      </c>
      <c r="AP256" s="46">
        <f t="shared" si="94"/>
        <v>1.0160467687162931</v>
      </c>
      <c r="AQ256" s="47">
        <v>2647</v>
      </c>
      <c r="AR256" s="35">
        <f t="shared" si="95"/>
        <v>2165.7272727272725</v>
      </c>
      <c r="AS256" s="35">
        <f t="shared" si="88"/>
        <v>2200.5</v>
      </c>
      <c r="AT256" s="35">
        <f t="shared" si="89"/>
        <v>34.772727272727479</v>
      </c>
      <c r="AU256" s="35">
        <v>273.8</v>
      </c>
      <c r="AV256" s="35">
        <v>252.3</v>
      </c>
      <c r="AW256" s="35">
        <v>235.1</v>
      </c>
      <c r="AX256" s="35">
        <v>186.9</v>
      </c>
      <c r="AY256" s="35">
        <v>209.8</v>
      </c>
      <c r="AZ256" s="35">
        <v>291.7</v>
      </c>
      <c r="BA256" s="35">
        <v>245.4</v>
      </c>
      <c r="BB256" s="35">
        <v>245.2</v>
      </c>
      <c r="BC256" s="35"/>
      <c r="BD256" s="35"/>
      <c r="BE256" s="35">
        <f t="shared" si="96"/>
        <v>260.3</v>
      </c>
      <c r="BF256" s="10"/>
      <c r="BG256" s="35">
        <f t="shared" si="90"/>
        <v>260.3</v>
      </c>
      <c r="BH256" s="35"/>
      <c r="BI256" s="35">
        <f t="shared" si="91"/>
        <v>260.3</v>
      </c>
      <c r="BJ256" s="35"/>
      <c r="BK256" s="35">
        <f t="shared" si="97"/>
        <v>260.3</v>
      </c>
      <c r="BL256" s="35">
        <v>266.60000000000002</v>
      </c>
      <c r="BM256" s="35">
        <f t="shared" si="98"/>
        <v>-6.3000000000000114</v>
      </c>
      <c r="BN256" s="80"/>
      <c r="BO256" s="8"/>
      <c r="BP256" s="8"/>
      <c r="BQ256" s="8"/>
      <c r="BR256" s="8"/>
      <c r="BS256" s="8"/>
      <c r="BT256" s="8"/>
      <c r="BU256" s="9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9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9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9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9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9"/>
      <c r="HF256" s="8"/>
      <c r="HG256" s="8"/>
    </row>
    <row r="257" spans="1:215" s="2" customFormat="1" ht="17" customHeight="1">
      <c r="A257" s="13" t="s">
        <v>253</v>
      </c>
      <c r="B257" s="35">
        <v>0</v>
      </c>
      <c r="C257" s="35">
        <v>0</v>
      </c>
      <c r="D257" s="71">
        <f t="shared" si="92"/>
        <v>0</v>
      </c>
      <c r="E257" s="10">
        <v>0</v>
      </c>
      <c r="F257" s="4" t="s">
        <v>370</v>
      </c>
      <c r="G257" s="4" t="s">
        <v>370</v>
      </c>
      <c r="H257" s="4" t="s">
        <v>370</v>
      </c>
      <c r="I257" s="4" t="s">
        <v>370</v>
      </c>
      <c r="J257" s="4" t="s">
        <v>370</v>
      </c>
      <c r="K257" s="4" t="s">
        <v>370</v>
      </c>
      <c r="L257" s="4" t="s">
        <v>370</v>
      </c>
      <c r="M257" s="4" t="s">
        <v>370</v>
      </c>
      <c r="N257" s="35">
        <v>1911.9</v>
      </c>
      <c r="O257" s="35">
        <v>1939.5</v>
      </c>
      <c r="P257" s="71">
        <f t="shared" si="84"/>
        <v>1.0144359014592812</v>
      </c>
      <c r="Q257" s="10">
        <v>20</v>
      </c>
      <c r="R257" s="35">
        <v>987.3</v>
      </c>
      <c r="S257" s="35">
        <v>1056.9000000000001</v>
      </c>
      <c r="T257" s="71">
        <f t="shared" si="85"/>
        <v>1.0704952901853542</v>
      </c>
      <c r="U257" s="10">
        <v>30</v>
      </c>
      <c r="V257" s="35">
        <v>82</v>
      </c>
      <c r="W257" s="35">
        <v>87.5</v>
      </c>
      <c r="X257" s="71">
        <f t="shared" si="86"/>
        <v>1.0670731707317074</v>
      </c>
      <c r="Y257" s="10">
        <v>20</v>
      </c>
      <c r="Z257" s="35">
        <v>28872</v>
      </c>
      <c r="AA257" s="35">
        <v>57240.3</v>
      </c>
      <c r="AB257" s="71">
        <f t="shared" si="93"/>
        <v>1.2782554031587696</v>
      </c>
      <c r="AC257" s="10">
        <v>5</v>
      </c>
      <c r="AD257" s="47">
        <v>605</v>
      </c>
      <c r="AE257" s="47">
        <v>554</v>
      </c>
      <c r="AF257" s="71">
        <f t="shared" si="87"/>
        <v>0.91570247933884297</v>
      </c>
      <c r="AG257" s="10">
        <v>20</v>
      </c>
      <c r="AH257" s="4" t="s">
        <v>370</v>
      </c>
      <c r="AI257" s="4" t="s">
        <v>370</v>
      </c>
      <c r="AJ257" s="4" t="s">
        <v>370</v>
      </c>
      <c r="AK257" s="4" t="s">
        <v>370</v>
      </c>
      <c r="AL257" s="4" t="s">
        <v>370</v>
      </c>
      <c r="AM257" s="4" t="s">
        <v>370</v>
      </c>
      <c r="AN257" s="4" t="s">
        <v>370</v>
      </c>
      <c r="AO257" s="4" t="s">
        <v>370</v>
      </c>
      <c r="AP257" s="46">
        <f t="shared" si="94"/>
        <v>1.0363196500205381</v>
      </c>
      <c r="AQ257" s="47">
        <v>3420</v>
      </c>
      <c r="AR257" s="35">
        <f t="shared" si="95"/>
        <v>2798.1818181818185</v>
      </c>
      <c r="AS257" s="35">
        <f t="shared" si="88"/>
        <v>2899.8</v>
      </c>
      <c r="AT257" s="35">
        <f t="shared" si="89"/>
        <v>101.61818181818171</v>
      </c>
      <c r="AU257" s="35">
        <v>266.5</v>
      </c>
      <c r="AV257" s="35">
        <v>357.6</v>
      </c>
      <c r="AW257" s="35">
        <v>420.2</v>
      </c>
      <c r="AX257" s="35">
        <v>298.7</v>
      </c>
      <c r="AY257" s="35">
        <v>311.60000000000002</v>
      </c>
      <c r="AZ257" s="35">
        <v>370</v>
      </c>
      <c r="BA257" s="35">
        <v>373.2</v>
      </c>
      <c r="BB257" s="35">
        <v>308.39999999999998</v>
      </c>
      <c r="BC257" s="35"/>
      <c r="BD257" s="35"/>
      <c r="BE257" s="35">
        <f t="shared" si="96"/>
        <v>193.6</v>
      </c>
      <c r="BF257" s="10"/>
      <c r="BG257" s="35">
        <f t="shared" si="90"/>
        <v>193.6</v>
      </c>
      <c r="BH257" s="35"/>
      <c r="BI257" s="35">
        <f t="shared" si="91"/>
        <v>193.6</v>
      </c>
      <c r="BJ257" s="35"/>
      <c r="BK257" s="35">
        <f t="shared" si="97"/>
        <v>193.6</v>
      </c>
      <c r="BL257" s="35">
        <v>156</v>
      </c>
      <c r="BM257" s="35">
        <f t="shared" si="98"/>
        <v>37.599999999999994</v>
      </c>
      <c r="BN257" s="80"/>
      <c r="BO257" s="8"/>
      <c r="BP257" s="8"/>
      <c r="BQ257" s="8"/>
      <c r="BR257" s="8"/>
      <c r="BS257" s="8"/>
      <c r="BT257" s="8"/>
      <c r="BU257" s="9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9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9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9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9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9"/>
      <c r="HF257" s="8"/>
      <c r="HG257" s="8"/>
    </row>
    <row r="258" spans="1:215" s="2" customFormat="1" ht="17" customHeight="1">
      <c r="A258" s="13" t="s">
        <v>254</v>
      </c>
      <c r="B258" s="35">
        <v>0</v>
      </c>
      <c r="C258" s="35">
        <v>0</v>
      </c>
      <c r="D258" s="71">
        <f t="shared" si="92"/>
        <v>0</v>
      </c>
      <c r="E258" s="10">
        <v>0</v>
      </c>
      <c r="F258" s="4" t="s">
        <v>370</v>
      </c>
      <c r="G258" s="4" t="s">
        <v>370</v>
      </c>
      <c r="H258" s="4" t="s">
        <v>370</v>
      </c>
      <c r="I258" s="4" t="s">
        <v>370</v>
      </c>
      <c r="J258" s="4" t="s">
        <v>370</v>
      </c>
      <c r="K258" s="4" t="s">
        <v>370</v>
      </c>
      <c r="L258" s="4" t="s">
        <v>370</v>
      </c>
      <c r="M258" s="4" t="s">
        <v>370</v>
      </c>
      <c r="N258" s="35">
        <v>907.2</v>
      </c>
      <c r="O258" s="35">
        <v>1135.3</v>
      </c>
      <c r="P258" s="71">
        <f t="shared" si="84"/>
        <v>1.2051432980599648</v>
      </c>
      <c r="Q258" s="10">
        <v>20</v>
      </c>
      <c r="R258" s="35">
        <v>106.3</v>
      </c>
      <c r="S258" s="35">
        <v>115.3</v>
      </c>
      <c r="T258" s="71">
        <f t="shared" si="85"/>
        <v>1.0846660395108185</v>
      </c>
      <c r="U258" s="10">
        <v>20</v>
      </c>
      <c r="V258" s="35">
        <v>18</v>
      </c>
      <c r="W258" s="35">
        <v>18.899999999999999</v>
      </c>
      <c r="X258" s="71">
        <f t="shared" si="86"/>
        <v>1.0499999999999998</v>
      </c>
      <c r="Y258" s="10">
        <v>30</v>
      </c>
      <c r="Z258" s="35">
        <v>2746</v>
      </c>
      <c r="AA258" s="35">
        <v>2530.1</v>
      </c>
      <c r="AB258" s="71">
        <f t="shared" si="93"/>
        <v>0.92137654770575383</v>
      </c>
      <c r="AC258" s="10">
        <v>5</v>
      </c>
      <c r="AD258" s="47">
        <v>157</v>
      </c>
      <c r="AE258" s="47">
        <v>138</v>
      </c>
      <c r="AF258" s="71">
        <f t="shared" si="87"/>
        <v>0.87898089171974525</v>
      </c>
      <c r="AG258" s="10">
        <v>20</v>
      </c>
      <c r="AH258" s="4" t="s">
        <v>370</v>
      </c>
      <c r="AI258" s="4" t="s">
        <v>370</v>
      </c>
      <c r="AJ258" s="4" t="s">
        <v>370</v>
      </c>
      <c r="AK258" s="4" t="s">
        <v>370</v>
      </c>
      <c r="AL258" s="4" t="s">
        <v>370</v>
      </c>
      <c r="AM258" s="4" t="s">
        <v>370</v>
      </c>
      <c r="AN258" s="4" t="s">
        <v>370</v>
      </c>
      <c r="AO258" s="4" t="s">
        <v>370</v>
      </c>
      <c r="AP258" s="46">
        <f t="shared" si="94"/>
        <v>1.0471861823614668</v>
      </c>
      <c r="AQ258" s="47">
        <v>1693</v>
      </c>
      <c r="AR258" s="35">
        <f t="shared" si="95"/>
        <v>1385.1818181818182</v>
      </c>
      <c r="AS258" s="35">
        <f t="shared" si="88"/>
        <v>1450.5</v>
      </c>
      <c r="AT258" s="35">
        <f t="shared" si="89"/>
        <v>65.318181818181756</v>
      </c>
      <c r="AU258" s="35">
        <v>127.6</v>
      </c>
      <c r="AV258" s="35">
        <v>123.9</v>
      </c>
      <c r="AW258" s="35">
        <v>159.19999999999999</v>
      </c>
      <c r="AX258" s="35">
        <v>114.5</v>
      </c>
      <c r="AY258" s="35">
        <v>110.2</v>
      </c>
      <c r="AZ258" s="35">
        <v>324.3</v>
      </c>
      <c r="BA258" s="35">
        <v>171.4</v>
      </c>
      <c r="BB258" s="35">
        <v>172.8</v>
      </c>
      <c r="BC258" s="35"/>
      <c r="BD258" s="35"/>
      <c r="BE258" s="35">
        <f t="shared" si="96"/>
        <v>146.6</v>
      </c>
      <c r="BF258" s="10"/>
      <c r="BG258" s="35">
        <f t="shared" si="90"/>
        <v>146.6</v>
      </c>
      <c r="BH258" s="35"/>
      <c r="BI258" s="35">
        <f t="shared" si="91"/>
        <v>146.6</v>
      </c>
      <c r="BJ258" s="35"/>
      <c r="BK258" s="35">
        <f t="shared" si="97"/>
        <v>146.6</v>
      </c>
      <c r="BL258" s="35">
        <v>156.30000000000001</v>
      </c>
      <c r="BM258" s="35">
        <f t="shared" si="98"/>
        <v>-9.7000000000000171</v>
      </c>
      <c r="BN258" s="80"/>
      <c r="BO258" s="8"/>
      <c r="BP258" s="8"/>
      <c r="BQ258" s="8"/>
      <c r="BR258" s="8"/>
      <c r="BS258" s="8"/>
      <c r="BT258" s="8"/>
      <c r="BU258" s="9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9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9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9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9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9"/>
      <c r="HF258" s="8"/>
      <c r="HG258" s="8"/>
    </row>
    <row r="259" spans="1:215" s="2" customFormat="1" ht="17" customHeight="1">
      <c r="A259" s="13" t="s">
        <v>255</v>
      </c>
      <c r="B259" s="35">
        <v>0</v>
      </c>
      <c r="C259" s="35">
        <v>0</v>
      </c>
      <c r="D259" s="71">
        <f t="shared" si="92"/>
        <v>0</v>
      </c>
      <c r="E259" s="10">
        <v>0</v>
      </c>
      <c r="F259" s="4" t="s">
        <v>370</v>
      </c>
      <c r="G259" s="4" t="s">
        <v>370</v>
      </c>
      <c r="H259" s="4" t="s">
        <v>370</v>
      </c>
      <c r="I259" s="4" t="s">
        <v>370</v>
      </c>
      <c r="J259" s="4" t="s">
        <v>370</v>
      </c>
      <c r="K259" s="4" t="s">
        <v>370</v>
      </c>
      <c r="L259" s="4" t="s">
        <v>370</v>
      </c>
      <c r="M259" s="4" t="s">
        <v>370</v>
      </c>
      <c r="N259" s="35">
        <v>1218</v>
      </c>
      <c r="O259" s="35">
        <v>1090.9000000000001</v>
      </c>
      <c r="P259" s="71">
        <f t="shared" si="84"/>
        <v>0.89564860426929405</v>
      </c>
      <c r="Q259" s="10">
        <v>20</v>
      </c>
      <c r="R259" s="35">
        <v>22.1</v>
      </c>
      <c r="S259" s="35">
        <v>26.6</v>
      </c>
      <c r="T259" s="71">
        <f t="shared" si="85"/>
        <v>1.2003619909502261</v>
      </c>
      <c r="U259" s="10">
        <v>25</v>
      </c>
      <c r="V259" s="35">
        <v>13.5</v>
      </c>
      <c r="W259" s="35">
        <v>17.5</v>
      </c>
      <c r="X259" s="71">
        <f t="shared" si="86"/>
        <v>1.2096296296296296</v>
      </c>
      <c r="Y259" s="10">
        <v>25</v>
      </c>
      <c r="Z259" s="35">
        <v>22696</v>
      </c>
      <c r="AA259" s="35">
        <v>18823.5</v>
      </c>
      <c r="AB259" s="71">
        <f t="shared" si="93"/>
        <v>0.82937522030313715</v>
      </c>
      <c r="AC259" s="10">
        <v>5</v>
      </c>
      <c r="AD259" s="47">
        <v>35</v>
      </c>
      <c r="AE259" s="47">
        <v>35</v>
      </c>
      <c r="AF259" s="71">
        <f t="shared" si="87"/>
        <v>1</v>
      </c>
      <c r="AG259" s="10">
        <v>20</v>
      </c>
      <c r="AH259" s="4" t="s">
        <v>370</v>
      </c>
      <c r="AI259" s="4" t="s">
        <v>370</v>
      </c>
      <c r="AJ259" s="4" t="s">
        <v>370</v>
      </c>
      <c r="AK259" s="4" t="s">
        <v>370</v>
      </c>
      <c r="AL259" s="4" t="s">
        <v>370</v>
      </c>
      <c r="AM259" s="4" t="s">
        <v>370</v>
      </c>
      <c r="AN259" s="4" t="s">
        <v>370</v>
      </c>
      <c r="AO259" s="4" t="s">
        <v>370</v>
      </c>
      <c r="AP259" s="46">
        <f t="shared" si="94"/>
        <v>1.0769435652778734</v>
      </c>
      <c r="AQ259" s="47">
        <v>1738</v>
      </c>
      <c r="AR259" s="35">
        <f t="shared" si="95"/>
        <v>1422</v>
      </c>
      <c r="AS259" s="35">
        <f t="shared" si="88"/>
        <v>1531.4</v>
      </c>
      <c r="AT259" s="35">
        <f t="shared" si="89"/>
        <v>109.40000000000009</v>
      </c>
      <c r="AU259" s="35">
        <v>121.3</v>
      </c>
      <c r="AV259" s="35">
        <v>189.8</v>
      </c>
      <c r="AW259" s="35">
        <v>164.8</v>
      </c>
      <c r="AX259" s="35">
        <v>155.19999999999999</v>
      </c>
      <c r="AY259" s="35">
        <v>176.6</v>
      </c>
      <c r="AZ259" s="35">
        <v>194.4</v>
      </c>
      <c r="BA259" s="35">
        <v>181.9</v>
      </c>
      <c r="BB259" s="35">
        <v>170.5</v>
      </c>
      <c r="BC259" s="35">
        <v>13.6</v>
      </c>
      <c r="BD259" s="35"/>
      <c r="BE259" s="35">
        <f t="shared" si="96"/>
        <v>163.30000000000001</v>
      </c>
      <c r="BF259" s="10"/>
      <c r="BG259" s="35">
        <f t="shared" si="90"/>
        <v>163.30000000000001</v>
      </c>
      <c r="BH259" s="35"/>
      <c r="BI259" s="35">
        <f t="shared" si="91"/>
        <v>163.30000000000001</v>
      </c>
      <c r="BJ259" s="35"/>
      <c r="BK259" s="35">
        <f t="shared" si="97"/>
        <v>163.30000000000001</v>
      </c>
      <c r="BL259" s="35">
        <v>182.9</v>
      </c>
      <c r="BM259" s="35">
        <f t="shared" si="98"/>
        <v>-19.599999999999994</v>
      </c>
      <c r="BN259" s="80"/>
      <c r="BO259" s="8"/>
      <c r="BP259" s="8"/>
      <c r="BQ259" s="8"/>
      <c r="BR259" s="8"/>
      <c r="BS259" s="8"/>
      <c r="BT259" s="8"/>
      <c r="BU259" s="9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9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9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9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9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9"/>
      <c r="HF259" s="8"/>
      <c r="HG259" s="8"/>
    </row>
    <row r="260" spans="1:215" s="2" customFormat="1" ht="17" customHeight="1">
      <c r="A260" s="13" t="s">
        <v>256</v>
      </c>
      <c r="B260" s="35">
        <v>10583</v>
      </c>
      <c r="C260" s="35">
        <v>13007.3</v>
      </c>
      <c r="D260" s="71">
        <f t="shared" si="92"/>
        <v>1.2029074931493904</v>
      </c>
      <c r="E260" s="10">
        <v>10</v>
      </c>
      <c r="F260" s="4" t="s">
        <v>370</v>
      </c>
      <c r="G260" s="4" t="s">
        <v>370</v>
      </c>
      <c r="H260" s="4" t="s">
        <v>370</v>
      </c>
      <c r="I260" s="4" t="s">
        <v>370</v>
      </c>
      <c r="J260" s="4" t="s">
        <v>370</v>
      </c>
      <c r="K260" s="4" t="s">
        <v>370</v>
      </c>
      <c r="L260" s="4" t="s">
        <v>370</v>
      </c>
      <c r="M260" s="4" t="s">
        <v>370</v>
      </c>
      <c r="N260" s="35">
        <v>2105.6</v>
      </c>
      <c r="O260" s="35">
        <v>2078.1</v>
      </c>
      <c r="P260" s="71">
        <f t="shared" si="84"/>
        <v>0.98693958966565354</v>
      </c>
      <c r="Q260" s="10">
        <v>20</v>
      </c>
      <c r="R260" s="35">
        <v>1293.0999999999999</v>
      </c>
      <c r="S260" s="35">
        <v>1373</v>
      </c>
      <c r="T260" s="71">
        <f t="shared" si="85"/>
        <v>1.0617894981053284</v>
      </c>
      <c r="U260" s="10">
        <v>30</v>
      </c>
      <c r="V260" s="35">
        <v>26.6</v>
      </c>
      <c r="W260" s="35">
        <v>26.3</v>
      </c>
      <c r="X260" s="71">
        <f t="shared" si="86"/>
        <v>0.98872180451127822</v>
      </c>
      <c r="Y260" s="10">
        <v>20</v>
      </c>
      <c r="Z260" s="35">
        <v>15257</v>
      </c>
      <c r="AA260" s="35">
        <v>12547.6</v>
      </c>
      <c r="AB260" s="71">
        <f t="shared" si="93"/>
        <v>0.82241594022415943</v>
      </c>
      <c r="AC260" s="10">
        <v>5</v>
      </c>
      <c r="AD260" s="47">
        <v>487</v>
      </c>
      <c r="AE260" s="47">
        <v>312</v>
      </c>
      <c r="AF260" s="71">
        <f t="shared" si="87"/>
        <v>0.64065708418891165</v>
      </c>
      <c r="AG260" s="10">
        <v>20</v>
      </c>
      <c r="AH260" s="4" t="s">
        <v>370</v>
      </c>
      <c r="AI260" s="4" t="s">
        <v>370</v>
      </c>
      <c r="AJ260" s="4" t="s">
        <v>370</v>
      </c>
      <c r="AK260" s="4" t="s">
        <v>370</v>
      </c>
      <c r="AL260" s="4" t="s">
        <v>370</v>
      </c>
      <c r="AM260" s="4" t="s">
        <v>370</v>
      </c>
      <c r="AN260" s="4" t="s">
        <v>370</v>
      </c>
      <c r="AO260" s="4" t="s">
        <v>370</v>
      </c>
      <c r="AP260" s="46">
        <f t="shared" si="94"/>
        <v>0.95544008707706107</v>
      </c>
      <c r="AQ260" s="47">
        <v>2239</v>
      </c>
      <c r="AR260" s="35">
        <f t="shared" si="95"/>
        <v>1831.9090909090908</v>
      </c>
      <c r="AS260" s="35">
        <f t="shared" si="88"/>
        <v>1750.3</v>
      </c>
      <c r="AT260" s="35">
        <f t="shared" si="89"/>
        <v>-81.60909090909081</v>
      </c>
      <c r="AU260" s="35">
        <v>159.80000000000001</v>
      </c>
      <c r="AV260" s="35">
        <v>253.7</v>
      </c>
      <c r="AW260" s="35">
        <v>212.7</v>
      </c>
      <c r="AX260" s="35">
        <v>206.1</v>
      </c>
      <c r="AY260" s="35">
        <v>197.9</v>
      </c>
      <c r="AZ260" s="35">
        <v>199.1</v>
      </c>
      <c r="BA260" s="35">
        <v>207.2</v>
      </c>
      <c r="BB260" s="35">
        <v>143.80000000000001</v>
      </c>
      <c r="BC260" s="35"/>
      <c r="BD260" s="35"/>
      <c r="BE260" s="35">
        <f t="shared" si="96"/>
        <v>170</v>
      </c>
      <c r="BF260" s="10"/>
      <c r="BG260" s="35">
        <f t="shared" si="90"/>
        <v>170</v>
      </c>
      <c r="BH260" s="35"/>
      <c r="BI260" s="35">
        <f t="shared" si="91"/>
        <v>170</v>
      </c>
      <c r="BJ260" s="35"/>
      <c r="BK260" s="35">
        <f t="shared" si="97"/>
        <v>170</v>
      </c>
      <c r="BL260" s="35">
        <v>182.2</v>
      </c>
      <c r="BM260" s="35">
        <f t="shared" si="98"/>
        <v>-12.199999999999989</v>
      </c>
      <c r="BN260" s="80"/>
      <c r="BO260" s="8"/>
      <c r="BP260" s="8"/>
      <c r="BQ260" s="8"/>
      <c r="BR260" s="8"/>
      <c r="BS260" s="8"/>
      <c r="BT260" s="8"/>
      <c r="BU260" s="9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9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9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9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9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9"/>
      <c r="HF260" s="8"/>
      <c r="HG260" s="8"/>
    </row>
    <row r="261" spans="1:215" s="2" customFormat="1" ht="17" customHeight="1">
      <c r="A261" s="17" t="s">
        <v>257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35"/>
      <c r="AA261" s="35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35"/>
      <c r="BM261" s="35"/>
      <c r="BN261" s="79"/>
      <c r="BO261" s="8"/>
      <c r="BP261" s="8"/>
      <c r="BQ261" s="8"/>
      <c r="BR261" s="8"/>
      <c r="BS261" s="8"/>
      <c r="BT261" s="8"/>
      <c r="BU261" s="9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9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9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9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9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9"/>
      <c r="HF261" s="8"/>
      <c r="HG261" s="8"/>
    </row>
    <row r="262" spans="1:215" s="2" customFormat="1" ht="17" customHeight="1">
      <c r="A262" s="13" t="s">
        <v>258</v>
      </c>
      <c r="B262" s="35">
        <v>0</v>
      </c>
      <c r="C262" s="35">
        <v>0</v>
      </c>
      <c r="D262" s="71">
        <f t="shared" si="92"/>
        <v>0</v>
      </c>
      <c r="E262" s="10">
        <v>0</v>
      </c>
      <c r="F262" s="4" t="s">
        <v>370</v>
      </c>
      <c r="G262" s="4" t="s">
        <v>370</v>
      </c>
      <c r="H262" s="4" t="s">
        <v>370</v>
      </c>
      <c r="I262" s="4" t="s">
        <v>370</v>
      </c>
      <c r="J262" s="4" t="s">
        <v>370</v>
      </c>
      <c r="K262" s="4" t="s">
        <v>370</v>
      </c>
      <c r="L262" s="4" t="s">
        <v>370</v>
      </c>
      <c r="M262" s="4" t="s">
        <v>370</v>
      </c>
      <c r="N262" s="35">
        <v>706.4</v>
      </c>
      <c r="O262" s="35">
        <v>1261.5</v>
      </c>
      <c r="P262" s="71">
        <f t="shared" si="84"/>
        <v>1.2585815402038505</v>
      </c>
      <c r="Q262" s="10">
        <v>20</v>
      </c>
      <c r="R262" s="35">
        <v>89</v>
      </c>
      <c r="S262" s="35">
        <v>115.6</v>
      </c>
      <c r="T262" s="71">
        <f t="shared" si="85"/>
        <v>1.2098876404494381</v>
      </c>
      <c r="U262" s="10">
        <v>25</v>
      </c>
      <c r="V262" s="35">
        <v>15</v>
      </c>
      <c r="W262" s="35">
        <v>15.4</v>
      </c>
      <c r="X262" s="71">
        <f t="shared" si="86"/>
        <v>1.0266666666666666</v>
      </c>
      <c r="Y262" s="10">
        <v>25</v>
      </c>
      <c r="Z262" s="35">
        <v>5901</v>
      </c>
      <c r="AA262" s="35">
        <v>6842</v>
      </c>
      <c r="AB262" s="71">
        <f t="shared" si="93"/>
        <v>1.1594644975427895</v>
      </c>
      <c r="AC262" s="10">
        <v>5</v>
      </c>
      <c r="AD262" s="47">
        <v>401</v>
      </c>
      <c r="AE262" s="47">
        <v>397</v>
      </c>
      <c r="AF262" s="71">
        <f t="shared" si="87"/>
        <v>0.9900249376558603</v>
      </c>
      <c r="AG262" s="10">
        <v>20</v>
      </c>
      <c r="AH262" s="4" t="s">
        <v>370</v>
      </c>
      <c r="AI262" s="4" t="s">
        <v>370</v>
      </c>
      <c r="AJ262" s="4" t="s">
        <v>370</v>
      </c>
      <c r="AK262" s="4" t="s">
        <v>370</v>
      </c>
      <c r="AL262" s="4" t="s">
        <v>370</v>
      </c>
      <c r="AM262" s="4" t="s">
        <v>370</v>
      </c>
      <c r="AN262" s="4" t="s">
        <v>370</v>
      </c>
      <c r="AO262" s="4" t="s">
        <v>370</v>
      </c>
      <c r="AP262" s="46">
        <f t="shared" si="94"/>
        <v>1.1229822076085347</v>
      </c>
      <c r="AQ262" s="47">
        <v>2575</v>
      </c>
      <c r="AR262" s="35">
        <f t="shared" si="95"/>
        <v>2106.818181818182</v>
      </c>
      <c r="AS262" s="35">
        <f t="shared" si="88"/>
        <v>2365.9</v>
      </c>
      <c r="AT262" s="35">
        <f t="shared" si="89"/>
        <v>259.08181818181811</v>
      </c>
      <c r="AU262" s="35">
        <v>187.1</v>
      </c>
      <c r="AV262" s="35">
        <v>242.1</v>
      </c>
      <c r="AW262" s="35">
        <v>293.7</v>
      </c>
      <c r="AX262" s="35">
        <v>261.89999999999998</v>
      </c>
      <c r="AY262" s="35">
        <v>217.7</v>
      </c>
      <c r="AZ262" s="35">
        <v>346.6</v>
      </c>
      <c r="BA262" s="35">
        <v>282.60000000000002</v>
      </c>
      <c r="BB262" s="35">
        <v>272.3</v>
      </c>
      <c r="BC262" s="35"/>
      <c r="BD262" s="35"/>
      <c r="BE262" s="35">
        <f t="shared" si="96"/>
        <v>261.89999999999998</v>
      </c>
      <c r="BF262" s="10"/>
      <c r="BG262" s="35">
        <f t="shared" si="90"/>
        <v>261.89999999999998</v>
      </c>
      <c r="BH262" s="35"/>
      <c r="BI262" s="35">
        <f t="shared" si="91"/>
        <v>261.89999999999998</v>
      </c>
      <c r="BJ262" s="35"/>
      <c r="BK262" s="35">
        <f t="shared" si="97"/>
        <v>261.89999999999998</v>
      </c>
      <c r="BL262" s="35">
        <v>257.60000000000002</v>
      </c>
      <c r="BM262" s="35">
        <f t="shared" si="98"/>
        <v>4.2999999999999545</v>
      </c>
      <c r="BN262" s="80"/>
      <c r="BO262" s="8"/>
      <c r="BP262" s="8"/>
      <c r="BQ262" s="8"/>
      <c r="BR262" s="8"/>
      <c r="BS262" s="8"/>
      <c r="BT262" s="8"/>
      <c r="BU262" s="9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9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9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9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9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9"/>
      <c r="HF262" s="8"/>
      <c r="HG262" s="8"/>
    </row>
    <row r="263" spans="1:215" s="2" customFormat="1" ht="17" customHeight="1">
      <c r="A263" s="13" t="s">
        <v>259</v>
      </c>
      <c r="B263" s="35">
        <v>0</v>
      </c>
      <c r="C263" s="35">
        <v>0</v>
      </c>
      <c r="D263" s="71">
        <f t="shared" si="92"/>
        <v>0</v>
      </c>
      <c r="E263" s="10">
        <v>0</v>
      </c>
      <c r="F263" s="4" t="s">
        <v>370</v>
      </c>
      <c r="G263" s="4" t="s">
        <v>370</v>
      </c>
      <c r="H263" s="4" t="s">
        <v>370</v>
      </c>
      <c r="I263" s="4" t="s">
        <v>370</v>
      </c>
      <c r="J263" s="4" t="s">
        <v>370</v>
      </c>
      <c r="K263" s="4" t="s">
        <v>370</v>
      </c>
      <c r="L263" s="4" t="s">
        <v>370</v>
      </c>
      <c r="M263" s="4" t="s">
        <v>370</v>
      </c>
      <c r="N263" s="35">
        <v>522.70000000000005</v>
      </c>
      <c r="O263" s="35">
        <v>491.9</v>
      </c>
      <c r="P263" s="71">
        <f t="shared" si="84"/>
        <v>0.94107518653147104</v>
      </c>
      <c r="Q263" s="10">
        <v>20</v>
      </c>
      <c r="R263" s="35">
        <v>15.5</v>
      </c>
      <c r="S263" s="35">
        <v>16.8</v>
      </c>
      <c r="T263" s="71">
        <f t="shared" si="85"/>
        <v>1.0838709677419356</v>
      </c>
      <c r="U263" s="10">
        <v>15</v>
      </c>
      <c r="V263" s="35">
        <v>6.5</v>
      </c>
      <c r="W263" s="35">
        <v>6.9</v>
      </c>
      <c r="X263" s="71">
        <f t="shared" si="86"/>
        <v>1.0615384615384615</v>
      </c>
      <c r="Y263" s="10">
        <v>35</v>
      </c>
      <c r="Z263" s="35">
        <v>22764</v>
      </c>
      <c r="AA263" s="35">
        <v>27241.9</v>
      </c>
      <c r="AB263" s="71">
        <f t="shared" si="93"/>
        <v>1.196709717097171</v>
      </c>
      <c r="AC263" s="10">
        <v>5</v>
      </c>
      <c r="AD263" s="47">
        <v>44</v>
      </c>
      <c r="AE263" s="47">
        <v>44</v>
      </c>
      <c r="AF263" s="71">
        <f t="shared" si="87"/>
        <v>1</v>
      </c>
      <c r="AG263" s="10">
        <v>20</v>
      </c>
      <c r="AH263" s="4" t="s">
        <v>370</v>
      </c>
      <c r="AI263" s="4" t="s">
        <v>370</v>
      </c>
      <c r="AJ263" s="4" t="s">
        <v>370</v>
      </c>
      <c r="AK263" s="4" t="s">
        <v>370</v>
      </c>
      <c r="AL263" s="4" t="s">
        <v>370</v>
      </c>
      <c r="AM263" s="4" t="s">
        <v>370</v>
      </c>
      <c r="AN263" s="4" t="s">
        <v>370</v>
      </c>
      <c r="AO263" s="4" t="s">
        <v>370</v>
      </c>
      <c r="AP263" s="46">
        <f t="shared" si="94"/>
        <v>1.0338627682746364</v>
      </c>
      <c r="AQ263" s="47">
        <v>1421</v>
      </c>
      <c r="AR263" s="35">
        <f t="shared" si="95"/>
        <v>1162.6363636363637</v>
      </c>
      <c r="AS263" s="35">
        <f t="shared" si="88"/>
        <v>1202</v>
      </c>
      <c r="AT263" s="35">
        <f t="shared" si="89"/>
        <v>39.36363636363626</v>
      </c>
      <c r="AU263" s="35">
        <v>94.9</v>
      </c>
      <c r="AV263" s="35">
        <v>162</v>
      </c>
      <c r="AW263" s="35">
        <v>166.2</v>
      </c>
      <c r="AX263" s="35">
        <v>106.8</v>
      </c>
      <c r="AY263" s="35">
        <v>100.7</v>
      </c>
      <c r="AZ263" s="35">
        <v>90.8</v>
      </c>
      <c r="BA263" s="35">
        <v>164.4</v>
      </c>
      <c r="BB263" s="35">
        <v>140.30000000000001</v>
      </c>
      <c r="BC263" s="35"/>
      <c r="BD263" s="35"/>
      <c r="BE263" s="35">
        <f t="shared" si="96"/>
        <v>175.9</v>
      </c>
      <c r="BF263" s="10"/>
      <c r="BG263" s="35">
        <f t="shared" si="90"/>
        <v>175.9</v>
      </c>
      <c r="BH263" s="35"/>
      <c r="BI263" s="35">
        <f t="shared" si="91"/>
        <v>175.9</v>
      </c>
      <c r="BJ263" s="35"/>
      <c r="BK263" s="35">
        <f t="shared" si="97"/>
        <v>175.9</v>
      </c>
      <c r="BL263" s="35">
        <v>165.4</v>
      </c>
      <c r="BM263" s="35">
        <f t="shared" si="98"/>
        <v>10.5</v>
      </c>
      <c r="BN263" s="80"/>
      <c r="BO263" s="8"/>
      <c r="BP263" s="8"/>
      <c r="BQ263" s="8"/>
      <c r="BR263" s="8"/>
      <c r="BS263" s="8"/>
      <c r="BT263" s="8"/>
      <c r="BU263" s="9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9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9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9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9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9"/>
      <c r="HF263" s="8"/>
      <c r="HG263" s="8"/>
    </row>
    <row r="264" spans="1:215" s="2" customFormat="1" ht="17" customHeight="1">
      <c r="A264" s="13" t="s">
        <v>260</v>
      </c>
      <c r="B264" s="35">
        <v>0</v>
      </c>
      <c r="C264" s="35">
        <v>0</v>
      </c>
      <c r="D264" s="71">
        <f t="shared" si="92"/>
        <v>0</v>
      </c>
      <c r="E264" s="10">
        <v>0</v>
      </c>
      <c r="F264" s="4" t="s">
        <v>370</v>
      </c>
      <c r="G264" s="4" t="s">
        <v>370</v>
      </c>
      <c r="H264" s="4" t="s">
        <v>370</v>
      </c>
      <c r="I264" s="4" t="s">
        <v>370</v>
      </c>
      <c r="J264" s="4" t="s">
        <v>370</v>
      </c>
      <c r="K264" s="4" t="s">
        <v>370</v>
      </c>
      <c r="L264" s="4" t="s">
        <v>370</v>
      </c>
      <c r="M264" s="4" t="s">
        <v>370</v>
      </c>
      <c r="N264" s="35">
        <v>953.6</v>
      </c>
      <c r="O264" s="35">
        <v>1106.0999999999999</v>
      </c>
      <c r="P264" s="71">
        <f t="shared" si="84"/>
        <v>1.1599203020134228</v>
      </c>
      <c r="Q264" s="10">
        <v>20</v>
      </c>
      <c r="R264" s="35">
        <v>74</v>
      </c>
      <c r="S264" s="35">
        <v>74.900000000000006</v>
      </c>
      <c r="T264" s="71">
        <f t="shared" si="85"/>
        <v>1.0121621621621621</v>
      </c>
      <c r="U264" s="10">
        <v>25</v>
      </c>
      <c r="V264" s="35">
        <v>28.5</v>
      </c>
      <c r="W264" s="35">
        <v>29.6</v>
      </c>
      <c r="X264" s="71">
        <f t="shared" si="86"/>
        <v>1.0385964912280703</v>
      </c>
      <c r="Y264" s="10">
        <v>25</v>
      </c>
      <c r="Z264" s="35">
        <v>10116</v>
      </c>
      <c r="AA264" s="35">
        <v>10593.7</v>
      </c>
      <c r="AB264" s="71">
        <f t="shared" si="93"/>
        <v>1.0472222222222223</v>
      </c>
      <c r="AC264" s="10">
        <v>5</v>
      </c>
      <c r="AD264" s="47">
        <v>450</v>
      </c>
      <c r="AE264" s="47">
        <v>454</v>
      </c>
      <c r="AF264" s="71">
        <f t="shared" si="87"/>
        <v>1.0088888888888889</v>
      </c>
      <c r="AG264" s="10">
        <v>20</v>
      </c>
      <c r="AH264" s="4" t="s">
        <v>370</v>
      </c>
      <c r="AI264" s="4" t="s">
        <v>370</v>
      </c>
      <c r="AJ264" s="4" t="s">
        <v>370</v>
      </c>
      <c r="AK264" s="4" t="s">
        <v>370</v>
      </c>
      <c r="AL264" s="4" t="s">
        <v>370</v>
      </c>
      <c r="AM264" s="4" t="s">
        <v>370</v>
      </c>
      <c r="AN264" s="4" t="s">
        <v>370</v>
      </c>
      <c r="AO264" s="4" t="s">
        <v>370</v>
      </c>
      <c r="AP264" s="46">
        <f t="shared" si="94"/>
        <v>1.0513816975148753</v>
      </c>
      <c r="AQ264" s="47">
        <v>2401</v>
      </c>
      <c r="AR264" s="35">
        <f t="shared" si="95"/>
        <v>1964.4545454545455</v>
      </c>
      <c r="AS264" s="35">
        <f t="shared" si="88"/>
        <v>2065.4</v>
      </c>
      <c r="AT264" s="35">
        <f t="shared" si="89"/>
        <v>100.9454545454546</v>
      </c>
      <c r="AU264" s="35">
        <v>169.9</v>
      </c>
      <c r="AV264" s="35">
        <v>263</v>
      </c>
      <c r="AW264" s="35">
        <v>226.5</v>
      </c>
      <c r="AX264" s="35">
        <v>184.1</v>
      </c>
      <c r="AY264" s="35">
        <v>194.5</v>
      </c>
      <c r="AZ264" s="35">
        <v>212</v>
      </c>
      <c r="BA264" s="35">
        <v>244.6</v>
      </c>
      <c r="BB264" s="35">
        <v>237.8</v>
      </c>
      <c r="BC264" s="35"/>
      <c r="BD264" s="35"/>
      <c r="BE264" s="35">
        <f t="shared" si="96"/>
        <v>333</v>
      </c>
      <c r="BF264" s="10"/>
      <c r="BG264" s="35">
        <f t="shared" si="90"/>
        <v>333</v>
      </c>
      <c r="BH264" s="35"/>
      <c r="BI264" s="35">
        <f t="shared" si="91"/>
        <v>333</v>
      </c>
      <c r="BJ264" s="35"/>
      <c r="BK264" s="35">
        <f t="shared" si="97"/>
        <v>333</v>
      </c>
      <c r="BL264" s="35">
        <v>333.4</v>
      </c>
      <c r="BM264" s="35">
        <f t="shared" si="98"/>
        <v>-0.39999999999997726</v>
      </c>
      <c r="BN264" s="80"/>
      <c r="BO264" s="8"/>
      <c r="BP264" s="8"/>
      <c r="BQ264" s="8"/>
      <c r="BR264" s="8"/>
      <c r="BS264" s="8"/>
      <c r="BT264" s="8"/>
      <c r="BU264" s="9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9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9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9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9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9"/>
      <c r="HF264" s="8"/>
      <c r="HG264" s="8"/>
    </row>
    <row r="265" spans="1:215" s="2" customFormat="1" ht="17" customHeight="1">
      <c r="A265" s="13" t="s">
        <v>261</v>
      </c>
      <c r="B265" s="35">
        <v>32200</v>
      </c>
      <c r="C265" s="35">
        <v>32243.4</v>
      </c>
      <c r="D265" s="71">
        <f t="shared" si="92"/>
        <v>1.0013478260869566</v>
      </c>
      <c r="E265" s="10">
        <v>10</v>
      </c>
      <c r="F265" s="4" t="s">
        <v>370</v>
      </c>
      <c r="G265" s="4" t="s">
        <v>370</v>
      </c>
      <c r="H265" s="4" t="s">
        <v>370</v>
      </c>
      <c r="I265" s="4" t="s">
        <v>370</v>
      </c>
      <c r="J265" s="4" t="s">
        <v>370</v>
      </c>
      <c r="K265" s="4" t="s">
        <v>370</v>
      </c>
      <c r="L265" s="4" t="s">
        <v>370</v>
      </c>
      <c r="M265" s="4" t="s">
        <v>370</v>
      </c>
      <c r="N265" s="35">
        <v>2037.5</v>
      </c>
      <c r="O265" s="35">
        <v>10934.9</v>
      </c>
      <c r="P265" s="71">
        <f t="shared" si="84"/>
        <v>1.3</v>
      </c>
      <c r="Q265" s="10">
        <v>20</v>
      </c>
      <c r="R265" s="35">
        <v>1403</v>
      </c>
      <c r="S265" s="35">
        <v>1405.6</v>
      </c>
      <c r="T265" s="71">
        <f t="shared" si="85"/>
        <v>1.0018531717747683</v>
      </c>
      <c r="U265" s="10">
        <v>10</v>
      </c>
      <c r="V265" s="35">
        <v>97</v>
      </c>
      <c r="W265" s="35">
        <v>99.3</v>
      </c>
      <c r="X265" s="71">
        <f t="shared" si="86"/>
        <v>1.0237113402061855</v>
      </c>
      <c r="Y265" s="10">
        <v>40</v>
      </c>
      <c r="Z265" s="35">
        <v>71411</v>
      </c>
      <c r="AA265" s="35">
        <v>71863.899999999994</v>
      </c>
      <c r="AB265" s="71">
        <f t="shared" si="93"/>
        <v>1.006342160171402</v>
      </c>
      <c r="AC265" s="10">
        <v>5</v>
      </c>
      <c r="AD265" s="47">
        <v>1050</v>
      </c>
      <c r="AE265" s="47">
        <v>1073</v>
      </c>
      <c r="AF265" s="71">
        <f t="shared" si="87"/>
        <v>1.0219047619047619</v>
      </c>
      <c r="AG265" s="10">
        <v>20</v>
      </c>
      <c r="AH265" s="4" t="s">
        <v>370</v>
      </c>
      <c r="AI265" s="4" t="s">
        <v>370</v>
      </c>
      <c r="AJ265" s="4" t="s">
        <v>370</v>
      </c>
      <c r="AK265" s="4" t="s">
        <v>370</v>
      </c>
      <c r="AL265" s="4" t="s">
        <v>370</v>
      </c>
      <c r="AM265" s="4" t="s">
        <v>370</v>
      </c>
      <c r="AN265" s="4" t="s">
        <v>370</v>
      </c>
      <c r="AO265" s="4" t="s">
        <v>370</v>
      </c>
      <c r="AP265" s="46">
        <f t="shared" si="94"/>
        <v>1.0709549488173038</v>
      </c>
      <c r="AQ265" s="47">
        <v>3691</v>
      </c>
      <c r="AR265" s="35">
        <f t="shared" si="95"/>
        <v>3019.909090909091</v>
      </c>
      <c r="AS265" s="35">
        <f t="shared" si="88"/>
        <v>3234.2</v>
      </c>
      <c r="AT265" s="35">
        <f t="shared" si="89"/>
        <v>214.29090909090883</v>
      </c>
      <c r="AU265" s="35">
        <v>327.3</v>
      </c>
      <c r="AV265" s="35">
        <v>367.4</v>
      </c>
      <c r="AW265" s="35">
        <v>167.5</v>
      </c>
      <c r="AX265" s="35">
        <v>198.9</v>
      </c>
      <c r="AY265" s="35">
        <v>286.8</v>
      </c>
      <c r="AZ265" s="35">
        <v>501.1</v>
      </c>
      <c r="BA265" s="35">
        <v>351.5</v>
      </c>
      <c r="BB265" s="35">
        <v>362.9</v>
      </c>
      <c r="BC265" s="35">
        <v>332.70000000000005</v>
      </c>
      <c r="BD265" s="35"/>
      <c r="BE265" s="35">
        <f t="shared" si="96"/>
        <v>338.1</v>
      </c>
      <c r="BF265" s="10"/>
      <c r="BG265" s="35">
        <f t="shared" si="90"/>
        <v>338.1</v>
      </c>
      <c r="BH265" s="35"/>
      <c r="BI265" s="35">
        <f t="shared" si="91"/>
        <v>338.1</v>
      </c>
      <c r="BJ265" s="35"/>
      <c r="BK265" s="35">
        <f t="shared" si="97"/>
        <v>338.1</v>
      </c>
      <c r="BL265" s="35">
        <v>347.8</v>
      </c>
      <c r="BM265" s="35">
        <f t="shared" si="98"/>
        <v>-9.6999999999999886</v>
      </c>
      <c r="BN265" s="80"/>
      <c r="BO265" s="8"/>
      <c r="BP265" s="8"/>
      <c r="BQ265" s="8"/>
      <c r="BR265" s="8"/>
      <c r="BS265" s="8"/>
      <c r="BT265" s="8"/>
      <c r="BU265" s="9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9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9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9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9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9"/>
      <c r="HF265" s="8"/>
      <c r="HG265" s="8"/>
    </row>
    <row r="266" spans="1:215" s="2" customFormat="1" ht="17" customHeight="1">
      <c r="A266" s="13" t="s">
        <v>262</v>
      </c>
      <c r="B266" s="35">
        <v>4702</v>
      </c>
      <c r="C266" s="35">
        <v>7294.9</v>
      </c>
      <c r="D266" s="71">
        <f t="shared" si="92"/>
        <v>1.2351446193109314</v>
      </c>
      <c r="E266" s="10">
        <v>10</v>
      </c>
      <c r="F266" s="4" t="s">
        <v>370</v>
      </c>
      <c r="G266" s="4" t="s">
        <v>370</v>
      </c>
      <c r="H266" s="4" t="s">
        <v>370</v>
      </c>
      <c r="I266" s="4" t="s">
        <v>370</v>
      </c>
      <c r="J266" s="4" t="s">
        <v>370</v>
      </c>
      <c r="K266" s="4" t="s">
        <v>370</v>
      </c>
      <c r="L266" s="4" t="s">
        <v>370</v>
      </c>
      <c r="M266" s="4" t="s">
        <v>370</v>
      </c>
      <c r="N266" s="35">
        <v>2923.2</v>
      </c>
      <c r="O266" s="35">
        <v>2523.3000000000002</v>
      </c>
      <c r="P266" s="71">
        <f t="shared" si="84"/>
        <v>0.86319786535303789</v>
      </c>
      <c r="Q266" s="10">
        <v>20</v>
      </c>
      <c r="R266" s="35">
        <v>441</v>
      </c>
      <c r="S266" s="35">
        <v>441</v>
      </c>
      <c r="T266" s="71">
        <f t="shared" si="85"/>
        <v>1</v>
      </c>
      <c r="U266" s="10">
        <v>10</v>
      </c>
      <c r="V266" s="35">
        <v>97</v>
      </c>
      <c r="W266" s="35">
        <v>98.7</v>
      </c>
      <c r="X266" s="71">
        <f t="shared" si="86"/>
        <v>1.0175257731958762</v>
      </c>
      <c r="Y266" s="10">
        <v>40</v>
      </c>
      <c r="Z266" s="35">
        <v>128151</v>
      </c>
      <c r="AA266" s="35">
        <v>153420.6</v>
      </c>
      <c r="AB266" s="71">
        <f t="shared" si="93"/>
        <v>1.1971861319849242</v>
      </c>
      <c r="AC266" s="10">
        <v>5</v>
      </c>
      <c r="AD266" s="47">
        <v>760</v>
      </c>
      <c r="AE266" s="47">
        <v>681</v>
      </c>
      <c r="AF266" s="71">
        <f t="shared" si="87"/>
        <v>0.89605263157894732</v>
      </c>
      <c r="AG266" s="10">
        <v>20</v>
      </c>
      <c r="AH266" s="4" t="s">
        <v>370</v>
      </c>
      <c r="AI266" s="4" t="s">
        <v>370</v>
      </c>
      <c r="AJ266" s="4" t="s">
        <v>370</v>
      </c>
      <c r="AK266" s="4" t="s">
        <v>370</v>
      </c>
      <c r="AL266" s="4" t="s">
        <v>370</v>
      </c>
      <c r="AM266" s="4" t="s">
        <v>370</v>
      </c>
      <c r="AN266" s="4" t="s">
        <v>370</v>
      </c>
      <c r="AO266" s="4" t="s">
        <v>370</v>
      </c>
      <c r="AP266" s="46">
        <f t="shared" si="94"/>
        <v>0.99260397828103508</v>
      </c>
      <c r="AQ266" s="47">
        <v>6147</v>
      </c>
      <c r="AR266" s="35">
        <f t="shared" si="95"/>
        <v>5029.3636363636369</v>
      </c>
      <c r="AS266" s="35">
        <f t="shared" si="88"/>
        <v>4992.2</v>
      </c>
      <c r="AT266" s="35">
        <f t="shared" si="89"/>
        <v>-37.163636363637124</v>
      </c>
      <c r="AU266" s="35">
        <v>431.2</v>
      </c>
      <c r="AV266" s="35">
        <v>524.79999999999995</v>
      </c>
      <c r="AW266" s="35">
        <v>603.5</v>
      </c>
      <c r="AX266" s="35">
        <v>527.4</v>
      </c>
      <c r="AY266" s="35">
        <v>478.9</v>
      </c>
      <c r="AZ266" s="35">
        <v>634.70000000000005</v>
      </c>
      <c r="BA266" s="35">
        <v>643.20000000000005</v>
      </c>
      <c r="BB266" s="35">
        <v>592.6</v>
      </c>
      <c r="BC266" s="35">
        <v>110.3</v>
      </c>
      <c r="BD266" s="35"/>
      <c r="BE266" s="35">
        <f t="shared" si="96"/>
        <v>445.6</v>
      </c>
      <c r="BF266" s="10"/>
      <c r="BG266" s="35">
        <f t="shared" si="90"/>
        <v>445.6</v>
      </c>
      <c r="BH266" s="35"/>
      <c r="BI266" s="35">
        <f t="shared" si="91"/>
        <v>445.6</v>
      </c>
      <c r="BJ266" s="35"/>
      <c r="BK266" s="35">
        <f t="shared" si="97"/>
        <v>445.6</v>
      </c>
      <c r="BL266" s="35">
        <v>394.1</v>
      </c>
      <c r="BM266" s="35">
        <f t="shared" si="98"/>
        <v>51.5</v>
      </c>
      <c r="BN266" s="80"/>
      <c r="BO266" s="8"/>
      <c r="BP266" s="8"/>
      <c r="BQ266" s="8"/>
      <c r="BR266" s="8"/>
      <c r="BS266" s="8"/>
      <c r="BT266" s="8"/>
      <c r="BU266" s="9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9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9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9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9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9"/>
      <c r="HF266" s="8"/>
      <c r="HG266" s="8"/>
    </row>
    <row r="267" spans="1:215" s="2" customFormat="1" ht="17" customHeight="1">
      <c r="A267" s="13" t="s">
        <v>263</v>
      </c>
      <c r="B267" s="35">
        <v>82254</v>
      </c>
      <c r="C267" s="35">
        <v>81678.399999999994</v>
      </c>
      <c r="D267" s="71">
        <f t="shared" si="92"/>
        <v>0.99300216402849706</v>
      </c>
      <c r="E267" s="10">
        <v>10</v>
      </c>
      <c r="F267" s="4" t="s">
        <v>370</v>
      </c>
      <c r="G267" s="4" t="s">
        <v>370</v>
      </c>
      <c r="H267" s="4" t="s">
        <v>370</v>
      </c>
      <c r="I267" s="4" t="s">
        <v>370</v>
      </c>
      <c r="J267" s="4" t="s">
        <v>370</v>
      </c>
      <c r="K267" s="4" t="s">
        <v>370</v>
      </c>
      <c r="L267" s="4" t="s">
        <v>370</v>
      </c>
      <c r="M267" s="4" t="s">
        <v>370</v>
      </c>
      <c r="N267" s="35">
        <v>7517</v>
      </c>
      <c r="O267" s="35">
        <v>8904.4</v>
      </c>
      <c r="P267" s="71">
        <f t="shared" si="84"/>
        <v>1.1845683118265264</v>
      </c>
      <c r="Q267" s="10">
        <v>20</v>
      </c>
      <c r="R267" s="35">
        <v>90</v>
      </c>
      <c r="S267" s="35">
        <v>94.6</v>
      </c>
      <c r="T267" s="71">
        <f t="shared" si="85"/>
        <v>1.0511111111111111</v>
      </c>
      <c r="U267" s="10">
        <v>25</v>
      </c>
      <c r="V267" s="35">
        <v>101</v>
      </c>
      <c r="W267" s="35">
        <v>112.2</v>
      </c>
      <c r="X267" s="71">
        <f t="shared" si="86"/>
        <v>1.110891089108911</v>
      </c>
      <c r="Y267" s="10">
        <v>25</v>
      </c>
      <c r="Z267" s="35">
        <v>532252</v>
      </c>
      <c r="AA267" s="35">
        <v>550228.69999999995</v>
      </c>
      <c r="AB267" s="71">
        <f t="shared" si="93"/>
        <v>1.0337747908885264</v>
      </c>
      <c r="AC267" s="10">
        <v>5</v>
      </c>
      <c r="AD267" s="47">
        <v>560</v>
      </c>
      <c r="AE267" s="47">
        <v>593</v>
      </c>
      <c r="AF267" s="71">
        <f t="shared" si="87"/>
        <v>1.0589285714285714</v>
      </c>
      <c r="AG267" s="10">
        <v>20</v>
      </c>
      <c r="AH267" s="4" t="s">
        <v>370</v>
      </c>
      <c r="AI267" s="4" t="s">
        <v>370</v>
      </c>
      <c r="AJ267" s="4" t="s">
        <v>370</v>
      </c>
      <c r="AK267" s="4" t="s">
        <v>370</v>
      </c>
      <c r="AL267" s="4" t="s">
        <v>370</v>
      </c>
      <c r="AM267" s="4" t="s">
        <v>370</v>
      </c>
      <c r="AN267" s="4" t="s">
        <v>370</v>
      </c>
      <c r="AO267" s="4" t="s">
        <v>370</v>
      </c>
      <c r="AP267" s="46">
        <f t="shared" si="94"/>
        <v>1.085894173955525</v>
      </c>
      <c r="AQ267" s="47">
        <v>5255</v>
      </c>
      <c r="AR267" s="35">
        <f t="shared" si="95"/>
        <v>4299.545454545455</v>
      </c>
      <c r="AS267" s="35">
        <f t="shared" si="88"/>
        <v>4668.8999999999996</v>
      </c>
      <c r="AT267" s="35">
        <f t="shared" si="89"/>
        <v>369.35454545454468</v>
      </c>
      <c r="AU267" s="35">
        <v>416.4</v>
      </c>
      <c r="AV267" s="35">
        <v>572.20000000000005</v>
      </c>
      <c r="AW267" s="35">
        <v>674.1</v>
      </c>
      <c r="AX267" s="35">
        <v>533.20000000000005</v>
      </c>
      <c r="AY267" s="35">
        <v>479.7</v>
      </c>
      <c r="AZ267" s="35">
        <v>457.5</v>
      </c>
      <c r="BA267" s="35">
        <v>518.4</v>
      </c>
      <c r="BB267" s="35">
        <v>527.70000000000005</v>
      </c>
      <c r="BC267" s="35"/>
      <c r="BD267" s="35"/>
      <c r="BE267" s="35">
        <f t="shared" si="96"/>
        <v>489.7</v>
      </c>
      <c r="BF267" s="10"/>
      <c r="BG267" s="35">
        <f t="shared" si="90"/>
        <v>489.7</v>
      </c>
      <c r="BH267" s="35"/>
      <c r="BI267" s="35">
        <f t="shared" si="91"/>
        <v>489.7</v>
      </c>
      <c r="BJ267" s="35"/>
      <c r="BK267" s="35">
        <f t="shared" si="97"/>
        <v>489.7</v>
      </c>
      <c r="BL267" s="35">
        <v>500.9</v>
      </c>
      <c r="BM267" s="35">
        <f t="shared" si="98"/>
        <v>-11.199999999999989</v>
      </c>
      <c r="BN267" s="80"/>
      <c r="BO267" s="8"/>
      <c r="BP267" s="8"/>
      <c r="BQ267" s="8"/>
      <c r="BR267" s="8"/>
      <c r="BS267" s="8"/>
      <c r="BT267" s="8"/>
      <c r="BU267" s="9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9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9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9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9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9"/>
      <c r="HF267" s="8"/>
      <c r="HG267" s="8"/>
    </row>
    <row r="268" spans="1:215" s="2" customFormat="1" ht="17" customHeight="1">
      <c r="A268" s="13" t="s">
        <v>264</v>
      </c>
      <c r="B268" s="35">
        <v>31142</v>
      </c>
      <c r="C268" s="35">
        <v>32123.200000000001</v>
      </c>
      <c r="D268" s="71">
        <f t="shared" si="92"/>
        <v>1.0315072891914456</v>
      </c>
      <c r="E268" s="10">
        <v>10</v>
      </c>
      <c r="F268" s="4" t="s">
        <v>370</v>
      </c>
      <c r="G268" s="4" t="s">
        <v>370</v>
      </c>
      <c r="H268" s="4" t="s">
        <v>370</v>
      </c>
      <c r="I268" s="4" t="s">
        <v>370</v>
      </c>
      <c r="J268" s="4" t="s">
        <v>370</v>
      </c>
      <c r="K268" s="4" t="s">
        <v>370</v>
      </c>
      <c r="L268" s="4" t="s">
        <v>370</v>
      </c>
      <c r="M268" s="4" t="s">
        <v>370</v>
      </c>
      <c r="N268" s="35">
        <v>2512.3000000000002</v>
      </c>
      <c r="O268" s="35">
        <v>3478.1</v>
      </c>
      <c r="P268" s="71">
        <f t="shared" si="84"/>
        <v>1.2184428611232734</v>
      </c>
      <c r="Q268" s="10">
        <v>20</v>
      </c>
      <c r="R268" s="35">
        <v>32.5</v>
      </c>
      <c r="S268" s="35">
        <v>32.6</v>
      </c>
      <c r="T268" s="71">
        <f t="shared" si="85"/>
        <v>1.0030769230769232</v>
      </c>
      <c r="U268" s="10">
        <v>15</v>
      </c>
      <c r="V268" s="35">
        <v>35.5</v>
      </c>
      <c r="W268" s="35">
        <v>37.700000000000003</v>
      </c>
      <c r="X268" s="71">
        <f t="shared" si="86"/>
        <v>1.0619718309859156</v>
      </c>
      <c r="Y268" s="10">
        <v>35</v>
      </c>
      <c r="Z268" s="35">
        <v>72507</v>
      </c>
      <c r="AA268" s="35">
        <v>74223.5</v>
      </c>
      <c r="AB268" s="71">
        <f t="shared" si="93"/>
        <v>1.023673576344353</v>
      </c>
      <c r="AC268" s="10">
        <v>5</v>
      </c>
      <c r="AD268" s="47">
        <v>135</v>
      </c>
      <c r="AE268" s="47">
        <v>142</v>
      </c>
      <c r="AF268" s="71">
        <f t="shared" si="87"/>
        <v>1.0518518518518518</v>
      </c>
      <c r="AG268" s="10">
        <v>20</v>
      </c>
      <c r="AH268" s="4" t="s">
        <v>370</v>
      </c>
      <c r="AI268" s="4" t="s">
        <v>370</v>
      </c>
      <c r="AJ268" s="4" t="s">
        <v>370</v>
      </c>
      <c r="AK268" s="4" t="s">
        <v>370</v>
      </c>
      <c r="AL268" s="4" t="s">
        <v>370</v>
      </c>
      <c r="AM268" s="4" t="s">
        <v>370</v>
      </c>
      <c r="AN268" s="4" t="s">
        <v>370</v>
      </c>
      <c r="AO268" s="4" t="s">
        <v>370</v>
      </c>
      <c r="AP268" s="46">
        <f t="shared" si="94"/>
        <v>1.0767095520361869</v>
      </c>
      <c r="AQ268" s="47">
        <v>767</v>
      </c>
      <c r="AR268" s="35">
        <f t="shared" si="95"/>
        <v>627.54545454545462</v>
      </c>
      <c r="AS268" s="35">
        <f t="shared" si="88"/>
        <v>675.7</v>
      </c>
      <c r="AT268" s="35">
        <f t="shared" si="89"/>
        <v>48.154545454545428</v>
      </c>
      <c r="AU268" s="35">
        <v>71</v>
      </c>
      <c r="AV268" s="35">
        <v>62</v>
      </c>
      <c r="AW268" s="35">
        <v>73.5</v>
      </c>
      <c r="AX268" s="35">
        <v>75.7</v>
      </c>
      <c r="AY268" s="35">
        <v>70.099999999999994</v>
      </c>
      <c r="AZ268" s="35">
        <v>98.6</v>
      </c>
      <c r="BA268" s="35">
        <v>79.2</v>
      </c>
      <c r="BB268" s="35">
        <v>68.599999999999994</v>
      </c>
      <c r="BC268" s="35"/>
      <c r="BD268" s="35"/>
      <c r="BE268" s="35">
        <f t="shared" si="96"/>
        <v>77</v>
      </c>
      <c r="BF268" s="10"/>
      <c r="BG268" s="35">
        <f t="shared" si="90"/>
        <v>77</v>
      </c>
      <c r="BH268" s="35"/>
      <c r="BI268" s="35">
        <f t="shared" si="91"/>
        <v>77</v>
      </c>
      <c r="BJ268" s="35"/>
      <c r="BK268" s="35">
        <f t="shared" si="97"/>
        <v>77</v>
      </c>
      <c r="BL268" s="35">
        <v>78.599999999999994</v>
      </c>
      <c r="BM268" s="35">
        <f t="shared" si="98"/>
        <v>-1.5999999999999943</v>
      </c>
      <c r="BN268" s="80"/>
      <c r="BO268" s="8"/>
      <c r="BP268" s="8"/>
      <c r="BQ268" s="8"/>
      <c r="BR268" s="8"/>
      <c r="BS268" s="8"/>
      <c r="BT268" s="8"/>
      <c r="BU268" s="9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9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9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9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9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9"/>
      <c r="HF268" s="8"/>
      <c r="HG268" s="8"/>
    </row>
    <row r="269" spans="1:215" s="2" customFormat="1" ht="17" customHeight="1">
      <c r="A269" s="17" t="s">
        <v>265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35"/>
      <c r="AA269" s="35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35"/>
      <c r="BM269" s="35"/>
      <c r="BN269" s="79"/>
      <c r="BO269" s="8"/>
      <c r="BP269" s="8"/>
      <c r="BQ269" s="8"/>
      <c r="BR269" s="8"/>
      <c r="BS269" s="8"/>
      <c r="BT269" s="8"/>
      <c r="BU269" s="9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9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9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9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9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9"/>
      <c r="HF269" s="8"/>
      <c r="HG269" s="8"/>
    </row>
    <row r="270" spans="1:215" s="2" customFormat="1" ht="17" customHeight="1">
      <c r="A270" s="13" t="s">
        <v>266</v>
      </c>
      <c r="B270" s="35">
        <v>0</v>
      </c>
      <c r="C270" s="35">
        <v>0</v>
      </c>
      <c r="D270" s="71">
        <f t="shared" si="92"/>
        <v>0</v>
      </c>
      <c r="E270" s="10">
        <v>0</v>
      </c>
      <c r="F270" s="4" t="s">
        <v>370</v>
      </c>
      <c r="G270" s="4" t="s">
        <v>370</v>
      </c>
      <c r="H270" s="4" t="s">
        <v>370</v>
      </c>
      <c r="I270" s="4" t="s">
        <v>370</v>
      </c>
      <c r="J270" s="4" t="s">
        <v>370</v>
      </c>
      <c r="K270" s="4" t="s">
        <v>370</v>
      </c>
      <c r="L270" s="4" t="s">
        <v>370</v>
      </c>
      <c r="M270" s="4" t="s">
        <v>370</v>
      </c>
      <c r="N270" s="35">
        <v>524.79999999999995</v>
      </c>
      <c r="O270" s="35">
        <v>689</v>
      </c>
      <c r="P270" s="71">
        <f t="shared" si="84"/>
        <v>1.2112881097560975</v>
      </c>
      <c r="Q270" s="10">
        <v>20</v>
      </c>
      <c r="R270" s="35">
        <v>0</v>
      </c>
      <c r="S270" s="35">
        <v>0</v>
      </c>
      <c r="T270" s="71">
        <f t="shared" si="85"/>
        <v>1</v>
      </c>
      <c r="U270" s="10">
        <v>10</v>
      </c>
      <c r="V270" s="35">
        <v>0.2</v>
      </c>
      <c r="W270" s="35">
        <v>0.2</v>
      </c>
      <c r="X270" s="71">
        <f t="shared" si="86"/>
        <v>1</v>
      </c>
      <c r="Y270" s="10">
        <v>40</v>
      </c>
      <c r="Z270" s="35">
        <v>3334</v>
      </c>
      <c r="AA270" s="35">
        <v>7712.8</v>
      </c>
      <c r="AB270" s="71">
        <f t="shared" si="93"/>
        <v>1.3</v>
      </c>
      <c r="AC270" s="10">
        <v>5</v>
      </c>
      <c r="AD270" s="47">
        <v>9</v>
      </c>
      <c r="AE270" s="47">
        <v>3</v>
      </c>
      <c r="AF270" s="71">
        <f t="shared" si="87"/>
        <v>0.33333333333333331</v>
      </c>
      <c r="AG270" s="10">
        <v>20</v>
      </c>
      <c r="AH270" s="4" t="s">
        <v>370</v>
      </c>
      <c r="AI270" s="4" t="s">
        <v>370</v>
      </c>
      <c r="AJ270" s="4" t="s">
        <v>370</v>
      </c>
      <c r="AK270" s="4" t="s">
        <v>370</v>
      </c>
      <c r="AL270" s="4" t="s">
        <v>370</v>
      </c>
      <c r="AM270" s="4" t="s">
        <v>370</v>
      </c>
      <c r="AN270" s="4" t="s">
        <v>370</v>
      </c>
      <c r="AO270" s="4" t="s">
        <v>370</v>
      </c>
      <c r="AP270" s="46">
        <f t="shared" si="94"/>
        <v>0.91992030380830125</v>
      </c>
      <c r="AQ270" s="47">
        <v>678</v>
      </c>
      <c r="AR270" s="35">
        <f t="shared" si="95"/>
        <v>554.72727272727275</v>
      </c>
      <c r="AS270" s="35">
        <f t="shared" si="88"/>
        <v>510.3</v>
      </c>
      <c r="AT270" s="35">
        <f t="shared" si="89"/>
        <v>-44.427272727272737</v>
      </c>
      <c r="AU270" s="35">
        <v>30.2</v>
      </c>
      <c r="AV270" s="35">
        <v>80.099999999999994</v>
      </c>
      <c r="AW270" s="35">
        <v>74.7</v>
      </c>
      <c r="AX270" s="35">
        <v>63.5</v>
      </c>
      <c r="AY270" s="35">
        <v>65.8</v>
      </c>
      <c r="AZ270" s="35">
        <v>72.2</v>
      </c>
      <c r="BA270" s="35">
        <v>71.2</v>
      </c>
      <c r="BB270" s="35">
        <v>65.3</v>
      </c>
      <c r="BC270" s="35">
        <v>13.2</v>
      </c>
      <c r="BD270" s="35"/>
      <c r="BE270" s="35">
        <f t="shared" si="96"/>
        <v>-25.9</v>
      </c>
      <c r="BF270" s="10"/>
      <c r="BG270" s="35">
        <f t="shared" si="90"/>
        <v>0</v>
      </c>
      <c r="BH270" s="35"/>
      <c r="BI270" s="35">
        <f t="shared" si="91"/>
        <v>0</v>
      </c>
      <c r="BJ270" s="35"/>
      <c r="BK270" s="35">
        <f t="shared" si="97"/>
        <v>0</v>
      </c>
      <c r="BL270" s="35">
        <v>0</v>
      </c>
      <c r="BM270" s="35">
        <f t="shared" si="98"/>
        <v>0</v>
      </c>
      <c r="BN270" s="80"/>
      <c r="BO270" s="8"/>
      <c r="BP270" s="8"/>
      <c r="BQ270" s="8"/>
      <c r="BR270" s="8"/>
      <c r="BS270" s="8"/>
      <c r="BT270" s="8"/>
      <c r="BU270" s="9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9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9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9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9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9"/>
      <c r="HF270" s="8"/>
      <c r="HG270" s="8"/>
    </row>
    <row r="271" spans="1:215" s="2" customFormat="1" ht="17" customHeight="1">
      <c r="A271" s="13" t="s">
        <v>267</v>
      </c>
      <c r="B271" s="35">
        <v>0</v>
      </c>
      <c r="C271" s="35">
        <v>0</v>
      </c>
      <c r="D271" s="71">
        <f t="shared" si="92"/>
        <v>0</v>
      </c>
      <c r="E271" s="10">
        <v>0</v>
      </c>
      <c r="F271" s="4" t="s">
        <v>370</v>
      </c>
      <c r="G271" s="4" t="s">
        <v>370</v>
      </c>
      <c r="H271" s="4" t="s">
        <v>370</v>
      </c>
      <c r="I271" s="4" t="s">
        <v>370</v>
      </c>
      <c r="J271" s="4" t="s">
        <v>370</v>
      </c>
      <c r="K271" s="4" t="s">
        <v>370</v>
      </c>
      <c r="L271" s="4" t="s">
        <v>370</v>
      </c>
      <c r="M271" s="4" t="s">
        <v>370</v>
      </c>
      <c r="N271" s="35">
        <v>1221.5</v>
      </c>
      <c r="O271" s="35">
        <v>1327.6</v>
      </c>
      <c r="P271" s="71">
        <f t="shared" si="84"/>
        <v>1.0868604175194432</v>
      </c>
      <c r="Q271" s="10">
        <v>20</v>
      </c>
      <c r="R271" s="35">
        <v>0</v>
      </c>
      <c r="S271" s="35">
        <v>0</v>
      </c>
      <c r="T271" s="71">
        <f t="shared" si="85"/>
        <v>1</v>
      </c>
      <c r="U271" s="10">
        <v>20</v>
      </c>
      <c r="V271" s="35">
        <v>1.3</v>
      </c>
      <c r="W271" s="35">
        <v>1.1000000000000001</v>
      </c>
      <c r="X271" s="71">
        <f t="shared" si="86"/>
        <v>0.84615384615384615</v>
      </c>
      <c r="Y271" s="10">
        <v>30</v>
      </c>
      <c r="Z271" s="35">
        <v>13620</v>
      </c>
      <c r="AA271" s="35">
        <v>13812.1</v>
      </c>
      <c r="AB271" s="71">
        <f t="shared" si="93"/>
        <v>1.0141042584434654</v>
      </c>
      <c r="AC271" s="10">
        <v>5</v>
      </c>
      <c r="AD271" s="47">
        <v>63</v>
      </c>
      <c r="AE271" s="47">
        <v>63</v>
      </c>
      <c r="AF271" s="71">
        <f t="shared" si="87"/>
        <v>1</v>
      </c>
      <c r="AG271" s="10">
        <v>20</v>
      </c>
      <c r="AH271" s="4" t="s">
        <v>370</v>
      </c>
      <c r="AI271" s="4" t="s">
        <v>370</v>
      </c>
      <c r="AJ271" s="4" t="s">
        <v>370</v>
      </c>
      <c r="AK271" s="4" t="s">
        <v>370</v>
      </c>
      <c r="AL271" s="4" t="s">
        <v>370</v>
      </c>
      <c r="AM271" s="4" t="s">
        <v>370</v>
      </c>
      <c r="AN271" s="4" t="s">
        <v>370</v>
      </c>
      <c r="AO271" s="4" t="s">
        <v>370</v>
      </c>
      <c r="AP271" s="46">
        <f t="shared" si="94"/>
        <v>0.97044573712864801</v>
      </c>
      <c r="AQ271" s="47">
        <v>572</v>
      </c>
      <c r="AR271" s="35">
        <f t="shared" si="95"/>
        <v>468</v>
      </c>
      <c r="AS271" s="35">
        <f t="shared" si="88"/>
        <v>454.2</v>
      </c>
      <c r="AT271" s="35">
        <f t="shared" si="89"/>
        <v>-13.800000000000011</v>
      </c>
      <c r="AU271" s="35">
        <v>33.200000000000003</v>
      </c>
      <c r="AV271" s="35">
        <v>50.2</v>
      </c>
      <c r="AW271" s="35">
        <v>34.4</v>
      </c>
      <c r="AX271" s="35">
        <v>42.2</v>
      </c>
      <c r="AY271" s="35">
        <v>55.8</v>
      </c>
      <c r="AZ271" s="35">
        <v>26.6</v>
      </c>
      <c r="BA271" s="35">
        <v>58.6</v>
      </c>
      <c r="BB271" s="35">
        <v>52.9</v>
      </c>
      <c r="BC271" s="35">
        <v>4.2</v>
      </c>
      <c r="BD271" s="35"/>
      <c r="BE271" s="35">
        <f t="shared" si="96"/>
        <v>96.1</v>
      </c>
      <c r="BF271" s="10"/>
      <c r="BG271" s="35">
        <f t="shared" si="90"/>
        <v>96.1</v>
      </c>
      <c r="BH271" s="35"/>
      <c r="BI271" s="35">
        <f t="shared" si="91"/>
        <v>96.1</v>
      </c>
      <c r="BJ271" s="35"/>
      <c r="BK271" s="35">
        <f t="shared" si="97"/>
        <v>96.1</v>
      </c>
      <c r="BL271" s="35">
        <v>94.9</v>
      </c>
      <c r="BM271" s="35">
        <f t="shared" si="98"/>
        <v>1.1999999999999886</v>
      </c>
      <c r="BN271" s="80"/>
      <c r="BO271" s="8"/>
      <c r="BP271" s="8"/>
      <c r="BQ271" s="8"/>
      <c r="BR271" s="8"/>
      <c r="BS271" s="8"/>
      <c r="BT271" s="8"/>
      <c r="BU271" s="9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9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9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9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9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9"/>
      <c r="HF271" s="8"/>
      <c r="HG271" s="8"/>
    </row>
    <row r="272" spans="1:215" s="2" customFormat="1" ht="17" customHeight="1">
      <c r="A272" s="13" t="s">
        <v>268</v>
      </c>
      <c r="B272" s="35">
        <v>0</v>
      </c>
      <c r="C272" s="35">
        <v>0</v>
      </c>
      <c r="D272" s="71">
        <f t="shared" si="92"/>
        <v>0</v>
      </c>
      <c r="E272" s="10">
        <v>0</v>
      </c>
      <c r="F272" s="4" t="s">
        <v>370</v>
      </c>
      <c r="G272" s="4" t="s">
        <v>370</v>
      </c>
      <c r="H272" s="4" t="s">
        <v>370</v>
      </c>
      <c r="I272" s="4" t="s">
        <v>370</v>
      </c>
      <c r="J272" s="4" t="s">
        <v>370</v>
      </c>
      <c r="K272" s="4" t="s">
        <v>370</v>
      </c>
      <c r="L272" s="4" t="s">
        <v>370</v>
      </c>
      <c r="M272" s="4" t="s">
        <v>370</v>
      </c>
      <c r="N272" s="35">
        <v>2022</v>
      </c>
      <c r="O272" s="35">
        <v>2548.6999999999998</v>
      </c>
      <c r="P272" s="71">
        <f t="shared" si="84"/>
        <v>1.2060484668644906</v>
      </c>
      <c r="Q272" s="10">
        <v>20</v>
      </c>
      <c r="R272" s="35">
        <v>0</v>
      </c>
      <c r="S272" s="35">
        <v>0</v>
      </c>
      <c r="T272" s="71">
        <f t="shared" si="85"/>
        <v>1</v>
      </c>
      <c r="U272" s="10">
        <v>10</v>
      </c>
      <c r="V272" s="35">
        <v>15.3</v>
      </c>
      <c r="W272" s="35">
        <v>15.8</v>
      </c>
      <c r="X272" s="71">
        <f t="shared" si="86"/>
        <v>1.0326797385620916</v>
      </c>
      <c r="Y272" s="10">
        <v>40</v>
      </c>
      <c r="Z272" s="35">
        <v>13649</v>
      </c>
      <c r="AA272" s="35">
        <v>12480.5</v>
      </c>
      <c r="AB272" s="71">
        <f t="shared" si="93"/>
        <v>0.9143893325518353</v>
      </c>
      <c r="AC272" s="10">
        <v>5</v>
      </c>
      <c r="AD272" s="47">
        <v>189</v>
      </c>
      <c r="AE272" s="47">
        <v>194</v>
      </c>
      <c r="AF272" s="71">
        <f t="shared" si="87"/>
        <v>1.0264550264550265</v>
      </c>
      <c r="AG272" s="10">
        <v>20</v>
      </c>
      <c r="AH272" s="4" t="s">
        <v>370</v>
      </c>
      <c r="AI272" s="4" t="s">
        <v>370</v>
      </c>
      <c r="AJ272" s="4" t="s">
        <v>370</v>
      </c>
      <c r="AK272" s="4" t="s">
        <v>370</v>
      </c>
      <c r="AL272" s="4" t="s">
        <v>370</v>
      </c>
      <c r="AM272" s="4" t="s">
        <v>370</v>
      </c>
      <c r="AN272" s="4" t="s">
        <v>370</v>
      </c>
      <c r="AO272" s="4" t="s">
        <v>370</v>
      </c>
      <c r="AP272" s="46">
        <f t="shared" si="94"/>
        <v>1.0582021691750862</v>
      </c>
      <c r="AQ272" s="47">
        <v>435</v>
      </c>
      <c r="AR272" s="35">
        <f t="shared" si="95"/>
        <v>355.90909090909093</v>
      </c>
      <c r="AS272" s="35">
        <f t="shared" si="88"/>
        <v>376.6</v>
      </c>
      <c r="AT272" s="35">
        <f t="shared" si="89"/>
        <v>20.690909090909088</v>
      </c>
      <c r="AU272" s="35">
        <v>39.4</v>
      </c>
      <c r="AV272" s="35">
        <v>46</v>
      </c>
      <c r="AW272" s="35">
        <v>35.4</v>
      </c>
      <c r="AX272" s="35">
        <v>31.5</v>
      </c>
      <c r="AY272" s="35">
        <v>42.9</v>
      </c>
      <c r="AZ272" s="35">
        <v>57.7</v>
      </c>
      <c r="BA272" s="35">
        <v>39.6</v>
      </c>
      <c r="BB272" s="35">
        <v>42.1</v>
      </c>
      <c r="BC272" s="35">
        <v>3.4</v>
      </c>
      <c r="BD272" s="35"/>
      <c r="BE272" s="35">
        <f t="shared" si="96"/>
        <v>38.6</v>
      </c>
      <c r="BF272" s="10"/>
      <c r="BG272" s="35">
        <f t="shared" si="90"/>
        <v>38.6</v>
      </c>
      <c r="BH272" s="35"/>
      <c r="BI272" s="35">
        <f t="shared" si="91"/>
        <v>38.6</v>
      </c>
      <c r="BJ272" s="35"/>
      <c r="BK272" s="35">
        <f t="shared" si="97"/>
        <v>38.6</v>
      </c>
      <c r="BL272" s="35">
        <v>41.5</v>
      </c>
      <c r="BM272" s="35">
        <f t="shared" si="98"/>
        <v>-2.8999999999999986</v>
      </c>
      <c r="BN272" s="80"/>
      <c r="BO272" s="8"/>
      <c r="BP272" s="8"/>
      <c r="BQ272" s="8"/>
      <c r="BR272" s="8"/>
      <c r="BS272" s="8"/>
      <c r="BT272" s="8"/>
      <c r="BU272" s="9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9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9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9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9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9"/>
      <c r="HF272" s="8"/>
      <c r="HG272" s="8"/>
    </row>
    <row r="273" spans="1:215" s="2" customFormat="1" ht="17" customHeight="1">
      <c r="A273" s="13" t="s">
        <v>269</v>
      </c>
      <c r="B273" s="35">
        <v>0</v>
      </c>
      <c r="C273" s="35">
        <v>0</v>
      </c>
      <c r="D273" s="71">
        <f t="shared" si="92"/>
        <v>0</v>
      </c>
      <c r="E273" s="10">
        <v>0</v>
      </c>
      <c r="F273" s="4" t="s">
        <v>370</v>
      </c>
      <c r="G273" s="4" t="s">
        <v>370</v>
      </c>
      <c r="H273" s="4" t="s">
        <v>370</v>
      </c>
      <c r="I273" s="4" t="s">
        <v>370</v>
      </c>
      <c r="J273" s="4" t="s">
        <v>370</v>
      </c>
      <c r="K273" s="4" t="s">
        <v>370</v>
      </c>
      <c r="L273" s="4" t="s">
        <v>370</v>
      </c>
      <c r="M273" s="4" t="s">
        <v>370</v>
      </c>
      <c r="N273" s="35">
        <v>920.1</v>
      </c>
      <c r="O273" s="35">
        <v>1220.5999999999999</v>
      </c>
      <c r="P273" s="71">
        <f t="shared" si="84"/>
        <v>1.2126594935333115</v>
      </c>
      <c r="Q273" s="10">
        <v>20</v>
      </c>
      <c r="R273" s="35">
        <v>74</v>
      </c>
      <c r="S273" s="35">
        <v>75.099999999999994</v>
      </c>
      <c r="T273" s="71">
        <f t="shared" si="85"/>
        <v>1.0148648648648648</v>
      </c>
      <c r="U273" s="10">
        <v>20</v>
      </c>
      <c r="V273" s="35">
        <v>8</v>
      </c>
      <c r="W273" s="35">
        <v>8.6999999999999993</v>
      </c>
      <c r="X273" s="71">
        <f t="shared" si="86"/>
        <v>1.0874999999999999</v>
      </c>
      <c r="Y273" s="10">
        <v>30</v>
      </c>
      <c r="Z273" s="35">
        <v>25357</v>
      </c>
      <c r="AA273" s="35">
        <v>24919.9</v>
      </c>
      <c r="AB273" s="71">
        <f t="shared" si="93"/>
        <v>0.98276215640651499</v>
      </c>
      <c r="AC273" s="10">
        <v>5</v>
      </c>
      <c r="AD273" s="47">
        <v>189</v>
      </c>
      <c r="AE273" s="47">
        <v>186</v>
      </c>
      <c r="AF273" s="71">
        <f t="shared" si="87"/>
        <v>0.98412698412698407</v>
      </c>
      <c r="AG273" s="10">
        <v>20</v>
      </c>
      <c r="AH273" s="4" t="s">
        <v>370</v>
      </c>
      <c r="AI273" s="4" t="s">
        <v>370</v>
      </c>
      <c r="AJ273" s="4" t="s">
        <v>370</v>
      </c>
      <c r="AK273" s="4" t="s">
        <v>370</v>
      </c>
      <c r="AL273" s="4" t="s">
        <v>370</v>
      </c>
      <c r="AM273" s="4" t="s">
        <v>370</v>
      </c>
      <c r="AN273" s="4" t="s">
        <v>370</v>
      </c>
      <c r="AO273" s="4" t="s">
        <v>370</v>
      </c>
      <c r="AP273" s="46">
        <f t="shared" si="94"/>
        <v>1.0712825013951135</v>
      </c>
      <c r="AQ273" s="47">
        <v>2119</v>
      </c>
      <c r="AR273" s="35">
        <f t="shared" si="95"/>
        <v>1733.7272727272725</v>
      </c>
      <c r="AS273" s="35">
        <f t="shared" si="88"/>
        <v>1857.3</v>
      </c>
      <c r="AT273" s="35">
        <f t="shared" si="89"/>
        <v>123.57272727272743</v>
      </c>
      <c r="AU273" s="35">
        <v>201.1</v>
      </c>
      <c r="AV273" s="35">
        <v>232.3</v>
      </c>
      <c r="AW273" s="35">
        <v>99.7</v>
      </c>
      <c r="AX273" s="35">
        <v>163.69999999999999</v>
      </c>
      <c r="AY273" s="35">
        <v>219.3</v>
      </c>
      <c r="AZ273" s="35">
        <v>227.1</v>
      </c>
      <c r="BA273" s="35">
        <v>208.7</v>
      </c>
      <c r="BB273" s="35">
        <v>181.5</v>
      </c>
      <c r="BC273" s="35">
        <v>99.6</v>
      </c>
      <c r="BD273" s="35"/>
      <c r="BE273" s="35">
        <f t="shared" si="96"/>
        <v>224.3</v>
      </c>
      <c r="BF273" s="10"/>
      <c r="BG273" s="35">
        <f t="shared" si="90"/>
        <v>224.3</v>
      </c>
      <c r="BH273" s="35"/>
      <c r="BI273" s="35">
        <f t="shared" si="91"/>
        <v>224.3</v>
      </c>
      <c r="BJ273" s="35"/>
      <c r="BK273" s="35">
        <f t="shared" si="97"/>
        <v>224.3</v>
      </c>
      <c r="BL273" s="35">
        <v>232.8</v>
      </c>
      <c r="BM273" s="35">
        <f t="shared" si="98"/>
        <v>-8.5</v>
      </c>
      <c r="BN273" s="80"/>
      <c r="BO273" s="8"/>
      <c r="BP273" s="8"/>
      <c r="BQ273" s="8"/>
      <c r="BR273" s="8"/>
      <c r="BS273" s="8"/>
      <c r="BT273" s="8"/>
      <c r="BU273" s="9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9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9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9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9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9"/>
      <c r="HF273" s="8"/>
      <c r="HG273" s="8"/>
    </row>
    <row r="274" spans="1:215" s="2" customFormat="1" ht="17" customHeight="1">
      <c r="A274" s="13" t="s">
        <v>270</v>
      </c>
      <c r="B274" s="35">
        <v>1510</v>
      </c>
      <c r="C274" s="35">
        <v>1148</v>
      </c>
      <c r="D274" s="71">
        <f t="shared" si="92"/>
        <v>0.76026490066225161</v>
      </c>
      <c r="E274" s="10">
        <v>10</v>
      </c>
      <c r="F274" s="4" t="s">
        <v>370</v>
      </c>
      <c r="G274" s="4" t="s">
        <v>370</v>
      </c>
      <c r="H274" s="4" t="s">
        <v>370</v>
      </c>
      <c r="I274" s="4" t="s">
        <v>370</v>
      </c>
      <c r="J274" s="4" t="s">
        <v>370</v>
      </c>
      <c r="K274" s="4" t="s">
        <v>370</v>
      </c>
      <c r="L274" s="4" t="s">
        <v>370</v>
      </c>
      <c r="M274" s="4" t="s">
        <v>370</v>
      </c>
      <c r="N274" s="35">
        <v>1175.2</v>
      </c>
      <c r="O274" s="35">
        <v>1507.2</v>
      </c>
      <c r="P274" s="71">
        <f t="shared" si="84"/>
        <v>1.2082505105513954</v>
      </c>
      <c r="Q274" s="10">
        <v>20</v>
      </c>
      <c r="R274" s="35">
        <v>0</v>
      </c>
      <c r="S274" s="35">
        <v>0</v>
      </c>
      <c r="T274" s="71">
        <f t="shared" si="85"/>
        <v>1</v>
      </c>
      <c r="U274" s="10">
        <v>20</v>
      </c>
      <c r="V274" s="35">
        <v>4.5</v>
      </c>
      <c r="W274" s="35">
        <v>5.5</v>
      </c>
      <c r="X274" s="71">
        <f t="shared" si="86"/>
        <v>1.2022222222222223</v>
      </c>
      <c r="Y274" s="10">
        <v>30</v>
      </c>
      <c r="Z274" s="35">
        <v>3087</v>
      </c>
      <c r="AA274" s="35">
        <v>2904.2</v>
      </c>
      <c r="AB274" s="71">
        <f t="shared" si="93"/>
        <v>0.94078393262066728</v>
      </c>
      <c r="AC274" s="10">
        <v>5</v>
      </c>
      <c r="AD274" s="47">
        <v>78</v>
      </c>
      <c r="AE274" s="47">
        <v>81</v>
      </c>
      <c r="AF274" s="71">
        <f t="shared" si="87"/>
        <v>1.0384615384615385</v>
      </c>
      <c r="AG274" s="10">
        <v>20</v>
      </c>
      <c r="AH274" s="4" t="s">
        <v>370</v>
      </c>
      <c r="AI274" s="4" t="s">
        <v>370</v>
      </c>
      <c r="AJ274" s="4" t="s">
        <v>370</v>
      </c>
      <c r="AK274" s="4" t="s">
        <v>370</v>
      </c>
      <c r="AL274" s="4" t="s">
        <v>370</v>
      </c>
      <c r="AM274" s="4" t="s">
        <v>370</v>
      </c>
      <c r="AN274" s="4" t="s">
        <v>370</v>
      </c>
      <c r="AO274" s="4" t="s">
        <v>370</v>
      </c>
      <c r="AP274" s="46">
        <f t="shared" si="94"/>
        <v>1.0791188220633448</v>
      </c>
      <c r="AQ274" s="47">
        <v>501</v>
      </c>
      <c r="AR274" s="35">
        <f t="shared" si="95"/>
        <v>409.90909090909093</v>
      </c>
      <c r="AS274" s="35">
        <f t="shared" si="88"/>
        <v>442.3</v>
      </c>
      <c r="AT274" s="35">
        <f t="shared" si="89"/>
        <v>32.390909090909076</v>
      </c>
      <c r="AU274" s="35">
        <v>31.7</v>
      </c>
      <c r="AV274" s="35">
        <v>46.2</v>
      </c>
      <c r="AW274" s="35">
        <v>46.4</v>
      </c>
      <c r="AX274" s="35">
        <v>43.1</v>
      </c>
      <c r="AY274" s="35">
        <v>40.200000000000003</v>
      </c>
      <c r="AZ274" s="35">
        <v>80.3</v>
      </c>
      <c r="BA274" s="35">
        <v>50.2</v>
      </c>
      <c r="BB274" s="35">
        <v>49.5</v>
      </c>
      <c r="BC274" s="35">
        <v>0.9</v>
      </c>
      <c r="BD274" s="35"/>
      <c r="BE274" s="35">
        <f t="shared" si="96"/>
        <v>53.8</v>
      </c>
      <c r="BF274" s="10"/>
      <c r="BG274" s="35">
        <f t="shared" si="90"/>
        <v>53.8</v>
      </c>
      <c r="BH274" s="35"/>
      <c r="BI274" s="35">
        <f t="shared" si="91"/>
        <v>53.8</v>
      </c>
      <c r="BJ274" s="35"/>
      <c r="BK274" s="35">
        <f t="shared" si="97"/>
        <v>53.8</v>
      </c>
      <c r="BL274" s="35">
        <v>56.7</v>
      </c>
      <c r="BM274" s="35">
        <f t="shared" si="98"/>
        <v>-2.9000000000000057</v>
      </c>
      <c r="BN274" s="80"/>
      <c r="BO274" s="8"/>
      <c r="BP274" s="8"/>
      <c r="BQ274" s="8"/>
      <c r="BR274" s="8"/>
      <c r="BS274" s="8"/>
      <c r="BT274" s="8"/>
      <c r="BU274" s="9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9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9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9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9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9"/>
      <c r="HF274" s="8"/>
      <c r="HG274" s="8"/>
    </row>
    <row r="275" spans="1:215" s="2" customFormat="1" ht="17" customHeight="1">
      <c r="A275" s="13" t="s">
        <v>271</v>
      </c>
      <c r="B275" s="35">
        <v>0</v>
      </c>
      <c r="C275" s="35">
        <v>0</v>
      </c>
      <c r="D275" s="71">
        <f t="shared" si="92"/>
        <v>0</v>
      </c>
      <c r="E275" s="10">
        <v>0</v>
      </c>
      <c r="F275" s="4" t="s">
        <v>370</v>
      </c>
      <c r="G275" s="4" t="s">
        <v>370</v>
      </c>
      <c r="H275" s="4" t="s">
        <v>370</v>
      </c>
      <c r="I275" s="4" t="s">
        <v>370</v>
      </c>
      <c r="J275" s="4" t="s">
        <v>370</v>
      </c>
      <c r="K275" s="4" t="s">
        <v>370</v>
      </c>
      <c r="L275" s="4" t="s">
        <v>370</v>
      </c>
      <c r="M275" s="4" t="s">
        <v>370</v>
      </c>
      <c r="N275" s="35">
        <v>1237.2</v>
      </c>
      <c r="O275" s="35">
        <v>1566.1</v>
      </c>
      <c r="P275" s="71">
        <f t="shared" si="84"/>
        <v>1.2065842224377628</v>
      </c>
      <c r="Q275" s="10">
        <v>20</v>
      </c>
      <c r="R275" s="35">
        <v>75</v>
      </c>
      <c r="S275" s="35">
        <v>76.900000000000006</v>
      </c>
      <c r="T275" s="71">
        <f t="shared" si="85"/>
        <v>1.0253333333333334</v>
      </c>
      <c r="U275" s="10">
        <v>15</v>
      </c>
      <c r="V275" s="35">
        <v>12.8</v>
      </c>
      <c r="W275" s="35">
        <v>13.3</v>
      </c>
      <c r="X275" s="71">
        <f t="shared" si="86"/>
        <v>1.0390625</v>
      </c>
      <c r="Y275" s="10">
        <v>35</v>
      </c>
      <c r="Z275" s="35">
        <v>12443</v>
      </c>
      <c r="AA275" s="35">
        <v>14077</v>
      </c>
      <c r="AB275" s="71">
        <f t="shared" si="93"/>
        <v>1.1313188137908865</v>
      </c>
      <c r="AC275" s="10">
        <v>5</v>
      </c>
      <c r="AD275" s="47">
        <v>113</v>
      </c>
      <c r="AE275" s="47">
        <v>112</v>
      </c>
      <c r="AF275" s="71">
        <f t="shared" si="87"/>
        <v>0.99115044247787609</v>
      </c>
      <c r="AG275" s="10">
        <v>20</v>
      </c>
      <c r="AH275" s="4" t="s">
        <v>370</v>
      </c>
      <c r="AI275" s="4" t="s">
        <v>370</v>
      </c>
      <c r="AJ275" s="4" t="s">
        <v>370</v>
      </c>
      <c r="AK275" s="4" t="s">
        <v>370</v>
      </c>
      <c r="AL275" s="4" t="s">
        <v>370</v>
      </c>
      <c r="AM275" s="4" t="s">
        <v>370</v>
      </c>
      <c r="AN275" s="4" t="s">
        <v>370</v>
      </c>
      <c r="AO275" s="4" t="s">
        <v>370</v>
      </c>
      <c r="AP275" s="46">
        <f t="shared" si="94"/>
        <v>1.0669313143922865</v>
      </c>
      <c r="AQ275" s="47">
        <v>1447</v>
      </c>
      <c r="AR275" s="35">
        <f t="shared" si="95"/>
        <v>1183.9090909090908</v>
      </c>
      <c r="AS275" s="35">
        <f t="shared" si="88"/>
        <v>1263.0999999999999</v>
      </c>
      <c r="AT275" s="35">
        <f t="shared" si="89"/>
        <v>79.190909090909145</v>
      </c>
      <c r="AU275" s="35">
        <v>117.2</v>
      </c>
      <c r="AV275" s="35">
        <v>114.1</v>
      </c>
      <c r="AW275" s="35">
        <v>134.80000000000001</v>
      </c>
      <c r="AX275" s="35">
        <v>105.6</v>
      </c>
      <c r="AY275" s="35">
        <v>148.4</v>
      </c>
      <c r="AZ275" s="35">
        <v>201.6</v>
      </c>
      <c r="BA275" s="35">
        <v>138.1</v>
      </c>
      <c r="BB275" s="35">
        <v>139.1</v>
      </c>
      <c r="BC275" s="35"/>
      <c r="BD275" s="35"/>
      <c r="BE275" s="35">
        <f t="shared" si="96"/>
        <v>164.2</v>
      </c>
      <c r="BF275" s="10"/>
      <c r="BG275" s="35">
        <f t="shared" si="90"/>
        <v>164.2</v>
      </c>
      <c r="BH275" s="35"/>
      <c r="BI275" s="35">
        <f t="shared" si="91"/>
        <v>164.2</v>
      </c>
      <c r="BJ275" s="35"/>
      <c r="BK275" s="35">
        <f t="shared" si="97"/>
        <v>164.2</v>
      </c>
      <c r="BL275" s="35">
        <v>160</v>
      </c>
      <c r="BM275" s="35">
        <f t="shared" si="98"/>
        <v>4.1999999999999886</v>
      </c>
      <c r="BN275" s="80"/>
      <c r="BO275" s="8"/>
      <c r="BP275" s="8"/>
      <c r="BQ275" s="8"/>
      <c r="BR275" s="8"/>
      <c r="BS275" s="8"/>
      <c r="BT275" s="8"/>
      <c r="BU275" s="9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9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9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9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9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9"/>
      <c r="HF275" s="8"/>
      <c r="HG275" s="8"/>
    </row>
    <row r="276" spans="1:215" s="2" customFormat="1" ht="17" customHeight="1">
      <c r="A276" s="13" t="s">
        <v>272</v>
      </c>
      <c r="B276" s="35">
        <v>0</v>
      </c>
      <c r="C276" s="35">
        <v>0</v>
      </c>
      <c r="D276" s="71">
        <f t="shared" si="92"/>
        <v>0</v>
      </c>
      <c r="E276" s="10">
        <v>0</v>
      </c>
      <c r="F276" s="4" t="s">
        <v>370</v>
      </c>
      <c r="G276" s="4" t="s">
        <v>370</v>
      </c>
      <c r="H276" s="4" t="s">
        <v>370</v>
      </c>
      <c r="I276" s="4" t="s">
        <v>370</v>
      </c>
      <c r="J276" s="4" t="s">
        <v>370</v>
      </c>
      <c r="K276" s="4" t="s">
        <v>370</v>
      </c>
      <c r="L276" s="4" t="s">
        <v>370</v>
      </c>
      <c r="M276" s="4" t="s">
        <v>370</v>
      </c>
      <c r="N276" s="35">
        <v>1757.3</v>
      </c>
      <c r="O276" s="35">
        <v>1067.5</v>
      </c>
      <c r="P276" s="71">
        <f t="shared" si="84"/>
        <v>0.60746599897570142</v>
      </c>
      <c r="Q276" s="10">
        <v>20</v>
      </c>
      <c r="R276" s="35">
        <v>36</v>
      </c>
      <c r="S276" s="35">
        <v>58.2</v>
      </c>
      <c r="T276" s="71">
        <f t="shared" si="85"/>
        <v>1.2416666666666667</v>
      </c>
      <c r="U276" s="10">
        <v>20</v>
      </c>
      <c r="V276" s="35">
        <v>10.4</v>
      </c>
      <c r="W276" s="35">
        <v>10.7</v>
      </c>
      <c r="X276" s="71">
        <f t="shared" si="86"/>
        <v>1.0288461538461537</v>
      </c>
      <c r="Y276" s="10">
        <v>30</v>
      </c>
      <c r="Z276" s="35">
        <v>10126</v>
      </c>
      <c r="AA276" s="35">
        <v>12037.6</v>
      </c>
      <c r="AB276" s="71">
        <f t="shared" si="93"/>
        <v>1.1887813549279085</v>
      </c>
      <c r="AC276" s="10">
        <v>5</v>
      </c>
      <c r="AD276" s="47">
        <v>155</v>
      </c>
      <c r="AE276" s="47">
        <v>155</v>
      </c>
      <c r="AF276" s="71">
        <f t="shared" si="87"/>
        <v>1</v>
      </c>
      <c r="AG276" s="10">
        <v>20</v>
      </c>
      <c r="AH276" s="4" t="s">
        <v>370</v>
      </c>
      <c r="AI276" s="4" t="s">
        <v>370</v>
      </c>
      <c r="AJ276" s="4" t="s">
        <v>370</v>
      </c>
      <c r="AK276" s="4" t="s">
        <v>370</v>
      </c>
      <c r="AL276" s="4" t="s">
        <v>370</v>
      </c>
      <c r="AM276" s="4" t="s">
        <v>370</v>
      </c>
      <c r="AN276" s="4" t="s">
        <v>370</v>
      </c>
      <c r="AO276" s="4" t="s">
        <v>370</v>
      </c>
      <c r="AP276" s="46">
        <f t="shared" si="94"/>
        <v>0.98728362845127915</v>
      </c>
      <c r="AQ276" s="47">
        <v>1083</v>
      </c>
      <c r="AR276" s="35">
        <f t="shared" si="95"/>
        <v>886.09090909090912</v>
      </c>
      <c r="AS276" s="35">
        <f t="shared" si="88"/>
        <v>874.8</v>
      </c>
      <c r="AT276" s="35">
        <f t="shared" si="89"/>
        <v>-11.290909090909167</v>
      </c>
      <c r="AU276" s="35">
        <v>76.900000000000006</v>
      </c>
      <c r="AV276" s="35">
        <v>95.7</v>
      </c>
      <c r="AW276" s="35">
        <v>89.5</v>
      </c>
      <c r="AX276" s="35">
        <v>73.599999999999994</v>
      </c>
      <c r="AY276" s="35">
        <v>81.400000000000006</v>
      </c>
      <c r="AZ276" s="35">
        <v>111.2</v>
      </c>
      <c r="BA276" s="35">
        <v>122</v>
      </c>
      <c r="BB276" s="35">
        <v>82.8</v>
      </c>
      <c r="BC276" s="35"/>
      <c r="BD276" s="35"/>
      <c r="BE276" s="35">
        <f t="shared" si="96"/>
        <v>141.69999999999999</v>
      </c>
      <c r="BF276" s="10"/>
      <c r="BG276" s="35">
        <f t="shared" si="90"/>
        <v>141.69999999999999</v>
      </c>
      <c r="BH276" s="35"/>
      <c r="BI276" s="35">
        <f t="shared" si="91"/>
        <v>141.69999999999999</v>
      </c>
      <c r="BJ276" s="35"/>
      <c r="BK276" s="35">
        <f t="shared" si="97"/>
        <v>141.69999999999999</v>
      </c>
      <c r="BL276" s="35">
        <v>131.80000000000001</v>
      </c>
      <c r="BM276" s="35">
        <f t="shared" si="98"/>
        <v>9.8999999999999773</v>
      </c>
      <c r="BN276" s="80"/>
      <c r="BO276" s="8"/>
      <c r="BP276" s="8"/>
      <c r="BQ276" s="8"/>
      <c r="BR276" s="8"/>
      <c r="BS276" s="8"/>
      <c r="BT276" s="8"/>
      <c r="BU276" s="9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9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9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9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9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9"/>
      <c r="HF276" s="8"/>
      <c r="HG276" s="8"/>
    </row>
    <row r="277" spans="1:215" s="2" customFormat="1" ht="17" customHeight="1">
      <c r="A277" s="13" t="s">
        <v>273</v>
      </c>
      <c r="B277" s="35">
        <v>0</v>
      </c>
      <c r="C277" s="35">
        <v>0</v>
      </c>
      <c r="D277" s="71">
        <f t="shared" si="92"/>
        <v>0</v>
      </c>
      <c r="E277" s="10">
        <v>0</v>
      </c>
      <c r="F277" s="4" t="s">
        <v>370</v>
      </c>
      <c r="G277" s="4" t="s">
        <v>370</v>
      </c>
      <c r="H277" s="4" t="s">
        <v>370</v>
      </c>
      <c r="I277" s="4" t="s">
        <v>370</v>
      </c>
      <c r="J277" s="4" t="s">
        <v>370</v>
      </c>
      <c r="K277" s="4" t="s">
        <v>370</v>
      </c>
      <c r="L277" s="4" t="s">
        <v>370</v>
      </c>
      <c r="M277" s="4" t="s">
        <v>370</v>
      </c>
      <c r="N277" s="35">
        <v>464.2</v>
      </c>
      <c r="O277" s="35">
        <v>660.1</v>
      </c>
      <c r="P277" s="71">
        <f t="shared" si="84"/>
        <v>1.2222016372253339</v>
      </c>
      <c r="Q277" s="10">
        <v>20</v>
      </c>
      <c r="R277" s="35">
        <v>0</v>
      </c>
      <c r="S277" s="35">
        <v>0</v>
      </c>
      <c r="T277" s="71">
        <f t="shared" si="85"/>
        <v>1</v>
      </c>
      <c r="U277" s="10">
        <v>30</v>
      </c>
      <c r="V277" s="35">
        <v>6</v>
      </c>
      <c r="W277" s="35">
        <v>5.6</v>
      </c>
      <c r="X277" s="71">
        <f t="shared" si="86"/>
        <v>0.93333333333333324</v>
      </c>
      <c r="Y277" s="10">
        <v>20</v>
      </c>
      <c r="Z277" s="35">
        <v>20445</v>
      </c>
      <c r="AA277" s="35">
        <v>19535.5</v>
      </c>
      <c r="AB277" s="71">
        <f t="shared" si="93"/>
        <v>0.95551479579359255</v>
      </c>
      <c r="AC277" s="10">
        <v>5</v>
      </c>
      <c r="AD277" s="47">
        <v>250</v>
      </c>
      <c r="AE277" s="47">
        <v>250</v>
      </c>
      <c r="AF277" s="71">
        <f t="shared" si="87"/>
        <v>1</v>
      </c>
      <c r="AG277" s="10">
        <v>20</v>
      </c>
      <c r="AH277" s="4" t="s">
        <v>370</v>
      </c>
      <c r="AI277" s="4" t="s">
        <v>370</v>
      </c>
      <c r="AJ277" s="4" t="s">
        <v>370</v>
      </c>
      <c r="AK277" s="4" t="s">
        <v>370</v>
      </c>
      <c r="AL277" s="4" t="s">
        <v>370</v>
      </c>
      <c r="AM277" s="4" t="s">
        <v>370</v>
      </c>
      <c r="AN277" s="4" t="s">
        <v>370</v>
      </c>
      <c r="AO277" s="4" t="s">
        <v>370</v>
      </c>
      <c r="AP277" s="46">
        <f t="shared" si="94"/>
        <v>1.0304028777909611</v>
      </c>
      <c r="AQ277" s="47">
        <v>1594</v>
      </c>
      <c r="AR277" s="35">
        <f t="shared" si="95"/>
        <v>1304.1818181818182</v>
      </c>
      <c r="AS277" s="35">
        <f t="shared" si="88"/>
        <v>1343.8</v>
      </c>
      <c r="AT277" s="35">
        <f t="shared" si="89"/>
        <v>39.618181818181711</v>
      </c>
      <c r="AU277" s="35">
        <v>176.7</v>
      </c>
      <c r="AV277" s="35">
        <v>174.8</v>
      </c>
      <c r="AW277" s="35">
        <v>159.6</v>
      </c>
      <c r="AX277" s="35">
        <v>122.4</v>
      </c>
      <c r="AY277" s="35">
        <v>130.30000000000001</v>
      </c>
      <c r="AZ277" s="35">
        <v>127.1</v>
      </c>
      <c r="BA277" s="35">
        <v>150</v>
      </c>
      <c r="BB277" s="35">
        <v>153.69999999999999</v>
      </c>
      <c r="BC277" s="35"/>
      <c r="BD277" s="35"/>
      <c r="BE277" s="35">
        <f t="shared" si="96"/>
        <v>149.19999999999999</v>
      </c>
      <c r="BF277" s="10"/>
      <c r="BG277" s="35">
        <f t="shared" si="90"/>
        <v>149.19999999999999</v>
      </c>
      <c r="BH277" s="35"/>
      <c r="BI277" s="35">
        <f t="shared" si="91"/>
        <v>149.19999999999999</v>
      </c>
      <c r="BJ277" s="35"/>
      <c r="BK277" s="35">
        <f t="shared" si="97"/>
        <v>149.19999999999999</v>
      </c>
      <c r="BL277" s="35">
        <v>154.69999999999999</v>
      </c>
      <c r="BM277" s="35">
        <f t="shared" si="98"/>
        <v>-5.5</v>
      </c>
      <c r="BN277" s="80"/>
      <c r="BO277" s="8"/>
      <c r="BP277" s="8"/>
      <c r="BQ277" s="8"/>
      <c r="BR277" s="8"/>
      <c r="BS277" s="8"/>
      <c r="BT277" s="8"/>
      <c r="BU277" s="9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9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9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9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9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9"/>
      <c r="HF277" s="8"/>
      <c r="HG277" s="8"/>
    </row>
    <row r="278" spans="1:215" s="2" customFormat="1" ht="17" customHeight="1">
      <c r="A278" s="13" t="s">
        <v>274</v>
      </c>
      <c r="B278" s="35">
        <v>0</v>
      </c>
      <c r="C278" s="35">
        <v>0</v>
      </c>
      <c r="D278" s="71">
        <f t="shared" si="92"/>
        <v>0</v>
      </c>
      <c r="E278" s="10">
        <v>0</v>
      </c>
      <c r="F278" s="4" t="s">
        <v>370</v>
      </c>
      <c r="G278" s="4" t="s">
        <v>370</v>
      </c>
      <c r="H278" s="4" t="s">
        <v>370</v>
      </c>
      <c r="I278" s="4" t="s">
        <v>370</v>
      </c>
      <c r="J278" s="4" t="s">
        <v>370</v>
      </c>
      <c r="K278" s="4" t="s">
        <v>370</v>
      </c>
      <c r="L278" s="4" t="s">
        <v>370</v>
      </c>
      <c r="M278" s="4" t="s">
        <v>370</v>
      </c>
      <c r="N278" s="35">
        <v>988.3</v>
      </c>
      <c r="O278" s="35">
        <v>726.6</v>
      </c>
      <c r="P278" s="71">
        <f t="shared" si="84"/>
        <v>0.73520186178285951</v>
      </c>
      <c r="Q278" s="10">
        <v>20</v>
      </c>
      <c r="R278" s="35">
        <v>0</v>
      </c>
      <c r="S278" s="35">
        <v>4.5999999999999996</v>
      </c>
      <c r="T278" s="71">
        <f t="shared" si="85"/>
        <v>1</v>
      </c>
      <c r="U278" s="10">
        <v>20</v>
      </c>
      <c r="V278" s="35">
        <v>6.5</v>
      </c>
      <c r="W278" s="35">
        <v>6.6</v>
      </c>
      <c r="X278" s="71">
        <f t="shared" si="86"/>
        <v>1.0153846153846153</v>
      </c>
      <c r="Y278" s="10">
        <v>30</v>
      </c>
      <c r="Z278" s="35">
        <v>9359</v>
      </c>
      <c r="AA278" s="35">
        <v>7719.8</v>
      </c>
      <c r="AB278" s="71">
        <f t="shared" si="93"/>
        <v>0.82485308259429424</v>
      </c>
      <c r="AC278" s="10">
        <v>5</v>
      </c>
      <c r="AD278" s="47">
        <v>94</v>
      </c>
      <c r="AE278" s="47">
        <v>94</v>
      </c>
      <c r="AF278" s="71">
        <f t="shared" si="87"/>
        <v>1</v>
      </c>
      <c r="AG278" s="10">
        <v>20</v>
      </c>
      <c r="AH278" s="4" t="s">
        <v>370</v>
      </c>
      <c r="AI278" s="4" t="s">
        <v>370</v>
      </c>
      <c r="AJ278" s="4" t="s">
        <v>370</v>
      </c>
      <c r="AK278" s="4" t="s">
        <v>370</v>
      </c>
      <c r="AL278" s="4" t="s">
        <v>370</v>
      </c>
      <c r="AM278" s="4" t="s">
        <v>370</v>
      </c>
      <c r="AN278" s="4" t="s">
        <v>370</v>
      </c>
      <c r="AO278" s="4" t="s">
        <v>370</v>
      </c>
      <c r="AP278" s="46">
        <f t="shared" si="94"/>
        <v>0.9398930643175486</v>
      </c>
      <c r="AQ278" s="47">
        <v>706</v>
      </c>
      <c r="AR278" s="35">
        <f t="shared" si="95"/>
        <v>577.63636363636374</v>
      </c>
      <c r="AS278" s="35">
        <f t="shared" si="88"/>
        <v>542.9</v>
      </c>
      <c r="AT278" s="35">
        <f t="shared" si="89"/>
        <v>-34.736363636363762</v>
      </c>
      <c r="AU278" s="35">
        <v>59.6</v>
      </c>
      <c r="AV278" s="35">
        <v>67</v>
      </c>
      <c r="AW278" s="35">
        <v>52.7</v>
      </c>
      <c r="AX278" s="35">
        <v>46.5</v>
      </c>
      <c r="AY278" s="35">
        <v>68.5</v>
      </c>
      <c r="AZ278" s="35">
        <v>112.7</v>
      </c>
      <c r="BA278" s="35">
        <v>54.5</v>
      </c>
      <c r="BB278" s="35">
        <v>69.7</v>
      </c>
      <c r="BC278" s="35"/>
      <c r="BD278" s="35"/>
      <c r="BE278" s="35">
        <f t="shared" si="96"/>
        <v>11.7</v>
      </c>
      <c r="BF278" s="10"/>
      <c r="BG278" s="35">
        <f t="shared" si="90"/>
        <v>11.7</v>
      </c>
      <c r="BH278" s="35"/>
      <c r="BI278" s="35">
        <f t="shared" si="91"/>
        <v>11.7</v>
      </c>
      <c r="BJ278" s="35"/>
      <c r="BK278" s="35">
        <f t="shared" si="97"/>
        <v>11.7</v>
      </c>
      <c r="BL278" s="35">
        <v>15.4</v>
      </c>
      <c r="BM278" s="35">
        <f t="shared" si="98"/>
        <v>-3.7000000000000011</v>
      </c>
      <c r="BN278" s="80"/>
      <c r="BO278" s="8"/>
      <c r="BP278" s="8"/>
      <c r="BQ278" s="8"/>
      <c r="BR278" s="8"/>
      <c r="BS278" s="8"/>
      <c r="BT278" s="8"/>
      <c r="BU278" s="9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9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9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9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9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9"/>
      <c r="HF278" s="8"/>
      <c r="HG278" s="8"/>
    </row>
    <row r="279" spans="1:215" s="2" customFormat="1" ht="17" customHeight="1">
      <c r="A279" s="13" t="s">
        <v>275</v>
      </c>
      <c r="B279" s="35">
        <v>0</v>
      </c>
      <c r="C279" s="35">
        <v>0</v>
      </c>
      <c r="D279" s="71">
        <f t="shared" si="92"/>
        <v>0</v>
      </c>
      <c r="E279" s="10">
        <v>0</v>
      </c>
      <c r="F279" s="4" t="s">
        <v>370</v>
      </c>
      <c r="G279" s="4" t="s">
        <v>370</v>
      </c>
      <c r="H279" s="4" t="s">
        <v>370</v>
      </c>
      <c r="I279" s="4" t="s">
        <v>370</v>
      </c>
      <c r="J279" s="4" t="s">
        <v>370</v>
      </c>
      <c r="K279" s="4" t="s">
        <v>370</v>
      </c>
      <c r="L279" s="4" t="s">
        <v>370</v>
      </c>
      <c r="M279" s="4" t="s">
        <v>370</v>
      </c>
      <c r="N279" s="35">
        <v>1054.9000000000001</v>
      </c>
      <c r="O279" s="35">
        <v>1182.8</v>
      </c>
      <c r="P279" s="71">
        <f t="shared" si="84"/>
        <v>1.1212437197838656</v>
      </c>
      <c r="Q279" s="10">
        <v>20</v>
      </c>
      <c r="R279" s="35">
        <v>70</v>
      </c>
      <c r="S279" s="35">
        <v>66.599999999999994</v>
      </c>
      <c r="T279" s="71">
        <f t="shared" si="85"/>
        <v>0.9514285714285714</v>
      </c>
      <c r="U279" s="10">
        <v>15</v>
      </c>
      <c r="V279" s="35">
        <v>7.5</v>
      </c>
      <c r="W279" s="35">
        <v>7.5</v>
      </c>
      <c r="X279" s="71">
        <f t="shared" si="86"/>
        <v>1</v>
      </c>
      <c r="Y279" s="10">
        <v>35</v>
      </c>
      <c r="Z279" s="35">
        <v>8602</v>
      </c>
      <c r="AA279" s="35">
        <v>10565</v>
      </c>
      <c r="AB279" s="71">
        <f t="shared" si="93"/>
        <v>1.2028202743548011</v>
      </c>
      <c r="AC279" s="10">
        <v>5</v>
      </c>
      <c r="AD279" s="47">
        <v>92</v>
      </c>
      <c r="AE279" s="47">
        <v>205</v>
      </c>
      <c r="AF279" s="71">
        <f t="shared" si="87"/>
        <v>1.3</v>
      </c>
      <c r="AG279" s="10">
        <v>20</v>
      </c>
      <c r="AH279" s="4" t="s">
        <v>370</v>
      </c>
      <c r="AI279" s="4" t="s">
        <v>370</v>
      </c>
      <c r="AJ279" s="4" t="s">
        <v>370</v>
      </c>
      <c r="AK279" s="4" t="s">
        <v>370</v>
      </c>
      <c r="AL279" s="4" t="s">
        <v>370</v>
      </c>
      <c r="AM279" s="4" t="s">
        <v>370</v>
      </c>
      <c r="AN279" s="4" t="s">
        <v>370</v>
      </c>
      <c r="AO279" s="4" t="s">
        <v>370</v>
      </c>
      <c r="AP279" s="46">
        <f t="shared" si="94"/>
        <v>1.0916884667250515</v>
      </c>
      <c r="AQ279" s="47">
        <v>1039</v>
      </c>
      <c r="AR279" s="35">
        <f t="shared" si="95"/>
        <v>850.09090909090912</v>
      </c>
      <c r="AS279" s="35">
        <f t="shared" si="88"/>
        <v>928</v>
      </c>
      <c r="AT279" s="35">
        <f t="shared" si="89"/>
        <v>77.909090909090878</v>
      </c>
      <c r="AU279" s="35">
        <v>71.900000000000006</v>
      </c>
      <c r="AV279" s="35">
        <v>82.6</v>
      </c>
      <c r="AW279" s="35">
        <v>134.6</v>
      </c>
      <c r="AX279" s="35">
        <v>74.2</v>
      </c>
      <c r="AY279" s="35">
        <v>99</v>
      </c>
      <c r="AZ279" s="35">
        <v>140.19999999999999</v>
      </c>
      <c r="BA279" s="35">
        <v>105.9</v>
      </c>
      <c r="BB279" s="35">
        <v>92.1</v>
      </c>
      <c r="BC279" s="35"/>
      <c r="BD279" s="35"/>
      <c r="BE279" s="35">
        <f t="shared" si="96"/>
        <v>127.5</v>
      </c>
      <c r="BF279" s="10"/>
      <c r="BG279" s="35">
        <f t="shared" si="90"/>
        <v>127.5</v>
      </c>
      <c r="BH279" s="35"/>
      <c r="BI279" s="35">
        <f t="shared" si="91"/>
        <v>127.5</v>
      </c>
      <c r="BJ279" s="35"/>
      <c r="BK279" s="35">
        <f t="shared" si="97"/>
        <v>127.5</v>
      </c>
      <c r="BL279" s="35">
        <v>122.3</v>
      </c>
      <c r="BM279" s="35">
        <f t="shared" si="98"/>
        <v>5.2000000000000028</v>
      </c>
      <c r="BN279" s="80"/>
      <c r="BO279" s="8"/>
      <c r="BP279" s="8"/>
      <c r="BQ279" s="8"/>
      <c r="BR279" s="8"/>
      <c r="BS279" s="8"/>
      <c r="BT279" s="8"/>
      <c r="BU279" s="9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9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9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9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9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9"/>
      <c r="HF279" s="8"/>
      <c r="HG279" s="8"/>
    </row>
    <row r="280" spans="1:215" s="2" customFormat="1" ht="17" customHeight="1">
      <c r="A280" s="13" t="s">
        <v>276</v>
      </c>
      <c r="B280" s="35">
        <v>0</v>
      </c>
      <c r="C280" s="35">
        <v>0</v>
      </c>
      <c r="D280" s="71">
        <f t="shared" si="92"/>
        <v>0</v>
      </c>
      <c r="E280" s="10">
        <v>0</v>
      </c>
      <c r="F280" s="4" t="s">
        <v>370</v>
      </c>
      <c r="G280" s="4" t="s">
        <v>370</v>
      </c>
      <c r="H280" s="4" t="s">
        <v>370</v>
      </c>
      <c r="I280" s="4" t="s">
        <v>370</v>
      </c>
      <c r="J280" s="4" t="s">
        <v>370</v>
      </c>
      <c r="K280" s="4" t="s">
        <v>370</v>
      </c>
      <c r="L280" s="4" t="s">
        <v>370</v>
      </c>
      <c r="M280" s="4" t="s">
        <v>370</v>
      </c>
      <c r="N280" s="35">
        <v>455.3</v>
      </c>
      <c r="O280" s="35">
        <v>771</v>
      </c>
      <c r="P280" s="71">
        <f t="shared" si="84"/>
        <v>1.2493388974302657</v>
      </c>
      <c r="Q280" s="10">
        <v>20</v>
      </c>
      <c r="R280" s="35">
        <v>182</v>
      </c>
      <c r="S280" s="35">
        <v>190</v>
      </c>
      <c r="T280" s="71">
        <f t="shared" si="85"/>
        <v>1.043956043956044</v>
      </c>
      <c r="U280" s="10">
        <v>25</v>
      </c>
      <c r="V280" s="35">
        <v>8.8000000000000007</v>
      </c>
      <c r="W280" s="35">
        <v>10.1</v>
      </c>
      <c r="X280" s="71">
        <f t="shared" si="86"/>
        <v>1.1477272727272725</v>
      </c>
      <c r="Y280" s="10">
        <v>25</v>
      </c>
      <c r="Z280" s="35">
        <v>7958</v>
      </c>
      <c r="AA280" s="35">
        <v>7816.8</v>
      </c>
      <c r="AB280" s="71">
        <f t="shared" si="93"/>
        <v>0.98225684845438554</v>
      </c>
      <c r="AC280" s="10">
        <v>5</v>
      </c>
      <c r="AD280" s="47">
        <v>240</v>
      </c>
      <c r="AE280" s="47">
        <v>245</v>
      </c>
      <c r="AF280" s="71">
        <f t="shared" si="87"/>
        <v>1.0208333333333333</v>
      </c>
      <c r="AG280" s="10">
        <v>20</v>
      </c>
      <c r="AH280" s="4" t="s">
        <v>370</v>
      </c>
      <c r="AI280" s="4" t="s">
        <v>370</v>
      </c>
      <c r="AJ280" s="4" t="s">
        <v>370</v>
      </c>
      <c r="AK280" s="4" t="s">
        <v>370</v>
      </c>
      <c r="AL280" s="4" t="s">
        <v>370</v>
      </c>
      <c r="AM280" s="4" t="s">
        <v>370</v>
      </c>
      <c r="AN280" s="4" t="s">
        <v>370</v>
      </c>
      <c r="AO280" s="4" t="s">
        <v>370</v>
      </c>
      <c r="AP280" s="46">
        <f t="shared" si="94"/>
        <v>1.106387492364493</v>
      </c>
      <c r="AQ280" s="47">
        <v>907</v>
      </c>
      <c r="AR280" s="35">
        <f t="shared" si="95"/>
        <v>742.09090909090912</v>
      </c>
      <c r="AS280" s="35">
        <f t="shared" si="88"/>
        <v>821</v>
      </c>
      <c r="AT280" s="35">
        <f t="shared" si="89"/>
        <v>78.909090909090878</v>
      </c>
      <c r="AU280" s="35">
        <v>102.6</v>
      </c>
      <c r="AV280" s="35">
        <v>94.6</v>
      </c>
      <c r="AW280" s="35">
        <v>46.8</v>
      </c>
      <c r="AX280" s="35">
        <v>66.5</v>
      </c>
      <c r="AY280" s="35">
        <v>77.599999999999994</v>
      </c>
      <c r="AZ280" s="35">
        <v>169</v>
      </c>
      <c r="BA280" s="35">
        <v>85.4</v>
      </c>
      <c r="BB280" s="35">
        <v>88.4</v>
      </c>
      <c r="BC280" s="35"/>
      <c r="BD280" s="35"/>
      <c r="BE280" s="35">
        <f t="shared" si="96"/>
        <v>90.1</v>
      </c>
      <c r="BF280" s="10"/>
      <c r="BG280" s="35">
        <f t="shared" si="90"/>
        <v>90.1</v>
      </c>
      <c r="BH280" s="35"/>
      <c r="BI280" s="35">
        <f t="shared" si="91"/>
        <v>90.1</v>
      </c>
      <c r="BJ280" s="35"/>
      <c r="BK280" s="35">
        <f t="shared" si="97"/>
        <v>90.1</v>
      </c>
      <c r="BL280" s="35">
        <v>95.3</v>
      </c>
      <c r="BM280" s="35">
        <f t="shared" si="98"/>
        <v>-5.2000000000000028</v>
      </c>
      <c r="BN280" s="80"/>
      <c r="BO280" s="8"/>
      <c r="BP280" s="8"/>
      <c r="BQ280" s="8"/>
      <c r="BR280" s="8"/>
      <c r="BS280" s="8"/>
      <c r="BT280" s="8"/>
      <c r="BU280" s="9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9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9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9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9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9"/>
      <c r="HF280" s="8"/>
      <c r="HG280" s="8"/>
    </row>
    <row r="281" spans="1:215" s="2" customFormat="1" ht="17" customHeight="1">
      <c r="A281" s="13" t="s">
        <v>277</v>
      </c>
      <c r="B281" s="35">
        <v>0</v>
      </c>
      <c r="C281" s="35">
        <v>0</v>
      </c>
      <c r="D281" s="71">
        <f t="shared" si="92"/>
        <v>0</v>
      </c>
      <c r="E281" s="10">
        <v>0</v>
      </c>
      <c r="F281" s="4" t="s">
        <v>370</v>
      </c>
      <c r="G281" s="4" t="s">
        <v>370</v>
      </c>
      <c r="H281" s="4" t="s">
        <v>370</v>
      </c>
      <c r="I281" s="4" t="s">
        <v>370</v>
      </c>
      <c r="J281" s="4" t="s">
        <v>370</v>
      </c>
      <c r="K281" s="4" t="s">
        <v>370</v>
      </c>
      <c r="L281" s="4" t="s">
        <v>370</v>
      </c>
      <c r="M281" s="4" t="s">
        <v>370</v>
      </c>
      <c r="N281" s="35">
        <v>1592.4</v>
      </c>
      <c r="O281" s="35">
        <v>1159.4000000000001</v>
      </c>
      <c r="P281" s="71">
        <f t="shared" si="84"/>
        <v>0.7280833961316252</v>
      </c>
      <c r="Q281" s="10">
        <v>20</v>
      </c>
      <c r="R281" s="35">
        <v>85</v>
      </c>
      <c r="S281" s="35">
        <v>86.9</v>
      </c>
      <c r="T281" s="71">
        <f t="shared" si="85"/>
        <v>1.0223529411764707</v>
      </c>
      <c r="U281" s="10">
        <v>20</v>
      </c>
      <c r="V281" s="35">
        <v>10.199999999999999</v>
      </c>
      <c r="W281" s="35">
        <v>10.4</v>
      </c>
      <c r="X281" s="71">
        <f t="shared" si="86"/>
        <v>1.0196078431372551</v>
      </c>
      <c r="Y281" s="10">
        <v>30</v>
      </c>
      <c r="Z281" s="35">
        <v>15071</v>
      </c>
      <c r="AA281" s="35">
        <v>17115.2</v>
      </c>
      <c r="AB281" s="71">
        <f t="shared" si="93"/>
        <v>1.1356379802269259</v>
      </c>
      <c r="AC281" s="10">
        <v>5</v>
      </c>
      <c r="AD281" s="47">
        <v>95</v>
      </c>
      <c r="AE281" s="47">
        <v>104</v>
      </c>
      <c r="AF281" s="71">
        <f t="shared" si="87"/>
        <v>1.0947368421052632</v>
      </c>
      <c r="AG281" s="10">
        <v>20</v>
      </c>
      <c r="AH281" s="4" t="s">
        <v>370</v>
      </c>
      <c r="AI281" s="4" t="s">
        <v>370</v>
      </c>
      <c r="AJ281" s="4" t="s">
        <v>370</v>
      </c>
      <c r="AK281" s="4" t="s">
        <v>370</v>
      </c>
      <c r="AL281" s="4" t="s">
        <v>370</v>
      </c>
      <c r="AM281" s="4" t="s">
        <v>370</v>
      </c>
      <c r="AN281" s="4" t="s">
        <v>370</v>
      </c>
      <c r="AO281" s="4" t="s">
        <v>370</v>
      </c>
      <c r="AP281" s="46">
        <f t="shared" si="94"/>
        <v>0.98073567140546813</v>
      </c>
      <c r="AQ281" s="47">
        <v>79</v>
      </c>
      <c r="AR281" s="35">
        <f t="shared" si="95"/>
        <v>64.63636363636364</v>
      </c>
      <c r="AS281" s="35">
        <f t="shared" si="88"/>
        <v>63.4</v>
      </c>
      <c r="AT281" s="35">
        <f t="shared" si="89"/>
        <v>-1.2363636363636417</v>
      </c>
      <c r="AU281" s="35">
        <v>5.7</v>
      </c>
      <c r="AV281" s="35">
        <v>5.9</v>
      </c>
      <c r="AW281" s="35">
        <v>6.7</v>
      </c>
      <c r="AX281" s="35">
        <v>6.2</v>
      </c>
      <c r="AY281" s="35">
        <v>5.4</v>
      </c>
      <c r="AZ281" s="35">
        <v>10.5</v>
      </c>
      <c r="BA281" s="35">
        <v>8.6</v>
      </c>
      <c r="BB281" s="35">
        <v>6.9</v>
      </c>
      <c r="BC281" s="35"/>
      <c r="BD281" s="35"/>
      <c r="BE281" s="35">
        <f t="shared" si="96"/>
        <v>7.5</v>
      </c>
      <c r="BF281" s="10"/>
      <c r="BG281" s="35">
        <f t="shared" si="90"/>
        <v>7.5</v>
      </c>
      <c r="BH281" s="35"/>
      <c r="BI281" s="35">
        <f t="shared" si="91"/>
        <v>7.5</v>
      </c>
      <c r="BJ281" s="35"/>
      <c r="BK281" s="35">
        <f t="shared" si="97"/>
        <v>7.5</v>
      </c>
      <c r="BL281" s="35">
        <v>6.9</v>
      </c>
      <c r="BM281" s="35">
        <f t="shared" si="98"/>
        <v>0.59999999999999964</v>
      </c>
      <c r="BN281" s="80"/>
      <c r="BO281" s="8"/>
      <c r="BP281" s="8"/>
      <c r="BQ281" s="8"/>
      <c r="BR281" s="8"/>
      <c r="BS281" s="8"/>
      <c r="BT281" s="8"/>
      <c r="BU281" s="9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9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9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9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9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9"/>
      <c r="HF281" s="8"/>
      <c r="HG281" s="8"/>
    </row>
    <row r="282" spans="1:215" s="2" customFormat="1" ht="17" customHeight="1">
      <c r="A282" s="13" t="s">
        <v>278</v>
      </c>
      <c r="B282" s="35">
        <v>52893</v>
      </c>
      <c r="C282" s="35">
        <v>69629.8</v>
      </c>
      <c r="D282" s="71">
        <f t="shared" si="92"/>
        <v>1.2116427504584728</v>
      </c>
      <c r="E282" s="10">
        <v>10</v>
      </c>
      <c r="F282" s="4" t="s">
        <v>370</v>
      </c>
      <c r="G282" s="4" t="s">
        <v>370</v>
      </c>
      <c r="H282" s="4" t="s">
        <v>370</v>
      </c>
      <c r="I282" s="4" t="s">
        <v>370</v>
      </c>
      <c r="J282" s="4" t="s">
        <v>370</v>
      </c>
      <c r="K282" s="4" t="s">
        <v>370</v>
      </c>
      <c r="L282" s="4" t="s">
        <v>370</v>
      </c>
      <c r="M282" s="4" t="s">
        <v>370</v>
      </c>
      <c r="N282" s="35">
        <v>13323</v>
      </c>
      <c r="O282" s="35">
        <v>12986.3</v>
      </c>
      <c r="P282" s="71">
        <f t="shared" si="84"/>
        <v>0.97472791413345339</v>
      </c>
      <c r="Q282" s="10">
        <v>20</v>
      </c>
      <c r="R282" s="35">
        <v>0</v>
      </c>
      <c r="S282" s="35">
        <v>0</v>
      </c>
      <c r="T282" s="71">
        <f t="shared" si="85"/>
        <v>1</v>
      </c>
      <c r="U282" s="10">
        <v>15</v>
      </c>
      <c r="V282" s="35">
        <v>11.8</v>
      </c>
      <c r="W282" s="35">
        <v>12.2</v>
      </c>
      <c r="X282" s="71">
        <f t="shared" si="86"/>
        <v>1.0338983050847457</v>
      </c>
      <c r="Y282" s="10">
        <v>35</v>
      </c>
      <c r="Z282" s="35">
        <v>352375</v>
      </c>
      <c r="AA282" s="35">
        <v>427504</v>
      </c>
      <c r="AB282" s="71">
        <f t="shared" si="93"/>
        <v>1.2013207520397304</v>
      </c>
      <c r="AC282" s="10">
        <v>5</v>
      </c>
      <c r="AD282" s="47">
        <v>129</v>
      </c>
      <c r="AE282" s="47">
        <v>135</v>
      </c>
      <c r="AF282" s="71">
        <f t="shared" si="87"/>
        <v>1.0465116279069768</v>
      </c>
      <c r="AG282" s="10">
        <v>20</v>
      </c>
      <c r="AH282" s="4" t="s">
        <v>370</v>
      </c>
      <c r="AI282" s="4" t="s">
        <v>370</v>
      </c>
      <c r="AJ282" s="4" t="s">
        <v>370</v>
      </c>
      <c r="AK282" s="4" t="s">
        <v>370</v>
      </c>
      <c r="AL282" s="4" t="s">
        <v>370</v>
      </c>
      <c r="AM282" s="4" t="s">
        <v>370</v>
      </c>
      <c r="AN282" s="4" t="s">
        <v>370</v>
      </c>
      <c r="AO282" s="4" t="s">
        <v>370</v>
      </c>
      <c r="AP282" s="46">
        <f t="shared" si="94"/>
        <v>1.0450882169862676</v>
      </c>
      <c r="AQ282" s="47">
        <v>2230</v>
      </c>
      <c r="AR282" s="35">
        <f t="shared" si="95"/>
        <v>1824.5454545454545</v>
      </c>
      <c r="AS282" s="35">
        <f t="shared" si="88"/>
        <v>1906.8</v>
      </c>
      <c r="AT282" s="35">
        <f t="shared" si="89"/>
        <v>82.25454545454545</v>
      </c>
      <c r="AU282" s="35">
        <v>219</v>
      </c>
      <c r="AV282" s="35">
        <v>202.9</v>
      </c>
      <c r="AW282" s="35">
        <v>205.5</v>
      </c>
      <c r="AX282" s="35">
        <v>222.7</v>
      </c>
      <c r="AY282" s="35">
        <v>209.4</v>
      </c>
      <c r="AZ282" s="35">
        <v>223.1</v>
      </c>
      <c r="BA282" s="35">
        <v>204.2</v>
      </c>
      <c r="BB282" s="35">
        <v>212.4</v>
      </c>
      <c r="BC282" s="35"/>
      <c r="BD282" s="35"/>
      <c r="BE282" s="35">
        <f t="shared" si="96"/>
        <v>207.6</v>
      </c>
      <c r="BF282" s="10"/>
      <c r="BG282" s="35">
        <f t="shared" si="90"/>
        <v>207.6</v>
      </c>
      <c r="BH282" s="35"/>
      <c r="BI282" s="35">
        <f t="shared" si="91"/>
        <v>207.6</v>
      </c>
      <c r="BJ282" s="35"/>
      <c r="BK282" s="35">
        <f t="shared" si="97"/>
        <v>207.6</v>
      </c>
      <c r="BL282" s="35">
        <v>193.4</v>
      </c>
      <c r="BM282" s="35">
        <f t="shared" si="98"/>
        <v>14.199999999999989</v>
      </c>
      <c r="BN282" s="80"/>
      <c r="BO282" s="8"/>
      <c r="BP282" s="8"/>
      <c r="BQ282" s="8"/>
      <c r="BR282" s="8"/>
      <c r="BS282" s="8"/>
      <c r="BT282" s="8"/>
      <c r="BU282" s="9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9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9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9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9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9"/>
      <c r="HF282" s="8"/>
      <c r="HG282" s="8"/>
    </row>
    <row r="283" spans="1:215" s="2" customFormat="1" ht="17" customHeight="1">
      <c r="A283" s="13" t="s">
        <v>279</v>
      </c>
      <c r="B283" s="35">
        <v>37377</v>
      </c>
      <c r="C283" s="35">
        <v>31799.1</v>
      </c>
      <c r="D283" s="71">
        <f t="shared" si="92"/>
        <v>0.85076651416646598</v>
      </c>
      <c r="E283" s="10">
        <v>10</v>
      </c>
      <c r="F283" s="4" t="s">
        <v>370</v>
      </c>
      <c r="G283" s="4" t="s">
        <v>370</v>
      </c>
      <c r="H283" s="4" t="s">
        <v>370</v>
      </c>
      <c r="I283" s="4" t="s">
        <v>370</v>
      </c>
      <c r="J283" s="4" t="s">
        <v>370</v>
      </c>
      <c r="K283" s="4" t="s">
        <v>370</v>
      </c>
      <c r="L283" s="4" t="s">
        <v>370</v>
      </c>
      <c r="M283" s="4" t="s">
        <v>370</v>
      </c>
      <c r="N283" s="35">
        <v>3285.6</v>
      </c>
      <c r="O283" s="35">
        <v>3154.3</v>
      </c>
      <c r="P283" s="71">
        <f t="shared" si="84"/>
        <v>0.96003774044314594</v>
      </c>
      <c r="Q283" s="10">
        <v>20</v>
      </c>
      <c r="R283" s="35">
        <v>0</v>
      </c>
      <c r="S283" s="35">
        <v>0</v>
      </c>
      <c r="T283" s="71">
        <f t="shared" si="85"/>
        <v>1</v>
      </c>
      <c r="U283" s="10">
        <v>25</v>
      </c>
      <c r="V283" s="35">
        <v>1.4</v>
      </c>
      <c r="W283" s="35">
        <v>0.7</v>
      </c>
      <c r="X283" s="71">
        <f t="shared" si="86"/>
        <v>0.5</v>
      </c>
      <c r="Y283" s="10">
        <v>25</v>
      </c>
      <c r="Z283" s="35">
        <v>371843</v>
      </c>
      <c r="AA283" s="35">
        <v>76354.399999999994</v>
      </c>
      <c r="AB283" s="71">
        <f t="shared" si="93"/>
        <v>0.20534042593244997</v>
      </c>
      <c r="AC283" s="10">
        <v>5</v>
      </c>
      <c r="AD283" s="47">
        <v>45</v>
      </c>
      <c r="AE283" s="47">
        <v>45</v>
      </c>
      <c r="AF283" s="71">
        <f t="shared" si="87"/>
        <v>1</v>
      </c>
      <c r="AG283" s="10">
        <v>20</v>
      </c>
      <c r="AH283" s="4" t="s">
        <v>370</v>
      </c>
      <c r="AI283" s="4" t="s">
        <v>370</v>
      </c>
      <c r="AJ283" s="4" t="s">
        <v>370</v>
      </c>
      <c r="AK283" s="4" t="s">
        <v>370</v>
      </c>
      <c r="AL283" s="4" t="s">
        <v>370</v>
      </c>
      <c r="AM283" s="4" t="s">
        <v>370</v>
      </c>
      <c r="AN283" s="4" t="s">
        <v>370</v>
      </c>
      <c r="AO283" s="4" t="s">
        <v>370</v>
      </c>
      <c r="AP283" s="46">
        <f t="shared" si="94"/>
        <v>0.82128687695418878</v>
      </c>
      <c r="AQ283" s="47">
        <v>2999</v>
      </c>
      <c r="AR283" s="35">
        <f t="shared" si="95"/>
        <v>2453.7272727272725</v>
      </c>
      <c r="AS283" s="35">
        <f t="shared" si="88"/>
        <v>2015.2</v>
      </c>
      <c r="AT283" s="35">
        <f t="shared" si="89"/>
        <v>-438.52727272727248</v>
      </c>
      <c r="AU283" s="35">
        <v>215.8</v>
      </c>
      <c r="AV283" s="35">
        <v>354.4</v>
      </c>
      <c r="AW283" s="35">
        <v>351.4</v>
      </c>
      <c r="AX283" s="35">
        <v>211.2</v>
      </c>
      <c r="AY283" s="35">
        <v>184.5</v>
      </c>
      <c r="AZ283" s="35">
        <v>218</v>
      </c>
      <c r="BA283" s="35">
        <v>148.69999999999999</v>
      </c>
      <c r="BB283" s="35">
        <v>144</v>
      </c>
      <c r="BC283" s="35">
        <v>79.5</v>
      </c>
      <c r="BD283" s="35"/>
      <c r="BE283" s="35">
        <f t="shared" si="96"/>
        <v>107.7</v>
      </c>
      <c r="BF283" s="10"/>
      <c r="BG283" s="35">
        <f t="shared" si="90"/>
        <v>107.7</v>
      </c>
      <c r="BH283" s="35"/>
      <c r="BI283" s="35">
        <f t="shared" si="91"/>
        <v>107.7</v>
      </c>
      <c r="BJ283" s="35"/>
      <c r="BK283" s="35">
        <f t="shared" si="97"/>
        <v>107.7</v>
      </c>
      <c r="BL283" s="35">
        <v>183.3</v>
      </c>
      <c r="BM283" s="35">
        <f t="shared" si="98"/>
        <v>-75.600000000000009</v>
      </c>
      <c r="BN283" s="80"/>
      <c r="BO283" s="8"/>
      <c r="BP283" s="8"/>
      <c r="BQ283" s="8"/>
      <c r="BR283" s="8"/>
      <c r="BS283" s="8"/>
      <c r="BT283" s="8"/>
      <c r="BU283" s="9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9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9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9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9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9"/>
      <c r="HF283" s="8"/>
      <c r="HG283" s="8"/>
    </row>
    <row r="284" spans="1:215" s="2" customFormat="1" ht="17" customHeight="1">
      <c r="A284" s="13" t="s">
        <v>280</v>
      </c>
      <c r="B284" s="35">
        <v>363509</v>
      </c>
      <c r="C284" s="35">
        <v>410873.9</v>
      </c>
      <c r="D284" s="71">
        <f t="shared" si="92"/>
        <v>1.1302991122640706</v>
      </c>
      <c r="E284" s="10">
        <v>10</v>
      </c>
      <c r="F284" s="4" t="s">
        <v>370</v>
      </c>
      <c r="G284" s="4" t="s">
        <v>370</v>
      </c>
      <c r="H284" s="4" t="s">
        <v>370</v>
      </c>
      <c r="I284" s="4" t="s">
        <v>370</v>
      </c>
      <c r="J284" s="4" t="s">
        <v>370</v>
      </c>
      <c r="K284" s="4" t="s">
        <v>370</v>
      </c>
      <c r="L284" s="4" t="s">
        <v>370</v>
      </c>
      <c r="M284" s="4" t="s">
        <v>370</v>
      </c>
      <c r="N284" s="35">
        <v>3837.5</v>
      </c>
      <c r="O284" s="35">
        <v>5534.6</v>
      </c>
      <c r="P284" s="71">
        <f t="shared" si="84"/>
        <v>1.2242241042345277</v>
      </c>
      <c r="Q284" s="10">
        <v>20</v>
      </c>
      <c r="R284" s="35">
        <v>77</v>
      </c>
      <c r="S284" s="35">
        <v>72.7</v>
      </c>
      <c r="T284" s="71">
        <f t="shared" si="85"/>
        <v>0.94415584415584419</v>
      </c>
      <c r="U284" s="10">
        <v>5</v>
      </c>
      <c r="V284" s="35">
        <v>11.5</v>
      </c>
      <c r="W284" s="35">
        <v>10.8</v>
      </c>
      <c r="X284" s="71">
        <f t="shared" si="86"/>
        <v>0.93913043478260871</v>
      </c>
      <c r="Y284" s="10">
        <v>45</v>
      </c>
      <c r="Z284" s="35">
        <v>541738</v>
      </c>
      <c r="AA284" s="35">
        <v>506029.7</v>
      </c>
      <c r="AB284" s="71">
        <f t="shared" si="93"/>
        <v>0.93408566502626733</v>
      </c>
      <c r="AC284" s="10">
        <v>5</v>
      </c>
      <c r="AD284" s="47">
        <v>178</v>
      </c>
      <c r="AE284" s="47">
        <v>278</v>
      </c>
      <c r="AF284" s="71">
        <f t="shared" si="87"/>
        <v>1.236179775280899</v>
      </c>
      <c r="AG284" s="10">
        <v>20</v>
      </c>
      <c r="AH284" s="4" t="s">
        <v>370</v>
      </c>
      <c r="AI284" s="4" t="s">
        <v>370</v>
      </c>
      <c r="AJ284" s="4" t="s">
        <v>370</v>
      </c>
      <c r="AK284" s="4" t="s">
        <v>370</v>
      </c>
      <c r="AL284" s="4" t="s">
        <v>370</v>
      </c>
      <c r="AM284" s="4" t="s">
        <v>370</v>
      </c>
      <c r="AN284" s="4" t="s">
        <v>370</v>
      </c>
      <c r="AO284" s="4" t="s">
        <v>370</v>
      </c>
      <c r="AP284" s="46">
        <f t="shared" si="94"/>
        <v>1.0682204364197827</v>
      </c>
      <c r="AQ284" s="47">
        <v>3820</v>
      </c>
      <c r="AR284" s="35">
        <f t="shared" si="95"/>
        <v>3125.454545454545</v>
      </c>
      <c r="AS284" s="35">
        <f t="shared" si="88"/>
        <v>3338.7</v>
      </c>
      <c r="AT284" s="35">
        <f t="shared" si="89"/>
        <v>213.24545454545478</v>
      </c>
      <c r="AU284" s="35">
        <v>318.10000000000002</v>
      </c>
      <c r="AV284" s="35">
        <v>419.9</v>
      </c>
      <c r="AW284" s="35">
        <v>516.20000000000005</v>
      </c>
      <c r="AX284" s="35">
        <v>334.8</v>
      </c>
      <c r="AY284" s="35">
        <v>314.60000000000002</v>
      </c>
      <c r="AZ284" s="35">
        <v>311.8</v>
      </c>
      <c r="BA284" s="35">
        <v>355.8</v>
      </c>
      <c r="BB284" s="35">
        <v>317.3</v>
      </c>
      <c r="BC284" s="35"/>
      <c r="BD284" s="35"/>
      <c r="BE284" s="35">
        <f t="shared" si="96"/>
        <v>450.2</v>
      </c>
      <c r="BF284" s="10"/>
      <c r="BG284" s="35">
        <f t="shared" si="90"/>
        <v>450.2</v>
      </c>
      <c r="BH284" s="35"/>
      <c r="BI284" s="35">
        <f t="shared" si="91"/>
        <v>450.2</v>
      </c>
      <c r="BJ284" s="35"/>
      <c r="BK284" s="35">
        <f t="shared" si="97"/>
        <v>450.2</v>
      </c>
      <c r="BL284" s="35">
        <v>471.1</v>
      </c>
      <c r="BM284" s="35">
        <f t="shared" si="98"/>
        <v>-20.900000000000034</v>
      </c>
      <c r="BN284" s="80"/>
      <c r="BO284" s="8"/>
      <c r="BP284" s="8"/>
      <c r="BQ284" s="8"/>
      <c r="BR284" s="8"/>
      <c r="BS284" s="8"/>
      <c r="BT284" s="8"/>
      <c r="BU284" s="9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9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9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9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9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9"/>
      <c r="HF284" s="8"/>
      <c r="HG284" s="8"/>
    </row>
    <row r="285" spans="1:215" s="2" customFormat="1" ht="17" customHeight="1">
      <c r="A285" s="13" t="s">
        <v>281</v>
      </c>
      <c r="B285" s="35">
        <v>398730</v>
      </c>
      <c r="C285" s="35">
        <v>412290.6</v>
      </c>
      <c r="D285" s="71">
        <f t="shared" si="92"/>
        <v>1.0340094800993154</v>
      </c>
      <c r="E285" s="10">
        <v>10</v>
      </c>
      <c r="F285" s="4" t="s">
        <v>370</v>
      </c>
      <c r="G285" s="4" t="s">
        <v>370</v>
      </c>
      <c r="H285" s="4" t="s">
        <v>370</v>
      </c>
      <c r="I285" s="4" t="s">
        <v>370</v>
      </c>
      <c r="J285" s="4" t="s">
        <v>370</v>
      </c>
      <c r="K285" s="4" t="s">
        <v>370</v>
      </c>
      <c r="L285" s="4" t="s">
        <v>370</v>
      </c>
      <c r="M285" s="4" t="s">
        <v>370</v>
      </c>
      <c r="N285" s="35">
        <v>29018.2</v>
      </c>
      <c r="O285" s="35">
        <v>28492.3</v>
      </c>
      <c r="P285" s="71">
        <f t="shared" si="84"/>
        <v>0.98187689105457954</v>
      </c>
      <c r="Q285" s="10">
        <v>20</v>
      </c>
      <c r="R285" s="35">
        <v>0</v>
      </c>
      <c r="S285" s="35">
        <v>0</v>
      </c>
      <c r="T285" s="71">
        <f t="shared" si="85"/>
        <v>1</v>
      </c>
      <c r="U285" s="10">
        <v>10</v>
      </c>
      <c r="V285" s="35">
        <v>0.9</v>
      </c>
      <c r="W285" s="35">
        <v>2.5</v>
      </c>
      <c r="X285" s="71">
        <f t="shared" si="86"/>
        <v>1.3</v>
      </c>
      <c r="Y285" s="10">
        <v>40</v>
      </c>
      <c r="Z285" s="35">
        <v>702673</v>
      </c>
      <c r="AA285" s="35">
        <v>965286.7</v>
      </c>
      <c r="AB285" s="71">
        <f t="shared" si="93"/>
        <v>1.217373529365722</v>
      </c>
      <c r="AC285" s="10">
        <v>5</v>
      </c>
      <c r="AD285" s="47">
        <v>31</v>
      </c>
      <c r="AE285" s="47">
        <v>25</v>
      </c>
      <c r="AF285" s="71">
        <f t="shared" si="87"/>
        <v>0.80645161290322576</v>
      </c>
      <c r="AG285" s="10">
        <v>20</v>
      </c>
      <c r="AH285" s="4" t="s">
        <v>370</v>
      </c>
      <c r="AI285" s="4" t="s">
        <v>370</v>
      </c>
      <c r="AJ285" s="4" t="s">
        <v>370</v>
      </c>
      <c r="AK285" s="4" t="s">
        <v>370</v>
      </c>
      <c r="AL285" s="4" t="s">
        <v>370</v>
      </c>
      <c r="AM285" s="4" t="s">
        <v>370</v>
      </c>
      <c r="AN285" s="4" t="s">
        <v>370</v>
      </c>
      <c r="AO285" s="4" t="s">
        <v>370</v>
      </c>
      <c r="AP285" s="46">
        <f t="shared" si="94"/>
        <v>1.0875574526378844</v>
      </c>
      <c r="AQ285" s="47">
        <v>0</v>
      </c>
      <c r="AR285" s="35">
        <f t="shared" si="95"/>
        <v>0</v>
      </c>
      <c r="AS285" s="35">
        <f t="shared" si="88"/>
        <v>0</v>
      </c>
      <c r="AT285" s="35">
        <f t="shared" si="89"/>
        <v>0</v>
      </c>
      <c r="AU285" s="35">
        <v>0</v>
      </c>
      <c r="AV285" s="35">
        <v>0</v>
      </c>
      <c r="AW285" s="35">
        <v>0</v>
      </c>
      <c r="AX285" s="35">
        <v>0</v>
      </c>
      <c r="AY285" s="35">
        <v>0</v>
      </c>
      <c r="AZ285" s="35">
        <v>0</v>
      </c>
      <c r="BA285" s="35">
        <v>0</v>
      </c>
      <c r="BB285" s="35">
        <v>0</v>
      </c>
      <c r="BC285" s="35"/>
      <c r="BD285" s="35"/>
      <c r="BE285" s="35">
        <f t="shared" si="96"/>
        <v>0</v>
      </c>
      <c r="BF285" s="10"/>
      <c r="BG285" s="35">
        <f t="shared" si="90"/>
        <v>0</v>
      </c>
      <c r="BH285" s="35"/>
      <c r="BI285" s="35">
        <f t="shared" si="91"/>
        <v>0</v>
      </c>
      <c r="BJ285" s="35"/>
      <c r="BK285" s="35">
        <f t="shared" si="97"/>
        <v>0</v>
      </c>
      <c r="BL285" s="35">
        <v>0</v>
      </c>
      <c r="BM285" s="35">
        <f t="shared" si="98"/>
        <v>0</v>
      </c>
      <c r="BN285" s="80"/>
      <c r="BO285" s="8"/>
      <c r="BP285" s="8"/>
      <c r="BQ285" s="8"/>
      <c r="BR285" s="8"/>
      <c r="BS285" s="8"/>
      <c r="BT285" s="8"/>
      <c r="BU285" s="9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9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9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9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9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9"/>
      <c r="HF285" s="8"/>
      <c r="HG285" s="8"/>
    </row>
    <row r="286" spans="1:215" s="2" customFormat="1" ht="17" customHeight="1">
      <c r="A286" s="13" t="s">
        <v>169</v>
      </c>
      <c r="B286" s="35">
        <v>0</v>
      </c>
      <c r="C286" s="35">
        <v>0</v>
      </c>
      <c r="D286" s="71">
        <f t="shared" si="92"/>
        <v>0</v>
      </c>
      <c r="E286" s="10">
        <v>0</v>
      </c>
      <c r="F286" s="4" t="s">
        <v>370</v>
      </c>
      <c r="G286" s="4" t="s">
        <v>370</v>
      </c>
      <c r="H286" s="4" t="s">
        <v>370</v>
      </c>
      <c r="I286" s="4" t="s">
        <v>370</v>
      </c>
      <c r="J286" s="4" t="s">
        <v>370</v>
      </c>
      <c r="K286" s="4" t="s">
        <v>370</v>
      </c>
      <c r="L286" s="4" t="s">
        <v>370</v>
      </c>
      <c r="M286" s="4" t="s">
        <v>370</v>
      </c>
      <c r="N286" s="35">
        <v>1414.7</v>
      </c>
      <c r="O286" s="35">
        <v>1854.3</v>
      </c>
      <c r="P286" s="71">
        <f t="shared" si="84"/>
        <v>1.211073725878278</v>
      </c>
      <c r="Q286" s="10">
        <v>20</v>
      </c>
      <c r="R286" s="35">
        <v>747</v>
      </c>
      <c r="S286" s="35">
        <v>768.5</v>
      </c>
      <c r="T286" s="71">
        <f t="shared" si="85"/>
        <v>1.0287817938420347</v>
      </c>
      <c r="U286" s="10">
        <v>25</v>
      </c>
      <c r="V286" s="35">
        <v>22.5</v>
      </c>
      <c r="W286" s="35">
        <v>22.5</v>
      </c>
      <c r="X286" s="71">
        <f t="shared" si="86"/>
        <v>1</v>
      </c>
      <c r="Y286" s="10">
        <v>25</v>
      </c>
      <c r="Z286" s="35">
        <v>23586</v>
      </c>
      <c r="AA286" s="35">
        <v>24939.9</v>
      </c>
      <c r="AB286" s="71">
        <f t="shared" si="93"/>
        <v>1.0574026965148817</v>
      </c>
      <c r="AC286" s="10">
        <v>5</v>
      </c>
      <c r="AD286" s="47">
        <v>497</v>
      </c>
      <c r="AE286" s="47">
        <v>511</v>
      </c>
      <c r="AF286" s="71">
        <f t="shared" si="87"/>
        <v>1.028169014084507</v>
      </c>
      <c r="AG286" s="10">
        <v>20</v>
      </c>
      <c r="AH286" s="4" t="s">
        <v>370</v>
      </c>
      <c r="AI286" s="4" t="s">
        <v>370</v>
      </c>
      <c r="AJ286" s="4" t="s">
        <v>370</v>
      </c>
      <c r="AK286" s="4" t="s">
        <v>370</v>
      </c>
      <c r="AL286" s="4" t="s">
        <v>370</v>
      </c>
      <c r="AM286" s="4" t="s">
        <v>370</v>
      </c>
      <c r="AN286" s="4" t="s">
        <v>370</v>
      </c>
      <c r="AO286" s="4" t="s">
        <v>370</v>
      </c>
      <c r="AP286" s="46">
        <f t="shared" si="94"/>
        <v>1.0609622434513788</v>
      </c>
      <c r="AQ286" s="47">
        <v>1179</v>
      </c>
      <c r="AR286" s="35">
        <f t="shared" si="95"/>
        <v>964.63636363636374</v>
      </c>
      <c r="AS286" s="35">
        <f t="shared" si="88"/>
        <v>1023.4</v>
      </c>
      <c r="AT286" s="35">
        <f t="shared" si="89"/>
        <v>58.763636363636238</v>
      </c>
      <c r="AU286" s="35">
        <v>93.6</v>
      </c>
      <c r="AV286" s="35">
        <v>128.80000000000001</v>
      </c>
      <c r="AW286" s="35">
        <v>48.3</v>
      </c>
      <c r="AX286" s="35">
        <v>94.2</v>
      </c>
      <c r="AY286" s="35">
        <v>83.3</v>
      </c>
      <c r="AZ286" s="35">
        <v>158.9</v>
      </c>
      <c r="BA286" s="35">
        <v>120</v>
      </c>
      <c r="BB286" s="35">
        <v>115.3</v>
      </c>
      <c r="BC286" s="35"/>
      <c r="BD286" s="35"/>
      <c r="BE286" s="35">
        <f t="shared" si="96"/>
        <v>181</v>
      </c>
      <c r="BF286" s="10"/>
      <c r="BG286" s="35">
        <f t="shared" si="90"/>
        <v>181</v>
      </c>
      <c r="BH286" s="35"/>
      <c r="BI286" s="35">
        <f t="shared" si="91"/>
        <v>181</v>
      </c>
      <c r="BJ286" s="35"/>
      <c r="BK286" s="35">
        <f t="shared" si="97"/>
        <v>181</v>
      </c>
      <c r="BL286" s="35">
        <v>181.2</v>
      </c>
      <c r="BM286" s="35">
        <f t="shared" si="98"/>
        <v>-0.19999999999998863</v>
      </c>
      <c r="BN286" s="80"/>
      <c r="BO286" s="8"/>
      <c r="BP286" s="8"/>
      <c r="BQ286" s="8"/>
      <c r="BR286" s="8"/>
      <c r="BS286" s="8"/>
      <c r="BT286" s="8"/>
      <c r="BU286" s="9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9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9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9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9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9"/>
      <c r="HF286" s="8"/>
      <c r="HG286" s="8"/>
    </row>
    <row r="287" spans="1:215" s="2" customFormat="1" ht="17" customHeight="1">
      <c r="A287" s="17" t="s">
        <v>282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35"/>
      <c r="AA287" s="35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35"/>
      <c r="BM287" s="35"/>
      <c r="BN287" s="79"/>
      <c r="BO287" s="8"/>
      <c r="BP287" s="8"/>
      <c r="BQ287" s="8"/>
      <c r="BR287" s="8"/>
      <c r="BS287" s="8"/>
      <c r="BT287" s="8"/>
      <c r="BU287" s="9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9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9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9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9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9"/>
      <c r="HF287" s="8"/>
      <c r="HG287" s="8"/>
    </row>
    <row r="288" spans="1:215" s="2" customFormat="1" ht="17.3" customHeight="1">
      <c r="A288" s="50" t="s">
        <v>72</v>
      </c>
      <c r="B288" s="35">
        <v>743584</v>
      </c>
      <c r="C288" s="35">
        <v>755669</v>
      </c>
      <c r="D288" s="71">
        <f t="shared" si="92"/>
        <v>1.016252366914834</v>
      </c>
      <c r="E288" s="10">
        <v>10</v>
      </c>
      <c r="F288" s="4" t="s">
        <v>370</v>
      </c>
      <c r="G288" s="4" t="s">
        <v>370</v>
      </c>
      <c r="H288" s="4" t="s">
        <v>370</v>
      </c>
      <c r="I288" s="4" t="s">
        <v>370</v>
      </c>
      <c r="J288" s="4" t="s">
        <v>370</v>
      </c>
      <c r="K288" s="4" t="s">
        <v>370</v>
      </c>
      <c r="L288" s="4" t="s">
        <v>370</v>
      </c>
      <c r="M288" s="4" t="s">
        <v>370</v>
      </c>
      <c r="N288" s="35">
        <v>3089.7</v>
      </c>
      <c r="O288" s="35">
        <v>2510.8000000000002</v>
      </c>
      <c r="P288" s="71">
        <f t="shared" si="84"/>
        <v>0.81263553095769825</v>
      </c>
      <c r="Q288" s="10">
        <v>20</v>
      </c>
      <c r="R288" s="35">
        <v>0</v>
      </c>
      <c r="S288" s="35">
        <v>0</v>
      </c>
      <c r="T288" s="71">
        <f t="shared" si="85"/>
        <v>1</v>
      </c>
      <c r="U288" s="10">
        <v>5</v>
      </c>
      <c r="V288" s="35">
        <v>9040</v>
      </c>
      <c r="W288" s="35">
        <v>9317.7999999999993</v>
      </c>
      <c r="X288" s="71">
        <f t="shared" si="86"/>
        <v>1.0307300884955752</v>
      </c>
      <c r="Y288" s="10">
        <v>45</v>
      </c>
      <c r="Z288" s="35">
        <v>583273</v>
      </c>
      <c r="AA288" s="35">
        <v>648510.4</v>
      </c>
      <c r="AB288" s="71">
        <f t="shared" si="93"/>
        <v>1.1118471110440566</v>
      </c>
      <c r="AC288" s="10">
        <v>10</v>
      </c>
      <c r="AD288" s="47">
        <v>26</v>
      </c>
      <c r="AE288" s="47">
        <v>56</v>
      </c>
      <c r="AF288" s="71">
        <f t="shared" si="87"/>
        <v>1.2953846153846154</v>
      </c>
      <c r="AG288" s="10">
        <v>20</v>
      </c>
      <c r="AH288" s="4" t="s">
        <v>370</v>
      </c>
      <c r="AI288" s="4" t="s">
        <v>370</v>
      </c>
      <c r="AJ288" s="4" t="s">
        <v>370</v>
      </c>
      <c r="AK288" s="4" t="s">
        <v>370</v>
      </c>
      <c r="AL288" s="4" t="s">
        <v>370</v>
      </c>
      <c r="AM288" s="4" t="s">
        <v>370</v>
      </c>
      <c r="AN288" s="4" t="s">
        <v>370</v>
      </c>
      <c r="AO288" s="4" t="s">
        <v>370</v>
      </c>
      <c r="AP288" s="46">
        <f t="shared" si="94"/>
        <v>1.0438568335339642</v>
      </c>
      <c r="AQ288" s="47">
        <v>1472</v>
      </c>
      <c r="AR288" s="35">
        <f t="shared" si="95"/>
        <v>1204.3636363636363</v>
      </c>
      <c r="AS288" s="35">
        <f t="shared" si="88"/>
        <v>1257.2</v>
      </c>
      <c r="AT288" s="35">
        <f t="shared" si="89"/>
        <v>52.836363636363785</v>
      </c>
      <c r="AU288" s="35">
        <v>152.69999999999999</v>
      </c>
      <c r="AV288" s="35">
        <v>92.6</v>
      </c>
      <c r="AW288" s="35">
        <v>235.3</v>
      </c>
      <c r="AX288" s="35">
        <v>94.6</v>
      </c>
      <c r="AY288" s="35">
        <v>146</v>
      </c>
      <c r="AZ288" s="35">
        <v>112.1</v>
      </c>
      <c r="BA288" s="35">
        <v>138.30000000000001</v>
      </c>
      <c r="BB288" s="35">
        <v>136.30000000000001</v>
      </c>
      <c r="BC288" s="35">
        <v>3.6</v>
      </c>
      <c r="BD288" s="35"/>
      <c r="BE288" s="35">
        <f t="shared" si="96"/>
        <v>145.69999999999999</v>
      </c>
      <c r="BF288" s="10"/>
      <c r="BG288" s="35">
        <f t="shared" si="90"/>
        <v>145.69999999999999</v>
      </c>
      <c r="BH288" s="35"/>
      <c r="BI288" s="35">
        <f t="shared" si="91"/>
        <v>145.69999999999999</v>
      </c>
      <c r="BJ288" s="35"/>
      <c r="BK288" s="35">
        <f t="shared" si="97"/>
        <v>145.69999999999999</v>
      </c>
      <c r="BL288" s="35">
        <v>137.5</v>
      </c>
      <c r="BM288" s="35">
        <f t="shared" si="98"/>
        <v>8.1999999999999886</v>
      </c>
      <c r="BN288" s="80"/>
      <c r="BO288" s="8"/>
      <c r="BP288" s="8"/>
      <c r="BQ288" s="8"/>
      <c r="BR288" s="8"/>
      <c r="BS288" s="8"/>
      <c r="BT288" s="8"/>
      <c r="BU288" s="9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9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9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9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9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9"/>
      <c r="HF288" s="8"/>
      <c r="HG288" s="8"/>
    </row>
    <row r="289" spans="1:215" s="2" customFormat="1" ht="17" customHeight="1">
      <c r="A289" s="50" t="s">
        <v>283</v>
      </c>
      <c r="B289" s="35">
        <v>106</v>
      </c>
      <c r="C289" s="35">
        <v>76.099999999999994</v>
      </c>
      <c r="D289" s="71">
        <f t="shared" si="92"/>
        <v>0.71792452830188669</v>
      </c>
      <c r="E289" s="10">
        <v>10</v>
      </c>
      <c r="F289" s="4" t="s">
        <v>370</v>
      </c>
      <c r="G289" s="4" t="s">
        <v>370</v>
      </c>
      <c r="H289" s="4" t="s">
        <v>370</v>
      </c>
      <c r="I289" s="4" t="s">
        <v>370</v>
      </c>
      <c r="J289" s="4" t="s">
        <v>370</v>
      </c>
      <c r="K289" s="4" t="s">
        <v>370</v>
      </c>
      <c r="L289" s="4" t="s">
        <v>370</v>
      </c>
      <c r="M289" s="4" t="s">
        <v>370</v>
      </c>
      <c r="N289" s="35">
        <v>769.5</v>
      </c>
      <c r="O289" s="35">
        <v>638.9</v>
      </c>
      <c r="P289" s="71">
        <f t="shared" si="84"/>
        <v>0.83027940220922669</v>
      </c>
      <c r="Q289" s="10">
        <v>20</v>
      </c>
      <c r="R289" s="35">
        <v>0</v>
      </c>
      <c r="S289" s="35">
        <v>0</v>
      </c>
      <c r="T289" s="71">
        <f t="shared" si="85"/>
        <v>1</v>
      </c>
      <c r="U289" s="10">
        <v>20</v>
      </c>
      <c r="V289" s="35">
        <v>0</v>
      </c>
      <c r="W289" s="35">
        <v>0</v>
      </c>
      <c r="X289" s="71">
        <f t="shared" si="86"/>
        <v>1</v>
      </c>
      <c r="Y289" s="10">
        <v>30</v>
      </c>
      <c r="Z289" s="35">
        <v>9212</v>
      </c>
      <c r="AA289" s="35">
        <v>5661</v>
      </c>
      <c r="AB289" s="71">
        <f t="shared" si="93"/>
        <v>0.6145245332175423</v>
      </c>
      <c r="AC289" s="10">
        <v>10</v>
      </c>
      <c r="AD289" s="47">
        <v>48</v>
      </c>
      <c r="AE289" s="47">
        <v>50</v>
      </c>
      <c r="AF289" s="71">
        <f t="shared" si="87"/>
        <v>1.0416666666666667</v>
      </c>
      <c r="AG289" s="10">
        <v>20</v>
      </c>
      <c r="AH289" s="4" t="s">
        <v>370</v>
      </c>
      <c r="AI289" s="4" t="s">
        <v>370</v>
      </c>
      <c r="AJ289" s="4" t="s">
        <v>370</v>
      </c>
      <c r="AK289" s="4" t="s">
        <v>370</v>
      </c>
      <c r="AL289" s="4" t="s">
        <v>370</v>
      </c>
      <c r="AM289" s="4" t="s">
        <v>370</v>
      </c>
      <c r="AN289" s="4" t="s">
        <v>370</v>
      </c>
      <c r="AO289" s="4" t="s">
        <v>370</v>
      </c>
      <c r="AP289" s="46">
        <f t="shared" si="94"/>
        <v>0.91603101811556498</v>
      </c>
      <c r="AQ289" s="47">
        <v>1136</v>
      </c>
      <c r="AR289" s="35">
        <f t="shared" si="95"/>
        <v>929.45454545454538</v>
      </c>
      <c r="AS289" s="35">
        <f t="shared" si="88"/>
        <v>851.4</v>
      </c>
      <c r="AT289" s="35">
        <f t="shared" si="89"/>
        <v>-78.054545454545405</v>
      </c>
      <c r="AU289" s="35">
        <v>84.2</v>
      </c>
      <c r="AV289" s="35">
        <v>77.2</v>
      </c>
      <c r="AW289" s="35">
        <v>100</v>
      </c>
      <c r="AX289" s="35">
        <v>67.900000000000006</v>
      </c>
      <c r="AY289" s="35">
        <v>75.3</v>
      </c>
      <c r="AZ289" s="35">
        <v>230.1</v>
      </c>
      <c r="BA289" s="35">
        <v>44.5</v>
      </c>
      <c r="BB289" s="35">
        <v>84.8</v>
      </c>
      <c r="BC289" s="35"/>
      <c r="BD289" s="35"/>
      <c r="BE289" s="35">
        <f t="shared" si="96"/>
        <v>87.4</v>
      </c>
      <c r="BF289" s="10"/>
      <c r="BG289" s="35">
        <f t="shared" si="90"/>
        <v>87.4</v>
      </c>
      <c r="BH289" s="35"/>
      <c r="BI289" s="35">
        <f t="shared" si="91"/>
        <v>87.4</v>
      </c>
      <c r="BJ289" s="35"/>
      <c r="BK289" s="35">
        <f t="shared" si="97"/>
        <v>87.4</v>
      </c>
      <c r="BL289" s="35">
        <v>115.4</v>
      </c>
      <c r="BM289" s="35">
        <f t="shared" si="98"/>
        <v>-28</v>
      </c>
      <c r="BN289" s="80"/>
      <c r="BO289" s="8"/>
      <c r="BP289" s="8"/>
      <c r="BQ289" s="8"/>
      <c r="BR289" s="8"/>
      <c r="BS289" s="8"/>
      <c r="BT289" s="8"/>
      <c r="BU289" s="9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9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9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9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9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9"/>
      <c r="HF289" s="8"/>
      <c r="HG289" s="8"/>
    </row>
    <row r="290" spans="1:215" s="2" customFormat="1" ht="17" customHeight="1">
      <c r="A290" s="50" t="s">
        <v>284</v>
      </c>
      <c r="B290" s="35">
        <v>0</v>
      </c>
      <c r="C290" s="35">
        <v>0</v>
      </c>
      <c r="D290" s="71">
        <f t="shared" si="92"/>
        <v>0</v>
      </c>
      <c r="E290" s="10">
        <v>0</v>
      </c>
      <c r="F290" s="4" t="s">
        <v>370</v>
      </c>
      <c r="G290" s="4" t="s">
        <v>370</v>
      </c>
      <c r="H290" s="4" t="s">
        <v>370</v>
      </c>
      <c r="I290" s="4" t="s">
        <v>370</v>
      </c>
      <c r="J290" s="4" t="s">
        <v>370</v>
      </c>
      <c r="K290" s="4" t="s">
        <v>370</v>
      </c>
      <c r="L290" s="4" t="s">
        <v>370</v>
      </c>
      <c r="M290" s="4" t="s">
        <v>370</v>
      </c>
      <c r="N290" s="35">
        <v>1360.3</v>
      </c>
      <c r="O290" s="35">
        <v>2730.7</v>
      </c>
      <c r="P290" s="71">
        <f t="shared" si="84"/>
        <v>1.2807424832757479</v>
      </c>
      <c r="Q290" s="10">
        <v>20</v>
      </c>
      <c r="R290" s="35">
        <v>0</v>
      </c>
      <c r="S290" s="35">
        <v>0</v>
      </c>
      <c r="T290" s="71">
        <f t="shared" si="85"/>
        <v>1</v>
      </c>
      <c r="U290" s="10">
        <v>25</v>
      </c>
      <c r="V290" s="35">
        <v>0</v>
      </c>
      <c r="W290" s="35">
        <v>0</v>
      </c>
      <c r="X290" s="71">
        <f t="shared" si="86"/>
        <v>1</v>
      </c>
      <c r="Y290" s="10">
        <v>25</v>
      </c>
      <c r="Z290" s="35">
        <v>581726</v>
      </c>
      <c r="AA290" s="35">
        <v>528860.1</v>
      </c>
      <c r="AB290" s="71">
        <f t="shared" si="93"/>
        <v>0.90912233594510128</v>
      </c>
      <c r="AC290" s="10">
        <v>10</v>
      </c>
      <c r="AD290" s="47">
        <v>136</v>
      </c>
      <c r="AE290" s="47">
        <v>117</v>
      </c>
      <c r="AF290" s="71">
        <f t="shared" si="87"/>
        <v>0.86029411764705888</v>
      </c>
      <c r="AG290" s="10">
        <v>20</v>
      </c>
      <c r="AH290" s="4" t="s">
        <v>370</v>
      </c>
      <c r="AI290" s="4" t="s">
        <v>370</v>
      </c>
      <c r="AJ290" s="4" t="s">
        <v>370</v>
      </c>
      <c r="AK290" s="4" t="s">
        <v>370</v>
      </c>
      <c r="AL290" s="4" t="s">
        <v>370</v>
      </c>
      <c r="AM290" s="4" t="s">
        <v>370</v>
      </c>
      <c r="AN290" s="4" t="s">
        <v>370</v>
      </c>
      <c r="AO290" s="4" t="s">
        <v>370</v>
      </c>
      <c r="AP290" s="46">
        <f t="shared" si="94"/>
        <v>1.0191195537790714</v>
      </c>
      <c r="AQ290" s="47">
        <v>777</v>
      </c>
      <c r="AR290" s="35">
        <f t="shared" si="95"/>
        <v>635.72727272727275</v>
      </c>
      <c r="AS290" s="35">
        <f t="shared" si="88"/>
        <v>647.9</v>
      </c>
      <c r="AT290" s="35">
        <f t="shared" si="89"/>
        <v>12.172727272727229</v>
      </c>
      <c r="AU290" s="35">
        <v>62.1</v>
      </c>
      <c r="AV290" s="35">
        <v>91.8</v>
      </c>
      <c r="AW290" s="35">
        <v>103.4</v>
      </c>
      <c r="AX290" s="35">
        <v>61.7</v>
      </c>
      <c r="AY290" s="35">
        <v>76.2</v>
      </c>
      <c r="AZ290" s="35">
        <v>42.4</v>
      </c>
      <c r="BA290" s="35">
        <v>52.4</v>
      </c>
      <c r="BB290" s="35">
        <v>76.7</v>
      </c>
      <c r="BC290" s="35"/>
      <c r="BD290" s="35"/>
      <c r="BE290" s="35">
        <f t="shared" si="96"/>
        <v>81.2</v>
      </c>
      <c r="BF290" s="10"/>
      <c r="BG290" s="35">
        <f t="shared" si="90"/>
        <v>81.2</v>
      </c>
      <c r="BH290" s="35"/>
      <c r="BI290" s="35">
        <f t="shared" si="91"/>
        <v>81.2</v>
      </c>
      <c r="BJ290" s="35"/>
      <c r="BK290" s="35">
        <f t="shared" si="97"/>
        <v>81.2</v>
      </c>
      <c r="BL290" s="35">
        <v>89</v>
      </c>
      <c r="BM290" s="35">
        <f t="shared" si="98"/>
        <v>-7.7999999999999972</v>
      </c>
      <c r="BN290" s="80"/>
      <c r="BO290" s="8"/>
      <c r="BP290" s="8"/>
      <c r="BQ290" s="8"/>
      <c r="BR290" s="8"/>
      <c r="BS290" s="8"/>
      <c r="BT290" s="8"/>
      <c r="BU290" s="9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9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9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9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9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9"/>
      <c r="HF290" s="8"/>
      <c r="HG290" s="8"/>
    </row>
    <row r="291" spans="1:215" s="2" customFormat="1" ht="17" customHeight="1">
      <c r="A291" s="50" t="s">
        <v>53</v>
      </c>
      <c r="B291" s="35">
        <v>8374965</v>
      </c>
      <c r="C291" s="35">
        <v>9449538.9000000004</v>
      </c>
      <c r="D291" s="71">
        <f t="shared" si="92"/>
        <v>1.1283078675552674</v>
      </c>
      <c r="E291" s="10">
        <v>10</v>
      </c>
      <c r="F291" s="4" t="s">
        <v>370</v>
      </c>
      <c r="G291" s="4" t="s">
        <v>370</v>
      </c>
      <c r="H291" s="4" t="s">
        <v>370</v>
      </c>
      <c r="I291" s="4" t="s">
        <v>370</v>
      </c>
      <c r="J291" s="4" t="s">
        <v>370</v>
      </c>
      <c r="K291" s="4" t="s">
        <v>370</v>
      </c>
      <c r="L291" s="4" t="s">
        <v>370</v>
      </c>
      <c r="M291" s="4" t="s">
        <v>370</v>
      </c>
      <c r="N291" s="35">
        <v>19846</v>
      </c>
      <c r="O291" s="35">
        <v>28582.7</v>
      </c>
      <c r="P291" s="71">
        <f t="shared" si="84"/>
        <v>1.2240224730424267</v>
      </c>
      <c r="Q291" s="10">
        <v>20</v>
      </c>
      <c r="R291" s="35">
        <v>2796</v>
      </c>
      <c r="S291" s="35">
        <v>2944</v>
      </c>
      <c r="T291" s="71">
        <f t="shared" si="85"/>
        <v>1.0529327610872676</v>
      </c>
      <c r="U291" s="10">
        <v>35</v>
      </c>
      <c r="V291" s="35">
        <v>0</v>
      </c>
      <c r="W291" s="35">
        <v>11.2</v>
      </c>
      <c r="X291" s="71">
        <f t="shared" si="86"/>
        <v>1</v>
      </c>
      <c r="Y291" s="10">
        <v>15</v>
      </c>
      <c r="Z291" s="35">
        <v>1230006</v>
      </c>
      <c r="AA291" s="35">
        <v>1431587.9</v>
      </c>
      <c r="AB291" s="71">
        <f t="shared" si="93"/>
        <v>1.1638869241288252</v>
      </c>
      <c r="AC291" s="10">
        <v>10</v>
      </c>
      <c r="AD291" s="47">
        <v>726</v>
      </c>
      <c r="AE291" s="47">
        <v>758</v>
      </c>
      <c r="AF291" s="71">
        <f t="shared" si="87"/>
        <v>1.0440771349862259</v>
      </c>
      <c r="AG291" s="10">
        <v>20</v>
      </c>
      <c r="AH291" s="4" t="s">
        <v>370</v>
      </c>
      <c r="AI291" s="4" t="s">
        <v>370</v>
      </c>
      <c r="AJ291" s="4" t="s">
        <v>370</v>
      </c>
      <c r="AK291" s="4" t="s">
        <v>370</v>
      </c>
      <c r="AL291" s="4" t="s">
        <v>370</v>
      </c>
      <c r="AM291" s="4" t="s">
        <v>370</v>
      </c>
      <c r="AN291" s="4" t="s">
        <v>370</v>
      </c>
      <c r="AO291" s="4" t="s">
        <v>370</v>
      </c>
      <c r="AP291" s="46">
        <f t="shared" si="94"/>
        <v>1.0921507883224395</v>
      </c>
      <c r="AQ291" s="47">
        <v>76</v>
      </c>
      <c r="AR291" s="35">
        <f t="shared" si="95"/>
        <v>62.18181818181818</v>
      </c>
      <c r="AS291" s="35">
        <f t="shared" si="88"/>
        <v>67.900000000000006</v>
      </c>
      <c r="AT291" s="35">
        <f t="shared" si="89"/>
        <v>5.7181818181818258</v>
      </c>
      <c r="AU291" s="35">
        <v>7.1</v>
      </c>
      <c r="AV291" s="35">
        <v>7.4</v>
      </c>
      <c r="AW291" s="35">
        <v>7</v>
      </c>
      <c r="AX291" s="35">
        <v>6.1</v>
      </c>
      <c r="AY291" s="35">
        <v>6.1</v>
      </c>
      <c r="AZ291" s="35">
        <v>10.7</v>
      </c>
      <c r="BA291" s="35">
        <v>7.8</v>
      </c>
      <c r="BB291" s="35">
        <v>7</v>
      </c>
      <c r="BC291" s="35"/>
      <c r="BD291" s="35"/>
      <c r="BE291" s="35">
        <f t="shared" si="96"/>
        <v>8.6999999999999993</v>
      </c>
      <c r="BF291" s="10"/>
      <c r="BG291" s="35">
        <f t="shared" si="90"/>
        <v>8.6999999999999993</v>
      </c>
      <c r="BH291" s="35"/>
      <c r="BI291" s="35">
        <f t="shared" si="91"/>
        <v>8.6999999999999993</v>
      </c>
      <c r="BJ291" s="35"/>
      <c r="BK291" s="35">
        <f t="shared" si="97"/>
        <v>8.6999999999999993</v>
      </c>
      <c r="BL291" s="35">
        <v>8.3000000000000007</v>
      </c>
      <c r="BM291" s="35">
        <f t="shared" si="98"/>
        <v>0.39999999999999858</v>
      </c>
      <c r="BN291" s="80"/>
      <c r="BO291" s="8"/>
      <c r="BP291" s="8"/>
      <c r="BQ291" s="8"/>
      <c r="BR291" s="8"/>
      <c r="BS291" s="8"/>
      <c r="BT291" s="8"/>
      <c r="BU291" s="9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9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9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9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9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9"/>
      <c r="HF291" s="8"/>
      <c r="HG291" s="8"/>
    </row>
    <row r="292" spans="1:215" s="2" customFormat="1" ht="17" customHeight="1">
      <c r="A292" s="50" t="s">
        <v>285</v>
      </c>
      <c r="B292" s="35">
        <v>2793</v>
      </c>
      <c r="C292" s="35">
        <v>2358.3000000000002</v>
      </c>
      <c r="D292" s="71">
        <f t="shared" si="92"/>
        <v>0.8443609022556392</v>
      </c>
      <c r="E292" s="10">
        <v>10</v>
      </c>
      <c r="F292" s="4" t="s">
        <v>370</v>
      </c>
      <c r="G292" s="4" t="s">
        <v>370</v>
      </c>
      <c r="H292" s="4" t="s">
        <v>370</v>
      </c>
      <c r="I292" s="4" t="s">
        <v>370</v>
      </c>
      <c r="J292" s="4" t="s">
        <v>370</v>
      </c>
      <c r="K292" s="4" t="s">
        <v>370</v>
      </c>
      <c r="L292" s="4" t="s">
        <v>370</v>
      </c>
      <c r="M292" s="4" t="s">
        <v>370</v>
      </c>
      <c r="N292" s="35">
        <v>1676.3</v>
      </c>
      <c r="O292" s="35">
        <v>3902.6</v>
      </c>
      <c r="P292" s="71">
        <f t="shared" si="84"/>
        <v>1.3</v>
      </c>
      <c r="Q292" s="10">
        <v>20</v>
      </c>
      <c r="R292" s="35">
        <v>49</v>
      </c>
      <c r="S292" s="35">
        <v>66.2</v>
      </c>
      <c r="T292" s="71">
        <f t="shared" si="85"/>
        <v>1.2151020408163264</v>
      </c>
      <c r="U292" s="10">
        <v>35</v>
      </c>
      <c r="V292" s="35">
        <v>0</v>
      </c>
      <c r="W292" s="35">
        <v>0</v>
      </c>
      <c r="X292" s="71">
        <f t="shared" si="86"/>
        <v>1</v>
      </c>
      <c r="Y292" s="10">
        <v>15</v>
      </c>
      <c r="Z292" s="35">
        <v>4981</v>
      </c>
      <c r="AA292" s="35">
        <v>4709.3</v>
      </c>
      <c r="AB292" s="71">
        <f t="shared" si="93"/>
        <v>0.94545272033728167</v>
      </c>
      <c r="AC292" s="10">
        <v>10</v>
      </c>
      <c r="AD292" s="47">
        <v>202</v>
      </c>
      <c r="AE292" s="47">
        <v>190</v>
      </c>
      <c r="AF292" s="71">
        <f t="shared" si="87"/>
        <v>0.94059405940594054</v>
      </c>
      <c r="AG292" s="10">
        <v>20</v>
      </c>
      <c r="AH292" s="4" t="s">
        <v>370</v>
      </c>
      <c r="AI292" s="4" t="s">
        <v>370</v>
      </c>
      <c r="AJ292" s="4" t="s">
        <v>370</v>
      </c>
      <c r="AK292" s="4" t="s">
        <v>370</v>
      </c>
      <c r="AL292" s="4" t="s">
        <v>370</v>
      </c>
      <c r="AM292" s="4" t="s">
        <v>370</v>
      </c>
      <c r="AN292" s="4" t="s">
        <v>370</v>
      </c>
      <c r="AO292" s="4" t="s">
        <v>370</v>
      </c>
      <c r="AP292" s="46">
        <f t="shared" si="94"/>
        <v>1.0930780803874496</v>
      </c>
      <c r="AQ292" s="47">
        <v>2042</v>
      </c>
      <c r="AR292" s="35">
        <f t="shared" si="95"/>
        <v>1670.7272727272725</v>
      </c>
      <c r="AS292" s="35">
        <f t="shared" si="88"/>
        <v>1826.2</v>
      </c>
      <c r="AT292" s="35">
        <f t="shared" si="89"/>
        <v>155.47272727272752</v>
      </c>
      <c r="AU292" s="35">
        <v>230.6</v>
      </c>
      <c r="AV292" s="35">
        <v>241.3</v>
      </c>
      <c r="AW292" s="35">
        <v>217.8</v>
      </c>
      <c r="AX292" s="35">
        <v>210.4</v>
      </c>
      <c r="AY292" s="35">
        <v>188.4</v>
      </c>
      <c r="AZ292" s="35">
        <v>140.30000000000001</v>
      </c>
      <c r="BA292" s="35">
        <v>176.3</v>
      </c>
      <c r="BB292" s="35">
        <v>209.6</v>
      </c>
      <c r="BC292" s="35"/>
      <c r="BD292" s="35"/>
      <c r="BE292" s="35">
        <f t="shared" si="96"/>
        <v>211.5</v>
      </c>
      <c r="BF292" s="10"/>
      <c r="BG292" s="35">
        <f t="shared" si="90"/>
        <v>211.5</v>
      </c>
      <c r="BH292" s="35"/>
      <c r="BI292" s="35">
        <f t="shared" si="91"/>
        <v>211.5</v>
      </c>
      <c r="BJ292" s="35"/>
      <c r="BK292" s="35">
        <f t="shared" si="97"/>
        <v>211.5</v>
      </c>
      <c r="BL292" s="35">
        <v>236.2</v>
      </c>
      <c r="BM292" s="35">
        <f t="shared" si="98"/>
        <v>-24.699999999999989</v>
      </c>
      <c r="BN292" s="80"/>
      <c r="BO292" s="8"/>
      <c r="BP292" s="8"/>
      <c r="BQ292" s="8"/>
      <c r="BR292" s="8"/>
      <c r="BS292" s="8"/>
      <c r="BT292" s="8"/>
      <c r="BU292" s="9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9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9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9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9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9"/>
      <c r="HF292" s="8"/>
      <c r="HG292" s="8"/>
    </row>
    <row r="293" spans="1:215" s="2" customFormat="1" ht="17" customHeight="1">
      <c r="A293" s="50" t="s">
        <v>286</v>
      </c>
      <c r="B293" s="35">
        <v>0</v>
      </c>
      <c r="C293" s="35">
        <v>0</v>
      </c>
      <c r="D293" s="71">
        <f t="shared" si="92"/>
        <v>0</v>
      </c>
      <c r="E293" s="10">
        <v>0</v>
      </c>
      <c r="F293" s="4" t="s">
        <v>370</v>
      </c>
      <c r="G293" s="4" t="s">
        <v>370</v>
      </c>
      <c r="H293" s="4" t="s">
        <v>370</v>
      </c>
      <c r="I293" s="4" t="s">
        <v>370</v>
      </c>
      <c r="J293" s="4" t="s">
        <v>370</v>
      </c>
      <c r="K293" s="4" t="s">
        <v>370</v>
      </c>
      <c r="L293" s="4" t="s">
        <v>370</v>
      </c>
      <c r="M293" s="4" t="s">
        <v>370</v>
      </c>
      <c r="N293" s="35">
        <v>2169.6</v>
      </c>
      <c r="O293" s="35">
        <v>2714.4</v>
      </c>
      <c r="P293" s="71">
        <f t="shared" si="84"/>
        <v>1.2051106194690264</v>
      </c>
      <c r="Q293" s="10">
        <v>20</v>
      </c>
      <c r="R293" s="35">
        <v>1200</v>
      </c>
      <c r="S293" s="35">
        <v>1619.7</v>
      </c>
      <c r="T293" s="71">
        <f t="shared" si="85"/>
        <v>1.2149749999999999</v>
      </c>
      <c r="U293" s="10">
        <v>30</v>
      </c>
      <c r="V293" s="35">
        <v>0</v>
      </c>
      <c r="W293" s="35">
        <v>0</v>
      </c>
      <c r="X293" s="71">
        <f t="shared" si="86"/>
        <v>1</v>
      </c>
      <c r="Y293" s="10">
        <v>20</v>
      </c>
      <c r="Z293" s="35">
        <v>10555</v>
      </c>
      <c r="AA293" s="35">
        <v>6893</v>
      </c>
      <c r="AB293" s="71">
        <f t="shared" si="93"/>
        <v>0.65305542396968264</v>
      </c>
      <c r="AC293" s="10">
        <v>10</v>
      </c>
      <c r="AD293" s="47">
        <v>431</v>
      </c>
      <c r="AE293" s="47">
        <v>431</v>
      </c>
      <c r="AF293" s="71">
        <f t="shared" si="87"/>
        <v>1</v>
      </c>
      <c r="AG293" s="10">
        <v>20</v>
      </c>
      <c r="AH293" s="4" t="s">
        <v>370</v>
      </c>
      <c r="AI293" s="4" t="s">
        <v>370</v>
      </c>
      <c r="AJ293" s="4" t="s">
        <v>370</v>
      </c>
      <c r="AK293" s="4" t="s">
        <v>370</v>
      </c>
      <c r="AL293" s="4" t="s">
        <v>370</v>
      </c>
      <c r="AM293" s="4" t="s">
        <v>370</v>
      </c>
      <c r="AN293" s="4" t="s">
        <v>370</v>
      </c>
      <c r="AO293" s="4" t="s">
        <v>370</v>
      </c>
      <c r="AP293" s="46">
        <f t="shared" si="94"/>
        <v>1.0708201662907735</v>
      </c>
      <c r="AQ293" s="47">
        <v>2555</v>
      </c>
      <c r="AR293" s="35">
        <f t="shared" si="95"/>
        <v>2090.4545454545455</v>
      </c>
      <c r="AS293" s="35">
        <f t="shared" si="88"/>
        <v>2238.5</v>
      </c>
      <c r="AT293" s="35">
        <f t="shared" si="89"/>
        <v>148.0454545454545</v>
      </c>
      <c r="AU293" s="35">
        <v>255</v>
      </c>
      <c r="AV293" s="35">
        <v>248.9</v>
      </c>
      <c r="AW293" s="35">
        <v>336.5</v>
      </c>
      <c r="AX293" s="35">
        <v>269.89999999999998</v>
      </c>
      <c r="AY293" s="35">
        <v>243.9</v>
      </c>
      <c r="AZ293" s="35">
        <v>200.1</v>
      </c>
      <c r="BA293" s="35">
        <v>134.19999999999999</v>
      </c>
      <c r="BB293" s="35">
        <v>267.5</v>
      </c>
      <c r="BC293" s="35">
        <v>2.4</v>
      </c>
      <c r="BD293" s="35"/>
      <c r="BE293" s="35">
        <f t="shared" si="96"/>
        <v>280.10000000000002</v>
      </c>
      <c r="BF293" s="10"/>
      <c r="BG293" s="35">
        <f t="shared" si="90"/>
        <v>280.10000000000002</v>
      </c>
      <c r="BH293" s="35"/>
      <c r="BI293" s="35">
        <f t="shared" si="91"/>
        <v>280.10000000000002</v>
      </c>
      <c r="BJ293" s="35"/>
      <c r="BK293" s="35">
        <f t="shared" si="97"/>
        <v>280.10000000000002</v>
      </c>
      <c r="BL293" s="35">
        <v>377.1</v>
      </c>
      <c r="BM293" s="35">
        <f t="shared" si="98"/>
        <v>-97</v>
      </c>
      <c r="BN293" s="80"/>
      <c r="BO293" s="8"/>
      <c r="BP293" s="8"/>
      <c r="BQ293" s="8"/>
      <c r="BR293" s="8"/>
      <c r="BS293" s="8"/>
      <c r="BT293" s="8"/>
      <c r="BU293" s="9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9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9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9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9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9"/>
      <c r="HF293" s="8"/>
      <c r="HG293" s="8"/>
    </row>
    <row r="294" spans="1:215" s="2" customFormat="1" ht="17" customHeight="1">
      <c r="A294" s="50" t="s">
        <v>287</v>
      </c>
      <c r="B294" s="35">
        <v>0</v>
      </c>
      <c r="C294" s="35">
        <v>1192</v>
      </c>
      <c r="D294" s="71">
        <f t="shared" si="92"/>
        <v>0</v>
      </c>
      <c r="E294" s="10">
        <v>0</v>
      </c>
      <c r="F294" s="4" t="s">
        <v>370</v>
      </c>
      <c r="G294" s="4" t="s">
        <v>370</v>
      </c>
      <c r="H294" s="4" t="s">
        <v>370</v>
      </c>
      <c r="I294" s="4" t="s">
        <v>370</v>
      </c>
      <c r="J294" s="4" t="s">
        <v>370</v>
      </c>
      <c r="K294" s="4" t="s">
        <v>370</v>
      </c>
      <c r="L294" s="4" t="s">
        <v>370</v>
      </c>
      <c r="M294" s="4" t="s">
        <v>370</v>
      </c>
      <c r="N294" s="35">
        <v>8691.9</v>
      </c>
      <c r="O294" s="35">
        <v>10476.700000000001</v>
      </c>
      <c r="P294" s="71">
        <f t="shared" si="84"/>
        <v>1.2005340604470829</v>
      </c>
      <c r="Q294" s="10">
        <v>20</v>
      </c>
      <c r="R294" s="35">
        <v>0</v>
      </c>
      <c r="S294" s="35">
        <v>0</v>
      </c>
      <c r="T294" s="71">
        <f t="shared" si="85"/>
        <v>1</v>
      </c>
      <c r="U294" s="10">
        <v>35</v>
      </c>
      <c r="V294" s="35">
        <v>0</v>
      </c>
      <c r="W294" s="35">
        <v>0</v>
      </c>
      <c r="X294" s="71">
        <f t="shared" si="86"/>
        <v>1</v>
      </c>
      <c r="Y294" s="10">
        <v>15</v>
      </c>
      <c r="Z294" s="35">
        <v>85619</v>
      </c>
      <c r="AA294" s="35">
        <v>137541.6</v>
      </c>
      <c r="AB294" s="71">
        <f t="shared" si="93"/>
        <v>1.2406437823380325</v>
      </c>
      <c r="AC294" s="10">
        <v>10</v>
      </c>
      <c r="AD294" s="47">
        <v>161</v>
      </c>
      <c r="AE294" s="47">
        <v>109</v>
      </c>
      <c r="AF294" s="71">
        <f t="shared" si="87"/>
        <v>0.67701863354037262</v>
      </c>
      <c r="AG294" s="10">
        <v>20</v>
      </c>
      <c r="AH294" s="4" t="s">
        <v>370</v>
      </c>
      <c r="AI294" s="4" t="s">
        <v>370</v>
      </c>
      <c r="AJ294" s="4" t="s">
        <v>370</v>
      </c>
      <c r="AK294" s="4" t="s">
        <v>370</v>
      </c>
      <c r="AL294" s="4" t="s">
        <v>370</v>
      </c>
      <c r="AM294" s="4" t="s">
        <v>370</v>
      </c>
      <c r="AN294" s="4" t="s">
        <v>370</v>
      </c>
      <c r="AO294" s="4" t="s">
        <v>370</v>
      </c>
      <c r="AP294" s="46">
        <f t="shared" si="94"/>
        <v>0.99957491703129453</v>
      </c>
      <c r="AQ294" s="47">
        <v>749</v>
      </c>
      <c r="AR294" s="35">
        <f t="shared" si="95"/>
        <v>612.81818181818187</v>
      </c>
      <c r="AS294" s="35">
        <f t="shared" si="88"/>
        <v>612.6</v>
      </c>
      <c r="AT294" s="35">
        <f t="shared" si="89"/>
        <v>-0.21818181818184712</v>
      </c>
      <c r="AU294" s="35">
        <v>83.6</v>
      </c>
      <c r="AV294" s="35">
        <v>82.1</v>
      </c>
      <c r="AW294" s="35">
        <v>48</v>
      </c>
      <c r="AX294" s="35">
        <v>75.900000000000006</v>
      </c>
      <c r="AY294" s="35">
        <v>73.900000000000006</v>
      </c>
      <c r="AZ294" s="35">
        <v>15.4</v>
      </c>
      <c r="BA294" s="35">
        <v>77.2</v>
      </c>
      <c r="BB294" s="35">
        <v>73.900000000000006</v>
      </c>
      <c r="BC294" s="35"/>
      <c r="BD294" s="35"/>
      <c r="BE294" s="35">
        <f t="shared" si="96"/>
        <v>82.6</v>
      </c>
      <c r="BF294" s="10"/>
      <c r="BG294" s="35">
        <f t="shared" si="90"/>
        <v>82.6</v>
      </c>
      <c r="BH294" s="35"/>
      <c r="BI294" s="35">
        <f t="shared" si="91"/>
        <v>82.6</v>
      </c>
      <c r="BJ294" s="35"/>
      <c r="BK294" s="35">
        <f t="shared" si="97"/>
        <v>82.6</v>
      </c>
      <c r="BL294" s="35">
        <v>66.099999999999994</v>
      </c>
      <c r="BM294" s="35">
        <f t="shared" si="98"/>
        <v>16.5</v>
      </c>
      <c r="BN294" s="80"/>
      <c r="BO294" s="8"/>
      <c r="BP294" s="8"/>
      <c r="BQ294" s="8"/>
      <c r="BR294" s="8"/>
      <c r="BS294" s="8"/>
      <c r="BT294" s="8"/>
      <c r="BU294" s="9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9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9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9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9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9"/>
      <c r="HF294" s="8"/>
      <c r="HG294" s="8"/>
    </row>
    <row r="295" spans="1:215" s="2" customFormat="1" ht="17" customHeight="1">
      <c r="A295" s="50" t="s">
        <v>288</v>
      </c>
      <c r="B295" s="35">
        <v>0</v>
      </c>
      <c r="C295" s="35">
        <v>0</v>
      </c>
      <c r="D295" s="71">
        <f t="shared" si="92"/>
        <v>0</v>
      </c>
      <c r="E295" s="10">
        <v>0</v>
      </c>
      <c r="F295" s="4" t="s">
        <v>370</v>
      </c>
      <c r="G295" s="4" t="s">
        <v>370</v>
      </c>
      <c r="H295" s="4" t="s">
        <v>370</v>
      </c>
      <c r="I295" s="4" t="s">
        <v>370</v>
      </c>
      <c r="J295" s="4" t="s">
        <v>370</v>
      </c>
      <c r="K295" s="4" t="s">
        <v>370</v>
      </c>
      <c r="L295" s="4" t="s">
        <v>370</v>
      </c>
      <c r="M295" s="4" t="s">
        <v>370</v>
      </c>
      <c r="N295" s="35">
        <v>2917.3</v>
      </c>
      <c r="O295" s="35">
        <v>2535.9</v>
      </c>
      <c r="P295" s="71">
        <f t="shared" si="84"/>
        <v>0.8692626743907037</v>
      </c>
      <c r="Q295" s="10">
        <v>20</v>
      </c>
      <c r="R295" s="35">
        <v>1208</v>
      </c>
      <c r="S295" s="35">
        <v>1302.4000000000001</v>
      </c>
      <c r="T295" s="71">
        <f t="shared" si="85"/>
        <v>1.0781456953642385</v>
      </c>
      <c r="U295" s="10">
        <v>40</v>
      </c>
      <c r="V295" s="35">
        <v>0</v>
      </c>
      <c r="W295" s="35">
        <v>0</v>
      </c>
      <c r="X295" s="71">
        <f t="shared" si="86"/>
        <v>1</v>
      </c>
      <c r="Y295" s="10">
        <v>10</v>
      </c>
      <c r="Z295" s="35">
        <v>36027</v>
      </c>
      <c r="AA295" s="35">
        <v>69603.100000000006</v>
      </c>
      <c r="AB295" s="71">
        <f t="shared" si="93"/>
        <v>1.2731970466594498</v>
      </c>
      <c r="AC295" s="10">
        <v>10</v>
      </c>
      <c r="AD295" s="47">
        <v>552</v>
      </c>
      <c r="AE295" s="47">
        <v>528</v>
      </c>
      <c r="AF295" s="71">
        <f t="shared" si="87"/>
        <v>0.95652173913043481</v>
      </c>
      <c r="AG295" s="10">
        <v>20</v>
      </c>
      <c r="AH295" s="4" t="s">
        <v>370</v>
      </c>
      <c r="AI295" s="4" t="s">
        <v>370</v>
      </c>
      <c r="AJ295" s="4" t="s">
        <v>370</v>
      </c>
      <c r="AK295" s="4" t="s">
        <v>370</v>
      </c>
      <c r="AL295" s="4" t="s">
        <v>370</v>
      </c>
      <c r="AM295" s="4" t="s">
        <v>370</v>
      </c>
      <c r="AN295" s="4" t="s">
        <v>370</v>
      </c>
      <c r="AO295" s="4" t="s">
        <v>370</v>
      </c>
      <c r="AP295" s="46">
        <f t="shared" si="94"/>
        <v>1.023734865515868</v>
      </c>
      <c r="AQ295" s="47">
        <v>2332</v>
      </c>
      <c r="AR295" s="35">
        <f t="shared" si="95"/>
        <v>1908</v>
      </c>
      <c r="AS295" s="35">
        <f t="shared" si="88"/>
        <v>1953.3</v>
      </c>
      <c r="AT295" s="35">
        <f t="shared" si="89"/>
        <v>45.299999999999955</v>
      </c>
      <c r="AU295" s="35">
        <v>167.4</v>
      </c>
      <c r="AV295" s="35">
        <v>208.8</v>
      </c>
      <c r="AW295" s="35">
        <v>230.3</v>
      </c>
      <c r="AX295" s="35">
        <v>284.89999999999998</v>
      </c>
      <c r="AY295" s="35">
        <v>196.4</v>
      </c>
      <c r="AZ295" s="35">
        <v>49.9</v>
      </c>
      <c r="BA295" s="35">
        <v>257.5</v>
      </c>
      <c r="BB295" s="35">
        <v>240.9</v>
      </c>
      <c r="BC295" s="35"/>
      <c r="BD295" s="35"/>
      <c r="BE295" s="35">
        <f t="shared" si="96"/>
        <v>317.2</v>
      </c>
      <c r="BF295" s="10"/>
      <c r="BG295" s="35">
        <f t="shared" si="90"/>
        <v>317.2</v>
      </c>
      <c r="BH295" s="35"/>
      <c r="BI295" s="35">
        <f t="shared" si="91"/>
        <v>317.2</v>
      </c>
      <c r="BJ295" s="35"/>
      <c r="BK295" s="35">
        <f t="shared" si="97"/>
        <v>317.2</v>
      </c>
      <c r="BL295" s="35">
        <v>264.3</v>
      </c>
      <c r="BM295" s="35">
        <f t="shared" si="98"/>
        <v>52.899999999999977</v>
      </c>
      <c r="BN295" s="80"/>
      <c r="BO295" s="8"/>
      <c r="BP295" s="8"/>
      <c r="BQ295" s="8"/>
      <c r="BR295" s="8"/>
      <c r="BS295" s="8"/>
      <c r="BT295" s="8"/>
      <c r="BU295" s="9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9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9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9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9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9"/>
      <c r="HF295" s="8"/>
      <c r="HG295" s="8"/>
    </row>
    <row r="296" spans="1:215" s="2" customFormat="1" ht="17" customHeight="1">
      <c r="A296" s="50" t="s">
        <v>289</v>
      </c>
      <c r="B296" s="35">
        <v>0</v>
      </c>
      <c r="C296" s="35">
        <v>0</v>
      </c>
      <c r="D296" s="71">
        <f t="shared" si="92"/>
        <v>0</v>
      </c>
      <c r="E296" s="10">
        <v>0</v>
      </c>
      <c r="F296" s="4" t="s">
        <v>370</v>
      </c>
      <c r="G296" s="4" t="s">
        <v>370</v>
      </c>
      <c r="H296" s="4" t="s">
        <v>370</v>
      </c>
      <c r="I296" s="4" t="s">
        <v>370</v>
      </c>
      <c r="J296" s="4" t="s">
        <v>370</v>
      </c>
      <c r="K296" s="4" t="s">
        <v>370</v>
      </c>
      <c r="L296" s="4" t="s">
        <v>370</v>
      </c>
      <c r="M296" s="4" t="s">
        <v>370</v>
      </c>
      <c r="N296" s="35">
        <v>801.1</v>
      </c>
      <c r="O296" s="35">
        <v>727.5</v>
      </c>
      <c r="P296" s="71">
        <f t="shared" si="84"/>
        <v>0.90812632630133561</v>
      </c>
      <c r="Q296" s="10">
        <v>20</v>
      </c>
      <c r="R296" s="35">
        <v>0</v>
      </c>
      <c r="S296" s="35">
        <v>0</v>
      </c>
      <c r="T296" s="71">
        <f t="shared" si="85"/>
        <v>1</v>
      </c>
      <c r="U296" s="10">
        <v>40</v>
      </c>
      <c r="V296" s="35">
        <v>0</v>
      </c>
      <c r="W296" s="35">
        <v>0</v>
      </c>
      <c r="X296" s="71">
        <f t="shared" si="86"/>
        <v>1</v>
      </c>
      <c r="Y296" s="10">
        <v>10</v>
      </c>
      <c r="Z296" s="35">
        <v>2703</v>
      </c>
      <c r="AA296" s="35">
        <v>4372.8</v>
      </c>
      <c r="AB296" s="71">
        <f t="shared" si="93"/>
        <v>1.2417758046614873</v>
      </c>
      <c r="AC296" s="10">
        <v>10</v>
      </c>
      <c r="AD296" s="47">
        <v>144</v>
      </c>
      <c r="AE296" s="47">
        <v>115</v>
      </c>
      <c r="AF296" s="71">
        <f t="shared" si="87"/>
        <v>0.79861111111111116</v>
      </c>
      <c r="AG296" s="10">
        <v>20</v>
      </c>
      <c r="AH296" s="4" t="s">
        <v>370</v>
      </c>
      <c r="AI296" s="4" t="s">
        <v>370</v>
      </c>
      <c r="AJ296" s="4" t="s">
        <v>370</v>
      </c>
      <c r="AK296" s="4" t="s">
        <v>370</v>
      </c>
      <c r="AL296" s="4" t="s">
        <v>370</v>
      </c>
      <c r="AM296" s="4" t="s">
        <v>370</v>
      </c>
      <c r="AN296" s="4" t="s">
        <v>370</v>
      </c>
      <c r="AO296" s="4" t="s">
        <v>370</v>
      </c>
      <c r="AP296" s="46">
        <f t="shared" si="94"/>
        <v>0.96552506794863813</v>
      </c>
      <c r="AQ296" s="47">
        <v>675</v>
      </c>
      <c r="AR296" s="35">
        <f t="shared" si="95"/>
        <v>552.27272727272725</v>
      </c>
      <c r="AS296" s="35">
        <f t="shared" si="88"/>
        <v>533.20000000000005</v>
      </c>
      <c r="AT296" s="35">
        <f t="shared" si="89"/>
        <v>-19.072727272727207</v>
      </c>
      <c r="AU296" s="35">
        <v>46.4</v>
      </c>
      <c r="AV296" s="35">
        <v>47.2</v>
      </c>
      <c r="AW296" s="35">
        <v>50.1</v>
      </c>
      <c r="AX296" s="35">
        <v>56.9</v>
      </c>
      <c r="AY296" s="35">
        <v>46.9</v>
      </c>
      <c r="AZ296" s="35">
        <v>42.2</v>
      </c>
      <c r="BA296" s="35">
        <v>64.8</v>
      </c>
      <c r="BB296" s="35">
        <v>65.8</v>
      </c>
      <c r="BC296" s="35"/>
      <c r="BD296" s="35"/>
      <c r="BE296" s="35">
        <f t="shared" si="96"/>
        <v>112.9</v>
      </c>
      <c r="BF296" s="10"/>
      <c r="BG296" s="35">
        <f t="shared" si="90"/>
        <v>112.9</v>
      </c>
      <c r="BH296" s="35"/>
      <c r="BI296" s="35">
        <f t="shared" si="91"/>
        <v>112.9</v>
      </c>
      <c r="BJ296" s="35"/>
      <c r="BK296" s="35">
        <f t="shared" si="97"/>
        <v>112.9</v>
      </c>
      <c r="BL296" s="35">
        <v>96</v>
      </c>
      <c r="BM296" s="35">
        <f t="shared" si="98"/>
        <v>16.900000000000006</v>
      </c>
      <c r="BN296" s="80"/>
      <c r="BO296" s="8"/>
      <c r="BP296" s="8"/>
      <c r="BQ296" s="8"/>
      <c r="BR296" s="8"/>
      <c r="BS296" s="8"/>
      <c r="BT296" s="8"/>
      <c r="BU296" s="9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9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9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9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9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9"/>
      <c r="HF296" s="8"/>
      <c r="HG296" s="8"/>
    </row>
    <row r="297" spans="1:215" s="2" customFormat="1" ht="17" customHeight="1">
      <c r="A297" s="50" t="s">
        <v>290</v>
      </c>
      <c r="B297" s="35">
        <v>6941</v>
      </c>
      <c r="C297" s="35">
        <v>4764.2</v>
      </c>
      <c r="D297" s="71">
        <f t="shared" si="92"/>
        <v>0.68638524708255289</v>
      </c>
      <c r="E297" s="10">
        <v>10</v>
      </c>
      <c r="F297" s="4" t="s">
        <v>370</v>
      </c>
      <c r="G297" s="4" t="s">
        <v>370</v>
      </c>
      <c r="H297" s="4" t="s">
        <v>370</v>
      </c>
      <c r="I297" s="4" t="s">
        <v>370</v>
      </c>
      <c r="J297" s="4" t="s">
        <v>370</v>
      </c>
      <c r="K297" s="4" t="s">
        <v>370</v>
      </c>
      <c r="L297" s="4" t="s">
        <v>370</v>
      </c>
      <c r="M297" s="4" t="s">
        <v>370</v>
      </c>
      <c r="N297" s="35">
        <v>5366.2</v>
      </c>
      <c r="O297" s="35">
        <v>3648.4</v>
      </c>
      <c r="P297" s="71">
        <f t="shared" si="84"/>
        <v>0.67988520740934</v>
      </c>
      <c r="Q297" s="10">
        <v>20</v>
      </c>
      <c r="R297" s="35">
        <v>2262</v>
      </c>
      <c r="S297" s="35">
        <v>2436.8000000000002</v>
      </c>
      <c r="T297" s="71">
        <f t="shared" si="85"/>
        <v>1.0772767462422637</v>
      </c>
      <c r="U297" s="10">
        <v>35</v>
      </c>
      <c r="V297" s="35">
        <v>0</v>
      </c>
      <c r="W297" s="35">
        <v>0</v>
      </c>
      <c r="X297" s="71">
        <f t="shared" si="86"/>
        <v>1</v>
      </c>
      <c r="Y297" s="10">
        <v>15</v>
      </c>
      <c r="Z297" s="35">
        <v>39644</v>
      </c>
      <c r="AA297" s="35">
        <v>30841.8</v>
      </c>
      <c r="AB297" s="71">
        <f t="shared" si="93"/>
        <v>0.77796892341842394</v>
      </c>
      <c r="AC297" s="10">
        <v>10</v>
      </c>
      <c r="AD297" s="47">
        <v>684</v>
      </c>
      <c r="AE297" s="47">
        <v>684</v>
      </c>
      <c r="AF297" s="71">
        <f t="shared" si="87"/>
        <v>1</v>
      </c>
      <c r="AG297" s="10">
        <v>20</v>
      </c>
      <c r="AH297" s="4" t="s">
        <v>370</v>
      </c>
      <c r="AI297" s="4" t="s">
        <v>370</v>
      </c>
      <c r="AJ297" s="4" t="s">
        <v>370</v>
      </c>
      <c r="AK297" s="4" t="s">
        <v>370</v>
      </c>
      <c r="AL297" s="4" t="s">
        <v>370</v>
      </c>
      <c r="AM297" s="4" t="s">
        <v>370</v>
      </c>
      <c r="AN297" s="4" t="s">
        <v>370</v>
      </c>
      <c r="AO297" s="4" t="s">
        <v>370</v>
      </c>
      <c r="AP297" s="46">
        <f t="shared" si="94"/>
        <v>0.91769029065159824</v>
      </c>
      <c r="AQ297" s="47">
        <v>1025</v>
      </c>
      <c r="AR297" s="35">
        <f t="shared" si="95"/>
        <v>838.63636363636374</v>
      </c>
      <c r="AS297" s="35">
        <f t="shared" si="88"/>
        <v>769.6</v>
      </c>
      <c r="AT297" s="35">
        <f t="shared" si="89"/>
        <v>-69.036363636363717</v>
      </c>
      <c r="AU297" s="35">
        <v>60.8</v>
      </c>
      <c r="AV297" s="35">
        <v>88.4</v>
      </c>
      <c r="AW297" s="35">
        <v>67.3</v>
      </c>
      <c r="AX297" s="35">
        <v>99.9</v>
      </c>
      <c r="AY297" s="35">
        <v>80.5</v>
      </c>
      <c r="AZ297" s="35">
        <v>68</v>
      </c>
      <c r="BA297" s="35">
        <v>92.1</v>
      </c>
      <c r="BB297" s="35">
        <v>104.2</v>
      </c>
      <c r="BC297" s="35">
        <v>17.100000000000001</v>
      </c>
      <c r="BD297" s="35"/>
      <c r="BE297" s="35">
        <f t="shared" si="96"/>
        <v>91.3</v>
      </c>
      <c r="BF297" s="10"/>
      <c r="BG297" s="35">
        <f t="shared" si="90"/>
        <v>91.3</v>
      </c>
      <c r="BH297" s="35"/>
      <c r="BI297" s="35">
        <f t="shared" si="91"/>
        <v>91.3</v>
      </c>
      <c r="BJ297" s="35"/>
      <c r="BK297" s="35">
        <f t="shared" si="97"/>
        <v>91.3</v>
      </c>
      <c r="BL297" s="35">
        <v>103</v>
      </c>
      <c r="BM297" s="35">
        <f t="shared" si="98"/>
        <v>-11.700000000000003</v>
      </c>
      <c r="BN297" s="80"/>
      <c r="BO297" s="8"/>
      <c r="BP297" s="8"/>
      <c r="BQ297" s="8"/>
      <c r="BR297" s="8"/>
      <c r="BS297" s="8"/>
      <c r="BT297" s="8"/>
      <c r="BU297" s="9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9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9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9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9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9"/>
      <c r="HF297" s="8"/>
      <c r="HG297" s="8"/>
    </row>
    <row r="298" spans="1:215" s="2" customFormat="1" ht="17" customHeight="1">
      <c r="A298" s="50" t="s">
        <v>291</v>
      </c>
      <c r="B298" s="35">
        <v>0</v>
      </c>
      <c r="C298" s="35">
        <v>0</v>
      </c>
      <c r="D298" s="71">
        <f t="shared" si="92"/>
        <v>0</v>
      </c>
      <c r="E298" s="10">
        <v>0</v>
      </c>
      <c r="F298" s="4" t="s">
        <v>370</v>
      </c>
      <c r="G298" s="4" t="s">
        <v>370</v>
      </c>
      <c r="H298" s="4" t="s">
        <v>370</v>
      </c>
      <c r="I298" s="4" t="s">
        <v>370</v>
      </c>
      <c r="J298" s="4" t="s">
        <v>370</v>
      </c>
      <c r="K298" s="4" t="s">
        <v>370</v>
      </c>
      <c r="L298" s="4" t="s">
        <v>370</v>
      </c>
      <c r="M298" s="4" t="s">
        <v>370</v>
      </c>
      <c r="N298" s="35">
        <v>4170.8999999999996</v>
      </c>
      <c r="O298" s="35">
        <v>3094.1</v>
      </c>
      <c r="P298" s="71">
        <f t="shared" si="84"/>
        <v>0.7418303004147786</v>
      </c>
      <c r="Q298" s="10">
        <v>20</v>
      </c>
      <c r="R298" s="35">
        <v>209</v>
      </c>
      <c r="S298" s="35">
        <v>300</v>
      </c>
      <c r="T298" s="71">
        <f t="shared" si="85"/>
        <v>1.2235406698564593</v>
      </c>
      <c r="U298" s="10">
        <v>40</v>
      </c>
      <c r="V298" s="35">
        <v>0</v>
      </c>
      <c r="W298" s="35">
        <v>0</v>
      </c>
      <c r="X298" s="71">
        <f t="shared" si="86"/>
        <v>1</v>
      </c>
      <c r="Y298" s="10">
        <v>10</v>
      </c>
      <c r="Z298" s="35">
        <v>14805</v>
      </c>
      <c r="AA298" s="35">
        <v>10654.3</v>
      </c>
      <c r="AB298" s="71">
        <f t="shared" si="93"/>
        <v>0.71964201283350215</v>
      </c>
      <c r="AC298" s="10">
        <v>10</v>
      </c>
      <c r="AD298" s="47">
        <v>263</v>
      </c>
      <c r="AE298" s="47">
        <v>371</v>
      </c>
      <c r="AF298" s="71">
        <f t="shared" si="87"/>
        <v>1.22106463878327</v>
      </c>
      <c r="AG298" s="10">
        <v>20</v>
      </c>
      <c r="AH298" s="4" t="s">
        <v>370</v>
      </c>
      <c r="AI298" s="4" t="s">
        <v>370</v>
      </c>
      <c r="AJ298" s="4" t="s">
        <v>370</v>
      </c>
      <c r="AK298" s="4" t="s">
        <v>370</v>
      </c>
      <c r="AL298" s="4" t="s">
        <v>370</v>
      </c>
      <c r="AM298" s="4" t="s">
        <v>370</v>
      </c>
      <c r="AN298" s="4" t="s">
        <v>370</v>
      </c>
      <c r="AO298" s="4" t="s">
        <v>370</v>
      </c>
      <c r="AP298" s="46">
        <f t="shared" si="94"/>
        <v>1.0539594570655435</v>
      </c>
      <c r="AQ298" s="47">
        <v>2768</v>
      </c>
      <c r="AR298" s="35">
        <f t="shared" si="95"/>
        <v>2264.7272727272725</v>
      </c>
      <c r="AS298" s="35">
        <f t="shared" si="88"/>
        <v>2386.9</v>
      </c>
      <c r="AT298" s="35">
        <f t="shared" si="89"/>
        <v>122.17272727272757</v>
      </c>
      <c r="AU298" s="35">
        <v>244.2</v>
      </c>
      <c r="AV298" s="35">
        <v>231.8</v>
      </c>
      <c r="AW298" s="35">
        <v>402.8</v>
      </c>
      <c r="AX298" s="35">
        <v>224.1</v>
      </c>
      <c r="AY298" s="35">
        <v>248.7</v>
      </c>
      <c r="AZ298" s="35">
        <v>212</v>
      </c>
      <c r="BA298" s="35">
        <v>186.6</v>
      </c>
      <c r="BB298" s="35">
        <v>293</v>
      </c>
      <c r="BC298" s="35"/>
      <c r="BD298" s="35"/>
      <c r="BE298" s="35">
        <f t="shared" si="96"/>
        <v>343.7</v>
      </c>
      <c r="BF298" s="10"/>
      <c r="BG298" s="35">
        <f t="shared" si="90"/>
        <v>343.7</v>
      </c>
      <c r="BH298" s="35"/>
      <c r="BI298" s="35">
        <f t="shared" si="91"/>
        <v>343.7</v>
      </c>
      <c r="BJ298" s="35"/>
      <c r="BK298" s="35">
        <f t="shared" si="97"/>
        <v>343.7</v>
      </c>
      <c r="BL298" s="35">
        <v>427.9</v>
      </c>
      <c r="BM298" s="35">
        <f t="shared" si="98"/>
        <v>-84.199999999999989</v>
      </c>
      <c r="BN298" s="80"/>
      <c r="BO298" s="8"/>
      <c r="BP298" s="8"/>
      <c r="BQ298" s="8"/>
      <c r="BR298" s="8"/>
      <c r="BS298" s="8"/>
      <c r="BT298" s="8"/>
      <c r="BU298" s="9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9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9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9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9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9"/>
      <c r="HF298" s="8"/>
      <c r="HG298" s="8"/>
    </row>
    <row r="299" spans="1:215" s="2" customFormat="1" ht="17" customHeight="1">
      <c r="A299" s="50" t="s">
        <v>292</v>
      </c>
      <c r="B299" s="35">
        <v>8339</v>
      </c>
      <c r="C299" s="35">
        <v>1027.5</v>
      </c>
      <c r="D299" s="71">
        <f t="shared" si="92"/>
        <v>0.12321621297517688</v>
      </c>
      <c r="E299" s="10">
        <v>10</v>
      </c>
      <c r="F299" s="4" t="s">
        <v>370</v>
      </c>
      <c r="G299" s="4" t="s">
        <v>370</v>
      </c>
      <c r="H299" s="4" t="s">
        <v>370</v>
      </c>
      <c r="I299" s="4" t="s">
        <v>370</v>
      </c>
      <c r="J299" s="4" t="s">
        <v>370</v>
      </c>
      <c r="K299" s="4" t="s">
        <v>370</v>
      </c>
      <c r="L299" s="4" t="s">
        <v>370</v>
      </c>
      <c r="M299" s="4" t="s">
        <v>370</v>
      </c>
      <c r="N299" s="35">
        <v>5275.4</v>
      </c>
      <c r="O299" s="35">
        <v>7598.7</v>
      </c>
      <c r="P299" s="71">
        <f t="shared" si="84"/>
        <v>1.2240402623497744</v>
      </c>
      <c r="Q299" s="10">
        <v>20</v>
      </c>
      <c r="R299" s="35">
        <v>2020</v>
      </c>
      <c r="S299" s="35">
        <v>2318.5</v>
      </c>
      <c r="T299" s="71">
        <f t="shared" si="85"/>
        <v>1.1477722772277228</v>
      </c>
      <c r="U299" s="10">
        <v>30</v>
      </c>
      <c r="V299" s="35">
        <v>0</v>
      </c>
      <c r="W299" s="35">
        <v>22</v>
      </c>
      <c r="X299" s="71">
        <f t="shared" si="86"/>
        <v>1</v>
      </c>
      <c r="Y299" s="10">
        <v>20</v>
      </c>
      <c r="Z299" s="35">
        <v>59208</v>
      </c>
      <c r="AA299" s="35">
        <v>55842.6</v>
      </c>
      <c r="AB299" s="71">
        <f t="shared" si="93"/>
        <v>0.94315970814754757</v>
      </c>
      <c r="AC299" s="10">
        <v>10</v>
      </c>
      <c r="AD299" s="47">
        <v>475</v>
      </c>
      <c r="AE299" s="47">
        <v>517</v>
      </c>
      <c r="AF299" s="71">
        <f t="shared" si="87"/>
        <v>1.088421052631579</v>
      </c>
      <c r="AG299" s="10">
        <v>20</v>
      </c>
      <c r="AH299" s="4" t="s">
        <v>370</v>
      </c>
      <c r="AI299" s="4" t="s">
        <v>370</v>
      </c>
      <c r="AJ299" s="4" t="s">
        <v>370</v>
      </c>
      <c r="AK299" s="4" t="s">
        <v>370</v>
      </c>
      <c r="AL299" s="4" t="s">
        <v>370</v>
      </c>
      <c r="AM299" s="4" t="s">
        <v>370</v>
      </c>
      <c r="AN299" s="4" t="s">
        <v>370</v>
      </c>
      <c r="AO299" s="4" t="s">
        <v>370</v>
      </c>
      <c r="AP299" s="46">
        <f t="shared" si="94"/>
        <v>1.0122377620698726</v>
      </c>
      <c r="AQ299" s="47">
        <v>588</v>
      </c>
      <c r="AR299" s="35">
        <f t="shared" si="95"/>
        <v>481.09090909090907</v>
      </c>
      <c r="AS299" s="35">
        <f t="shared" si="88"/>
        <v>487</v>
      </c>
      <c r="AT299" s="35">
        <f t="shared" si="89"/>
        <v>5.9090909090909349</v>
      </c>
      <c r="AU299" s="35">
        <v>51.5</v>
      </c>
      <c r="AV299" s="35">
        <v>57.6</v>
      </c>
      <c r="AW299" s="35">
        <v>41.9</v>
      </c>
      <c r="AX299" s="35">
        <v>44.6</v>
      </c>
      <c r="AY299" s="35">
        <v>50.3</v>
      </c>
      <c r="AZ299" s="35">
        <v>79.8</v>
      </c>
      <c r="BA299" s="35">
        <v>41</v>
      </c>
      <c r="BB299" s="35">
        <v>52.4</v>
      </c>
      <c r="BC299" s="35"/>
      <c r="BD299" s="35"/>
      <c r="BE299" s="35">
        <f t="shared" si="96"/>
        <v>67.900000000000006</v>
      </c>
      <c r="BF299" s="10"/>
      <c r="BG299" s="35">
        <f t="shared" si="90"/>
        <v>67.900000000000006</v>
      </c>
      <c r="BH299" s="35"/>
      <c r="BI299" s="35">
        <f t="shared" si="91"/>
        <v>67.900000000000006</v>
      </c>
      <c r="BJ299" s="35"/>
      <c r="BK299" s="35">
        <f t="shared" si="97"/>
        <v>67.900000000000006</v>
      </c>
      <c r="BL299" s="35">
        <v>71.2</v>
      </c>
      <c r="BM299" s="35">
        <f t="shared" si="98"/>
        <v>-3.2999999999999972</v>
      </c>
      <c r="BN299" s="80"/>
      <c r="BO299" s="8"/>
      <c r="BP299" s="8"/>
      <c r="BQ299" s="8"/>
      <c r="BR299" s="8"/>
      <c r="BS299" s="8"/>
      <c r="BT299" s="8"/>
      <c r="BU299" s="9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9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9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9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9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9"/>
      <c r="HF299" s="8"/>
      <c r="HG299" s="8"/>
    </row>
    <row r="300" spans="1:215" s="2" customFormat="1" ht="17" customHeight="1">
      <c r="A300" s="50" t="s">
        <v>293</v>
      </c>
      <c r="B300" s="35">
        <v>4961</v>
      </c>
      <c r="C300" s="35">
        <v>3703.2</v>
      </c>
      <c r="D300" s="71">
        <f t="shared" si="92"/>
        <v>0.74646240677282805</v>
      </c>
      <c r="E300" s="10">
        <v>10</v>
      </c>
      <c r="F300" s="4" t="s">
        <v>370</v>
      </c>
      <c r="G300" s="4" t="s">
        <v>370</v>
      </c>
      <c r="H300" s="4" t="s">
        <v>370</v>
      </c>
      <c r="I300" s="4" t="s">
        <v>370</v>
      </c>
      <c r="J300" s="4" t="s">
        <v>370</v>
      </c>
      <c r="K300" s="4" t="s">
        <v>370</v>
      </c>
      <c r="L300" s="4" t="s">
        <v>370</v>
      </c>
      <c r="M300" s="4" t="s">
        <v>370</v>
      </c>
      <c r="N300" s="35">
        <v>1601.3</v>
      </c>
      <c r="O300" s="35">
        <v>991.8</v>
      </c>
      <c r="P300" s="71">
        <f t="shared" si="84"/>
        <v>0.61937176044463871</v>
      </c>
      <c r="Q300" s="10">
        <v>20</v>
      </c>
      <c r="R300" s="35">
        <v>176</v>
      </c>
      <c r="S300" s="35">
        <v>194.9</v>
      </c>
      <c r="T300" s="71">
        <f t="shared" si="85"/>
        <v>1.1073863636363637</v>
      </c>
      <c r="U300" s="10">
        <v>30</v>
      </c>
      <c r="V300" s="35">
        <v>0</v>
      </c>
      <c r="W300" s="35">
        <v>0</v>
      </c>
      <c r="X300" s="71">
        <f t="shared" si="86"/>
        <v>1</v>
      </c>
      <c r="Y300" s="10">
        <v>20</v>
      </c>
      <c r="Z300" s="35">
        <v>5656</v>
      </c>
      <c r="AA300" s="35">
        <v>2979.9</v>
      </c>
      <c r="AB300" s="71">
        <f t="shared" si="93"/>
        <v>0.52685643564356432</v>
      </c>
      <c r="AC300" s="10">
        <v>10</v>
      </c>
      <c r="AD300" s="47">
        <v>220</v>
      </c>
      <c r="AE300" s="47">
        <v>362</v>
      </c>
      <c r="AF300" s="71">
        <f t="shared" si="87"/>
        <v>1.2445454545454546</v>
      </c>
      <c r="AG300" s="10">
        <v>20</v>
      </c>
      <c r="AH300" s="4" t="s">
        <v>370</v>
      </c>
      <c r="AI300" s="4" t="s">
        <v>370</v>
      </c>
      <c r="AJ300" s="4" t="s">
        <v>370</v>
      </c>
      <c r="AK300" s="4" t="s">
        <v>370</v>
      </c>
      <c r="AL300" s="4" t="s">
        <v>370</v>
      </c>
      <c r="AM300" s="4" t="s">
        <v>370</v>
      </c>
      <c r="AN300" s="4" t="s">
        <v>370</v>
      </c>
      <c r="AO300" s="4" t="s">
        <v>370</v>
      </c>
      <c r="AP300" s="46">
        <f t="shared" si="94"/>
        <v>0.93848294211869721</v>
      </c>
      <c r="AQ300" s="47">
        <v>1007</v>
      </c>
      <c r="AR300" s="35">
        <f t="shared" si="95"/>
        <v>823.90909090909088</v>
      </c>
      <c r="AS300" s="35">
        <f t="shared" si="88"/>
        <v>773.2</v>
      </c>
      <c r="AT300" s="35">
        <f t="shared" si="89"/>
        <v>-50.709090909090833</v>
      </c>
      <c r="AU300" s="35">
        <v>37.799999999999997</v>
      </c>
      <c r="AV300" s="35">
        <v>44.4</v>
      </c>
      <c r="AW300" s="35">
        <v>101.1</v>
      </c>
      <c r="AX300" s="35">
        <v>61.2</v>
      </c>
      <c r="AY300" s="35">
        <v>74.3</v>
      </c>
      <c r="AZ300" s="35">
        <v>150.9</v>
      </c>
      <c r="BA300" s="35">
        <v>56.9</v>
      </c>
      <c r="BB300" s="35">
        <v>104.8</v>
      </c>
      <c r="BC300" s="35"/>
      <c r="BD300" s="35"/>
      <c r="BE300" s="35">
        <f t="shared" si="96"/>
        <v>141.80000000000001</v>
      </c>
      <c r="BF300" s="10"/>
      <c r="BG300" s="35">
        <f t="shared" si="90"/>
        <v>141.80000000000001</v>
      </c>
      <c r="BH300" s="35"/>
      <c r="BI300" s="35">
        <f t="shared" si="91"/>
        <v>141.80000000000001</v>
      </c>
      <c r="BJ300" s="35"/>
      <c r="BK300" s="35">
        <f t="shared" si="97"/>
        <v>141.80000000000001</v>
      </c>
      <c r="BL300" s="35">
        <v>175.7</v>
      </c>
      <c r="BM300" s="35">
        <f t="shared" si="98"/>
        <v>-33.899999999999977</v>
      </c>
      <c r="BN300" s="80"/>
      <c r="BO300" s="8"/>
      <c r="BP300" s="8"/>
      <c r="BQ300" s="8"/>
      <c r="BR300" s="8"/>
      <c r="BS300" s="8"/>
      <c r="BT300" s="8"/>
      <c r="BU300" s="9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9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9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9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9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9"/>
      <c r="HF300" s="8"/>
      <c r="HG300" s="8"/>
    </row>
    <row r="301" spans="1:215" s="2" customFormat="1" ht="17" customHeight="1">
      <c r="A301" s="50" t="s">
        <v>294</v>
      </c>
      <c r="B301" s="35">
        <v>0</v>
      </c>
      <c r="C301" s="35">
        <v>0</v>
      </c>
      <c r="D301" s="71">
        <f t="shared" si="92"/>
        <v>0</v>
      </c>
      <c r="E301" s="10">
        <v>0</v>
      </c>
      <c r="F301" s="4" t="s">
        <v>370</v>
      </c>
      <c r="G301" s="4" t="s">
        <v>370</v>
      </c>
      <c r="H301" s="4" t="s">
        <v>370</v>
      </c>
      <c r="I301" s="4" t="s">
        <v>370</v>
      </c>
      <c r="J301" s="4" t="s">
        <v>370</v>
      </c>
      <c r="K301" s="4" t="s">
        <v>370</v>
      </c>
      <c r="L301" s="4" t="s">
        <v>370</v>
      </c>
      <c r="M301" s="4" t="s">
        <v>370</v>
      </c>
      <c r="N301" s="35">
        <v>3489.7</v>
      </c>
      <c r="O301" s="35">
        <v>2967.5</v>
      </c>
      <c r="P301" s="71">
        <f t="shared" si="84"/>
        <v>0.85035962976760182</v>
      </c>
      <c r="Q301" s="10">
        <v>20</v>
      </c>
      <c r="R301" s="35">
        <v>0</v>
      </c>
      <c r="S301" s="35">
        <v>0</v>
      </c>
      <c r="T301" s="71">
        <f t="shared" si="85"/>
        <v>1</v>
      </c>
      <c r="U301" s="10">
        <v>20</v>
      </c>
      <c r="V301" s="35">
        <v>0</v>
      </c>
      <c r="W301" s="35">
        <v>0</v>
      </c>
      <c r="X301" s="71">
        <f t="shared" si="86"/>
        <v>1</v>
      </c>
      <c r="Y301" s="10">
        <v>30</v>
      </c>
      <c r="Z301" s="35">
        <v>1369</v>
      </c>
      <c r="AA301" s="35">
        <v>1335.5</v>
      </c>
      <c r="AB301" s="71">
        <f t="shared" si="93"/>
        <v>0.97552958363769171</v>
      </c>
      <c r="AC301" s="10">
        <v>10</v>
      </c>
      <c r="AD301" s="47">
        <v>92</v>
      </c>
      <c r="AE301" s="47">
        <v>38</v>
      </c>
      <c r="AF301" s="71">
        <f t="shared" si="87"/>
        <v>0.41304347826086957</v>
      </c>
      <c r="AG301" s="10">
        <v>20</v>
      </c>
      <c r="AH301" s="4" t="s">
        <v>370</v>
      </c>
      <c r="AI301" s="4" t="s">
        <v>370</v>
      </c>
      <c r="AJ301" s="4" t="s">
        <v>370</v>
      </c>
      <c r="AK301" s="4" t="s">
        <v>370</v>
      </c>
      <c r="AL301" s="4" t="s">
        <v>370</v>
      </c>
      <c r="AM301" s="4" t="s">
        <v>370</v>
      </c>
      <c r="AN301" s="4" t="s">
        <v>370</v>
      </c>
      <c r="AO301" s="4" t="s">
        <v>370</v>
      </c>
      <c r="AP301" s="46">
        <f t="shared" si="94"/>
        <v>0.85023357996946347</v>
      </c>
      <c r="AQ301" s="47">
        <v>44</v>
      </c>
      <c r="AR301" s="35">
        <f t="shared" si="95"/>
        <v>36</v>
      </c>
      <c r="AS301" s="35">
        <f t="shared" si="88"/>
        <v>30.6</v>
      </c>
      <c r="AT301" s="35">
        <f t="shared" si="89"/>
        <v>-5.3999999999999986</v>
      </c>
      <c r="AU301" s="35">
        <v>4.8</v>
      </c>
      <c r="AV301" s="35">
        <v>3.4</v>
      </c>
      <c r="AW301" s="35">
        <v>1.7</v>
      </c>
      <c r="AX301" s="35">
        <v>3.8</v>
      </c>
      <c r="AY301" s="35">
        <v>3.3</v>
      </c>
      <c r="AZ301" s="35">
        <v>1</v>
      </c>
      <c r="BA301" s="35">
        <v>4.7</v>
      </c>
      <c r="BB301" s="35">
        <v>4.3</v>
      </c>
      <c r="BC301" s="35">
        <v>0.8</v>
      </c>
      <c r="BD301" s="35"/>
      <c r="BE301" s="35">
        <f t="shared" si="96"/>
        <v>2.8</v>
      </c>
      <c r="BF301" s="10"/>
      <c r="BG301" s="35">
        <f t="shared" si="90"/>
        <v>2.8</v>
      </c>
      <c r="BH301" s="35"/>
      <c r="BI301" s="35">
        <f t="shared" si="91"/>
        <v>2.8</v>
      </c>
      <c r="BJ301" s="35"/>
      <c r="BK301" s="35">
        <f t="shared" si="97"/>
        <v>2.8</v>
      </c>
      <c r="BL301" s="35">
        <v>2.2999999999999998</v>
      </c>
      <c r="BM301" s="35">
        <f t="shared" si="98"/>
        <v>0.5</v>
      </c>
      <c r="BN301" s="80"/>
      <c r="BO301" s="8"/>
      <c r="BP301" s="8"/>
      <c r="BQ301" s="8"/>
      <c r="BR301" s="8"/>
      <c r="BS301" s="8"/>
      <c r="BT301" s="8"/>
      <c r="BU301" s="9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9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9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9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9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9"/>
      <c r="HF301" s="8"/>
      <c r="HG301" s="8"/>
    </row>
    <row r="302" spans="1:215" s="2" customFormat="1" ht="17" customHeight="1">
      <c r="A302" s="50" t="s">
        <v>295</v>
      </c>
      <c r="B302" s="35">
        <v>59784</v>
      </c>
      <c r="C302" s="35">
        <v>47864.6</v>
      </c>
      <c r="D302" s="71">
        <f t="shared" si="92"/>
        <v>0.80062558544092066</v>
      </c>
      <c r="E302" s="10">
        <v>10</v>
      </c>
      <c r="F302" s="4" t="s">
        <v>370</v>
      </c>
      <c r="G302" s="4" t="s">
        <v>370</v>
      </c>
      <c r="H302" s="4" t="s">
        <v>370</v>
      </c>
      <c r="I302" s="4" t="s">
        <v>370</v>
      </c>
      <c r="J302" s="4" t="s">
        <v>370</v>
      </c>
      <c r="K302" s="4" t="s">
        <v>370</v>
      </c>
      <c r="L302" s="4" t="s">
        <v>370</v>
      </c>
      <c r="M302" s="4" t="s">
        <v>370</v>
      </c>
      <c r="N302" s="35">
        <v>5398.5</v>
      </c>
      <c r="O302" s="35">
        <v>6996</v>
      </c>
      <c r="P302" s="71">
        <f t="shared" si="84"/>
        <v>1.2095915532092247</v>
      </c>
      <c r="Q302" s="10">
        <v>20</v>
      </c>
      <c r="R302" s="35">
        <v>0</v>
      </c>
      <c r="S302" s="35">
        <v>0</v>
      </c>
      <c r="T302" s="71">
        <f t="shared" si="85"/>
        <v>1</v>
      </c>
      <c r="U302" s="10">
        <v>20</v>
      </c>
      <c r="V302" s="35">
        <v>0</v>
      </c>
      <c r="W302" s="35">
        <v>0</v>
      </c>
      <c r="X302" s="71">
        <f t="shared" si="86"/>
        <v>1</v>
      </c>
      <c r="Y302" s="10">
        <v>30</v>
      </c>
      <c r="Z302" s="35">
        <v>5291</v>
      </c>
      <c r="AA302" s="35">
        <v>6211.5</v>
      </c>
      <c r="AB302" s="71">
        <f t="shared" si="93"/>
        <v>1.1739746739746739</v>
      </c>
      <c r="AC302" s="10">
        <v>10</v>
      </c>
      <c r="AD302" s="47">
        <v>175</v>
      </c>
      <c r="AE302" s="47">
        <v>261</v>
      </c>
      <c r="AF302" s="71">
        <f t="shared" si="87"/>
        <v>1.2291428571428571</v>
      </c>
      <c r="AG302" s="10">
        <v>20</v>
      </c>
      <c r="AH302" s="4" t="s">
        <v>370</v>
      </c>
      <c r="AI302" s="4" t="s">
        <v>370</v>
      </c>
      <c r="AJ302" s="4" t="s">
        <v>370</v>
      </c>
      <c r="AK302" s="4" t="s">
        <v>370</v>
      </c>
      <c r="AL302" s="4" t="s">
        <v>370</v>
      </c>
      <c r="AM302" s="4" t="s">
        <v>370</v>
      </c>
      <c r="AN302" s="4" t="s">
        <v>370</v>
      </c>
      <c r="AO302" s="4" t="s">
        <v>370</v>
      </c>
      <c r="AP302" s="46">
        <f t="shared" si="94"/>
        <v>1.0774608254654325</v>
      </c>
      <c r="AQ302" s="47">
        <v>150</v>
      </c>
      <c r="AR302" s="35">
        <f t="shared" si="95"/>
        <v>122.72727272727273</v>
      </c>
      <c r="AS302" s="35">
        <f t="shared" si="88"/>
        <v>132.19999999999999</v>
      </c>
      <c r="AT302" s="35">
        <f t="shared" si="89"/>
        <v>9.4727272727272549</v>
      </c>
      <c r="AU302" s="35">
        <v>16.899999999999999</v>
      </c>
      <c r="AV302" s="35">
        <v>12.4</v>
      </c>
      <c r="AW302" s="35">
        <v>16.100000000000001</v>
      </c>
      <c r="AX302" s="35">
        <v>14.9</v>
      </c>
      <c r="AY302" s="35">
        <v>11.5</v>
      </c>
      <c r="AZ302" s="35">
        <v>12.3</v>
      </c>
      <c r="BA302" s="35">
        <v>15.3</v>
      </c>
      <c r="BB302" s="35">
        <v>10.9</v>
      </c>
      <c r="BC302" s="35">
        <v>3.7</v>
      </c>
      <c r="BD302" s="35"/>
      <c r="BE302" s="35">
        <f t="shared" si="96"/>
        <v>18.2</v>
      </c>
      <c r="BF302" s="10"/>
      <c r="BG302" s="35">
        <f t="shared" si="90"/>
        <v>18.2</v>
      </c>
      <c r="BH302" s="35"/>
      <c r="BI302" s="35">
        <f t="shared" si="91"/>
        <v>18.2</v>
      </c>
      <c r="BJ302" s="35"/>
      <c r="BK302" s="35">
        <f t="shared" si="97"/>
        <v>18.2</v>
      </c>
      <c r="BL302" s="35">
        <v>17</v>
      </c>
      <c r="BM302" s="35">
        <f t="shared" si="98"/>
        <v>1.1999999999999993</v>
      </c>
      <c r="BN302" s="80"/>
      <c r="BO302" s="8"/>
      <c r="BP302" s="8"/>
      <c r="BQ302" s="8"/>
      <c r="BR302" s="8"/>
      <c r="BS302" s="8"/>
      <c r="BT302" s="8"/>
      <c r="BU302" s="9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9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9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9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9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9"/>
      <c r="HF302" s="8"/>
      <c r="HG302" s="8"/>
    </row>
    <row r="303" spans="1:215" s="2" customFormat="1" ht="17" customHeight="1">
      <c r="A303" s="50" t="s">
        <v>296</v>
      </c>
      <c r="B303" s="35">
        <v>989093</v>
      </c>
      <c r="C303" s="35">
        <v>877553.1</v>
      </c>
      <c r="D303" s="71">
        <f t="shared" si="92"/>
        <v>0.88723011890691772</v>
      </c>
      <c r="E303" s="10">
        <v>10</v>
      </c>
      <c r="F303" s="4" t="s">
        <v>370</v>
      </c>
      <c r="G303" s="4" t="s">
        <v>370</v>
      </c>
      <c r="H303" s="4" t="s">
        <v>370</v>
      </c>
      <c r="I303" s="4" t="s">
        <v>370</v>
      </c>
      <c r="J303" s="4" t="s">
        <v>370</v>
      </c>
      <c r="K303" s="4" t="s">
        <v>370</v>
      </c>
      <c r="L303" s="4" t="s">
        <v>370</v>
      </c>
      <c r="M303" s="4" t="s">
        <v>370</v>
      </c>
      <c r="N303" s="35">
        <v>33077.699999999997</v>
      </c>
      <c r="O303" s="35">
        <v>30474.3</v>
      </c>
      <c r="P303" s="71">
        <f t="shared" ref="P303:P366" si="99">IF(Q303=0,0,IF(N303=0,1,IF(O303&lt;0,0,IF(O303/N303&gt;1.2,IF((O303/N303-1.2)*0.1+1.2&gt;1.3,1.3,(O303/N303-1.2)*0.1+1.2),O303/N303))))</f>
        <v>0.92129440680579366</v>
      </c>
      <c r="Q303" s="10">
        <v>20</v>
      </c>
      <c r="R303" s="35">
        <v>0</v>
      </c>
      <c r="S303" s="35">
        <v>0</v>
      </c>
      <c r="T303" s="71">
        <f t="shared" ref="T303:T366" si="100">IF(U303=0,0,IF(R303=0,1,IF(S303&lt;0,0,IF(S303/R303&gt;1.2,IF((S303/R303-1.2)*0.1+1.2&gt;1.3,1.3,(S303/R303-1.2)*0.1+1.2),S303/R303))))</f>
        <v>1</v>
      </c>
      <c r="U303" s="10">
        <v>40</v>
      </c>
      <c r="V303" s="35">
        <v>0</v>
      </c>
      <c r="W303" s="35">
        <v>0</v>
      </c>
      <c r="X303" s="71">
        <f t="shared" ref="X303:X366" si="101">IF(Y303=0,0,IF(V303=0,1,IF(W303&lt;0,0,IF(W303/V303&gt;1.2,IF((W303/V303-1.2)*0.1+1.2&gt;1.3,1.3,(W303/V303-1.2)*0.1+1.2),W303/V303))))</f>
        <v>1</v>
      </c>
      <c r="Y303" s="10">
        <v>10</v>
      </c>
      <c r="Z303" s="35">
        <v>269332</v>
      </c>
      <c r="AA303" s="35">
        <v>532783.80000000005</v>
      </c>
      <c r="AB303" s="71">
        <f t="shared" si="93"/>
        <v>1.2778167466175574</v>
      </c>
      <c r="AC303" s="10">
        <v>10</v>
      </c>
      <c r="AD303" s="47">
        <v>22</v>
      </c>
      <c r="AE303" s="47">
        <v>25</v>
      </c>
      <c r="AF303" s="71">
        <f t="shared" ref="AF303" si="102">IF(AG303=0,0,IF(AD303=0,1,IF(AE303&lt;0,0,IF(AE303/AD303&gt;1.2,IF((AE303/AD303-1.2)*0.1+1.2&gt;1.3,1.3,(AE303/AD303-1.2)*0.1+1.2),AE303/AD303))))</f>
        <v>1.1363636363636365</v>
      </c>
      <c r="AG303" s="10">
        <v>20</v>
      </c>
      <c r="AH303" s="4" t="s">
        <v>370</v>
      </c>
      <c r="AI303" s="4" t="s">
        <v>370</v>
      </c>
      <c r="AJ303" s="4" t="s">
        <v>370</v>
      </c>
      <c r="AK303" s="4" t="s">
        <v>370</v>
      </c>
      <c r="AL303" s="4" t="s">
        <v>370</v>
      </c>
      <c r="AM303" s="4" t="s">
        <v>370</v>
      </c>
      <c r="AN303" s="4" t="s">
        <v>370</v>
      </c>
      <c r="AO303" s="4" t="s">
        <v>370</v>
      </c>
      <c r="AP303" s="46">
        <f t="shared" si="94"/>
        <v>1.0254875410784852</v>
      </c>
      <c r="AQ303" s="47">
        <v>25</v>
      </c>
      <c r="AR303" s="35">
        <f t="shared" si="95"/>
        <v>20.454545454545457</v>
      </c>
      <c r="AS303" s="35">
        <f t="shared" ref="AS303:AS366" si="103">ROUND(AP303*AR303,1)</f>
        <v>21</v>
      </c>
      <c r="AT303" s="35">
        <f t="shared" ref="AT303:AT366" si="104">AS303-AR303</f>
        <v>0.54545454545454319</v>
      </c>
      <c r="AU303" s="35">
        <v>2.2000000000000002</v>
      </c>
      <c r="AV303" s="35">
        <v>2.4</v>
      </c>
      <c r="AW303" s="35">
        <v>1.9</v>
      </c>
      <c r="AX303" s="35">
        <v>2.4</v>
      </c>
      <c r="AY303" s="35">
        <v>2</v>
      </c>
      <c r="AZ303" s="35">
        <v>2.2000000000000002</v>
      </c>
      <c r="BA303" s="35">
        <v>2.7</v>
      </c>
      <c r="BB303" s="35">
        <v>2.1</v>
      </c>
      <c r="BC303" s="35"/>
      <c r="BD303" s="35"/>
      <c r="BE303" s="35">
        <f t="shared" si="96"/>
        <v>3.1</v>
      </c>
      <c r="BF303" s="10"/>
      <c r="BG303" s="35">
        <f t="shared" ref="BG303:BG366" si="105">IF(OR(BE303&lt;0,BF303="+"),0,BE303)</f>
        <v>3.1</v>
      </c>
      <c r="BH303" s="35"/>
      <c r="BI303" s="35">
        <f t="shared" ref="BI303:BI366" si="106">BG303+BH303</f>
        <v>3.1</v>
      </c>
      <c r="BJ303" s="35"/>
      <c r="BK303" s="35">
        <f t="shared" si="97"/>
        <v>3.1</v>
      </c>
      <c r="BL303" s="35">
        <v>2.6</v>
      </c>
      <c r="BM303" s="35">
        <f t="shared" si="98"/>
        <v>0.5</v>
      </c>
      <c r="BN303" s="80"/>
      <c r="BO303" s="8"/>
      <c r="BP303" s="8"/>
      <c r="BQ303" s="8"/>
      <c r="BR303" s="8"/>
      <c r="BS303" s="8"/>
      <c r="BT303" s="8"/>
      <c r="BU303" s="9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9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9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9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9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9"/>
      <c r="HF303" s="8"/>
      <c r="HG303" s="8"/>
    </row>
    <row r="304" spans="1:215" s="2" customFormat="1" ht="17" customHeight="1">
      <c r="A304" s="50" t="s">
        <v>297</v>
      </c>
      <c r="B304" s="35">
        <v>27424</v>
      </c>
      <c r="C304" s="35">
        <v>27944.9</v>
      </c>
      <c r="D304" s="71">
        <f t="shared" ref="D304:D367" si="107">IF(E304=0,0,IF(B304=0,1,IF(C304&lt;0,0,IF(C304/B304&gt;1.2,IF((C304/B304-1.2)*0.1+1.2&gt;1.3,1.3,(C304/B304-1.2)*0.1+1.2),C304/B304))))</f>
        <v>1.0189943115519253</v>
      </c>
      <c r="E304" s="10">
        <v>10</v>
      </c>
      <c r="F304" s="4" t="s">
        <v>370</v>
      </c>
      <c r="G304" s="4" t="s">
        <v>370</v>
      </c>
      <c r="H304" s="4" t="s">
        <v>370</v>
      </c>
      <c r="I304" s="4" t="s">
        <v>370</v>
      </c>
      <c r="J304" s="4" t="s">
        <v>370</v>
      </c>
      <c r="K304" s="4" t="s">
        <v>370</v>
      </c>
      <c r="L304" s="4" t="s">
        <v>370</v>
      </c>
      <c r="M304" s="4" t="s">
        <v>370</v>
      </c>
      <c r="N304" s="35">
        <v>8261.6</v>
      </c>
      <c r="O304" s="35">
        <v>15283.3</v>
      </c>
      <c r="P304" s="71">
        <f t="shared" si="99"/>
        <v>1.2649920112326909</v>
      </c>
      <c r="Q304" s="10">
        <v>20</v>
      </c>
      <c r="R304" s="35">
        <v>0</v>
      </c>
      <c r="S304" s="35">
        <v>0</v>
      </c>
      <c r="T304" s="71">
        <f t="shared" si="100"/>
        <v>1</v>
      </c>
      <c r="U304" s="10">
        <v>10</v>
      </c>
      <c r="V304" s="35">
        <v>0</v>
      </c>
      <c r="W304" s="35">
        <v>0</v>
      </c>
      <c r="X304" s="71">
        <f t="shared" si="101"/>
        <v>1</v>
      </c>
      <c r="Y304" s="10">
        <v>40</v>
      </c>
      <c r="Z304" s="35">
        <v>73230</v>
      </c>
      <c r="AA304" s="35">
        <v>95961.7</v>
      </c>
      <c r="AB304" s="71">
        <f t="shared" ref="AB304:AB367" si="108">IF(AC304=0,0,IF(Z304=0,1,IF(AA304&lt;0,0,IF(AA304/Z304&gt;1.2,IF((AA304/Z304-1.2)*0.1+1.2&gt;1.3,1.3,(AA304/Z304-1.2)*0.1+1.2),AA304/Z304))))</f>
        <v>1.2110415130411034</v>
      </c>
      <c r="AC304" s="10">
        <v>10</v>
      </c>
      <c r="AD304" s="47">
        <v>17</v>
      </c>
      <c r="AE304" s="47">
        <v>20</v>
      </c>
      <c r="AF304" s="71">
        <f t="shared" si="87"/>
        <v>1.1764705882352942</v>
      </c>
      <c r="AG304" s="10">
        <v>20</v>
      </c>
      <c r="AH304" s="4" t="s">
        <v>370</v>
      </c>
      <c r="AI304" s="4" t="s">
        <v>370</v>
      </c>
      <c r="AJ304" s="4" t="s">
        <v>370</v>
      </c>
      <c r="AK304" s="4" t="s">
        <v>370</v>
      </c>
      <c r="AL304" s="4" t="s">
        <v>370</v>
      </c>
      <c r="AM304" s="4" t="s">
        <v>370</v>
      </c>
      <c r="AN304" s="4" t="s">
        <v>370</v>
      </c>
      <c r="AO304" s="4" t="s">
        <v>370</v>
      </c>
      <c r="AP304" s="46">
        <f t="shared" ref="AP304:AP367" si="109">(D304*E304+P304*Q304+T304*U304+X304*Y304+AB304*AC304+AF304*AG304)/(E304+Q304+U304+Y304+AC304+AG304)</f>
        <v>1.1011782748662726</v>
      </c>
      <c r="AQ304" s="47">
        <v>20</v>
      </c>
      <c r="AR304" s="35">
        <f t="shared" ref="AR304:AR367" si="110">AQ304/11*9</f>
        <v>16.363636363636363</v>
      </c>
      <c r="AS304" s="35">
        <f t="shared" si="103"/>
        <v>18</v>
      </c>
      <c r="AT304" s="35">
        <f t="shared" si="104"/>
        <v>1.6363636363636367</v>
      </c>
      <c r="AU304" s="35">
        <v>1.5</v>
      </c>
      <c r="AV304" s="35">
        <v>1.6</v>
      </c>
      <c r="AW304" s="35">
        <v>1.9</v>
      </c>
      <c r="AX304" s="35">
        <v>1.5</v>
      </c>
      <c r="AY304" s="35">
        <v>1.8</v>
      </c>
      <c r="AZ304" s="35">
        <v>3.6</v>
      </c>
      <c r="BA304" s="35">
        <v>2</v>
      </c>
      <c r="BB304" s="35">
        <v>1.9</v>
      </c>
      <c r="BC304" s="35"/>
      <c r="BD304" s="35"/>
      <c r="BE304" s="35">
        <f t="shared" ref="BE304:BE367" si="111">ROUND(AS304-SUM(AU304:BD304),1)</f>
        <v>2.2000000000000002</v>
      </c>
      <c r="BF304" s="10"/>
      <c r="BG304" s="35">
        <f t="shared" si="105"/>
        <v>2.2000000000000002</v>
      </c>
      <c r="BH304" s="35"/>
      <c r="BI304" s="35">
        <f t="shared" si="106"/>
        <v>2.2000000000000002</v>
      </c>
      <c r="BJ304" s="35"/>
      <c r="BK304" s="35">
        <f t="shared" ref="BK304:BK367" si="112">IF((BI304-BJ304)&gt;0,ROUND(BI304-BJ304,1),0)</f>
        <v>2.2000000000000002</v>
      </c>
      <c r="BL304" s="35">
        <v>2</v>
      </c>
      <c r="BM304" s="35">
        <f t="shared" ref="BM304:BM367" si="113">BK304-BL304</f>
        <v>0.20000000000000018</v>
      </c>
      <c r="BN304" s="80"/>
      <c r="BO304" s="8"/>
      <c r="BP304" s="8"/>
      <c r="BQ304" s="8"/>
      <c r="BR304" s="8"/>
      <c r="BS304" s="8"/>
      <c r="BT304" s="8"/>
      <c r="BU304" s="9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9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9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9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9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9"/>
      <c r="HF304" s="8"/>
      <c r="HG304" s="8"/>
    </row>
    <row r="305" spans="1:215" s="2" customFormat="1" ht="17" customHeight="1">
      <c r="A305" s="50" t="s">
        <v>298</v>
      </c>
      <c r="B305" s="35">
        <v>0</v>
      </c>
      <c r="C305" s="35">
        <v>0</v>
      </c>
      <c r="D305" s="71">
        <f t="shared" si="107"/>
        <v>0</v>
      </c>
      <c r="E305" s="10">
        <v>0</v>
      </c>
      <c r="F305" s="4" t="s">
        <v>370</v>
      </c>
      <c r="G305" s="4" t="s">
        <v>370</v>
      </c>
      <c r="H305" s="4" t="s">
        <v>370</v>
      </c>
      <c r="I305" s="4" t="s">
        <v>370</v>
      </c>
      <c r="J305" s="4" t="s">
        <v>370</v>
      </c>
      <c r="K305" s="4" t="s">
        <v>370</v>
      </c>
      <c r="L305" s="4" t="s">
        <v>370</v>
      </c>
      <c r="M305" s="4" t="s">
        <v>370</v>
      </c>
      <c r="N305" s="35">
        <v>951.1</v>
      </c>
      <c r="O305" s="35">
        <v>1175.3</v>
      </c>
      <c r="P305" s="71">
        <f t="shared" si="99"/>
        <v>1.2035727052886132</v>
      </c>
      <c r="Q305" s="10">
        <v>20</v>
      </c>
      <c r="R305" s="35">
        <v>0</v>
      </c>
      <c r="S305" s="35">
        <v>0</v>
      </c>
      <c r="T305" s="71">
        <f t="shared" si="100"/>
        <v>1</v>
      </c>
      <c r="U305" s="10">
        <v>30</v>
      </c>
      <c r="V305" s="35">
        <v>0</v>
      </c>
      <c r="W305" s="35">
        <v>0</v>
      </c>
      <c r="X305" s="71">
        <f t="shared" si="101"/>
        <v>1</v>
      </c>
      <c r="Y305" s="10">
        <v>20</v>
      </c>
      <c r="Z305" s="35">
        <v>2517</v>
      </c>
      <c r="AA305" s="35">
        <v>4671.1000000000004</v>
      </c>
      <c r="AB305" s="71">
        <f t="shared" si="108"/>
        <v>1.2655820421136272</v>
      </c>
      <c r="AC305" s="10">
        <v>10</v>
      </c>
      <c r="AD305" s="47">
        <v>75</v>
      </c>
      <c r="AE305" s="47">
        <v>118</v>
      </c>
      <c r="AF305" s="71">
        <f t="shared" ref="AF305:AF368" si="114">IF(AG305=0,0,IF(AD305=0,1,IF(AE305&lt;0,0,IF(AE305/AD305&gt;1.2,IF((AE305/AD305-1.2)*0.1+1.2&gt;1.3,1.3,(AE305/AD305-1.2)*0.1+1.2),AE305/AD305))))</f>
        <v>1.2373333333333334</v>
      </c>
      <c r="AG305" s="10">
        <v>20</v>
      </c>
      <c r="AH305" s="4" t="s">
        <v>370</v>
      </c>
      <c r="AI305" s="4" t="s">
        <v>370</v>
      </c>
      <c r="AJ305" s="4" t="s">
        <v>370</v>
      </c>
      <c r="AK305" s="4" t="s">
        <v>370</v>
      </c>
      <c r="AL305" s="4" t="s">
        <v>370</v>
      </c>
      <c r="AM305" s="4" t="s">
        <v>370</v>
      </c>
      <c r="AN305" s="4" t="s">
        <v>370</v>
      </c>
      <c r="AO305" s="4" t="s">
        <v>370</v>
      </c>
      <c r="AP305" s="46">
        <f t="shared" si="109"/>
        <v>1.1147394119357521</v>
      </c>
      <c r="AQ305" s="47">
        <v>716</v>
      </c>
      <c r="AR305" s="35">
        <f t="shared" si="110"/>
        <v>585.81818181818187</v>
      </c>
      <c r="AS305" s="35">
        <f t="shared" si="103"/>
        <v>653</v>
      </c>
      <c r="AT305" s="35">
        <f t="shared" si="104"/>
        <v>67.18181818181813</v>
      </c>
      <c r="AU305" s="35">
        <v>78.3</v>
      </c>
      <c r="AV305" s="35">
        <v>79.400000000000006</v>
      </c>
      <c r="AW305" s="35">
        <v>52.9</v>
      </c>
      <c r="AX305" s="35">
        <v>75.099999999999994</v>
      </c>
      <c r="AY305" s="35">
        <v>55.1</v>
      </c>
      <c r="AZ305" s="35">
        <v>41</v>
      </c>
      <c r="BA305" s="35">
        <v>74.099999999999994</v>
      </c>
      <c r="BB305" s="35">
        <v>70.7</v>
      </c>
      <c r="BC305" s="35">
        <v>0.9</v>
      </c>
      <c r="BD305" s="35"/>
      <c r="BE305" s="35">
        <f t="shared" si="111"/>
        <v>125.5</v>
      </c>
      <c r="BF305" s="10"/>
      <c r="BG305" s="35">
        <f t="shared" si="105"/>
        <v>125.5</v>
      </c>
      <c r="BH305" s="35"/>
      <c r="BI305" s="35">
        <f t="shared" si="106"/>
        <v>125.5</v>
      </c>
      <c r="BJ305" s="35"/>
      <c r="BK305" s="35">
        <f t="shared" si="112"/>
        <v>125.5</v>
      </c>
      <c r="BL305" s="35">
        <v>115.7</v>
      </c>
      <c r="BM305" s="35">
        <f t="shared" si="113"/>
        <v>9.7999999999999972</v>
      </c>
      <c r="BN305" s="80"/>
      <c r="BO305" s="8"/>
      <c r="BP305" s="8"/>
      <c r="BQ305" s="8"/>
      <c r="BR305" s="8"/>
      <c r="BS305" s="8"/>
      <c r="BT305" s="8"/>
      <c r="BU305" s="9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9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9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9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9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9"/>
      <c r="HF305" s="8"/>
      <c r="HG305" s="8"/>
    </row>
    <row r="306" spans="1:215" s="2" customFormat="1" ht="17" customHeight="1">
      <c r="A306" s="50" t="s">
        <v>299</v>
      </c>
      <c r="B306" s="35">
        <v>5663</v>
      </c>
      <c r="C306" s="35">
        <v>8153.9</v>
      </c>
      <c r="D306" s="71">
        <f t="shared" si="107"/>
        <v>1.2239855200423804</v>
      </c>
      <c r="E306" s="10">
        <v>10</v>
      </c>
      <c r="F306" s="4" t="s">
        <v>370</v>
      </c>
      <c r="G306" s="4" t="s">
        <v>370</v>
      </c>
      <c r="H306" s="4" t="s">
        <v>370</v>
      </c>
      <c r="I306" s="4" t="s">
        <v>370</v>
      </c>
      <c r="J306" s="4" t="s">
        <v>370</v>
      </c>
      <c r="K306" s="4" t="s">
        <v>370</v>
      </c>
      <c r="L306" s="4" t="s">
        <v>370</v>
      </c>
      <c r="M306" s="4" t="s">
        <v>370</v>
      </c>
      <c r="N306" s="35">
        <v>4317</v>
      </c>
      <c r="O306" s="35">
        <v>2082.4</v>
      </c>
      <c r="P306" s="71">
        <f t="shared" si="99"/>
        <v>0.48237201760481818</v>
      </c>
      <c r="Q306" s="10">
        <v>20</v>
      </c>
      <c r="R306" s="35">
        <v>0</v>
      </c>
      <c r="S306" s="35">
        <v>6.3</v>
      </c>
      <c r="T306" s="71">
        <f t="shared" si="100"/>
        <v>1</v>
      </c>
      <c r="U306" s="10">
        <v>35</v>
      </c>
      <c r="V306" s="35">
        <v>0</v>
      </c>
      <c r="W306" s="35">
        <v>0</v>
      </c>
      <c r="X306" s="71">
        <f t="shared" si="101"/>
        <v>1</v>
      </c>
      <c r="Y306" s="10">
        <v>15</v>
      </c>
      <c r="Z306" s="35">
        <v>18386</v>
      </c>
      <c r="AA306" s="35">
        <v>36688</v>
      </c>
      <c r="AB306" s="71">
        <f t="shared" si="108"/>
        <v>1.2795431306428804</v>
      </c>
      <c r="AC306" s="10">
        <v>10</v>
      </c>
      <c r="AD306" s="47">
        <v>386</v>
      </c>
      <c r="AE306" s="47">
        <v>268</v>
      </c>
      <c r="AF306" s="71">
        <f t="shared" si="114"/>
        <v>0.69430051813471505</v>
      </c>
      <c r="AG306" s="10">
        <v>20</v>
      </c>
      <c r="AH306" s="4" t="s">
        <v>370</v>
      </c>
      <c r="AI306" s="4" t="s">
        <v>370</v>
      </c>
      <c r="AJ306" s="4" t="s">
        <v>370</v>
      </c>
      <c r="AK306" s="4" t="s">
        <v>370</v>
      </c>
      <c r="AL306" s="4" t="s">
        <v>370</v>
      </c>
      <c r="AM306" s="4" t="s">
        <v>370</v>
      </c>
      <c r="AN306" s="4" t="s">
        <v>370</v>
      </c>
      <c r="AO306" s="4" t="s">
        <v>370</v>
      </c>
      <c r="AP306" s="46">
        <f t="shared" si="109"/>
        <v>0.89607942928766604</v>
      </c>
      <c r="AQ306" s="47">
        <v>2482</v>
      </c>
      <c r="AR306" s="35">
        <f t="shared" si="110"/>
        <v>2030.7272727272725</v>
      </c>
      <c r="AS306" s="35">
        <f t="shared" si="103"/>
        <v>1819.7</v>
      </c>
      <c r="AT306" s="35">
        <f t="shared" si="104"/>
        <v>-211.02727272727248</v>
      </c>
      <c r="AU306" s="35">
        <v>199.7</v>
      </c>
      <c r="AV306" s="35">
        <v>193.9</v>
      </c>
      <c r="AW306" s="35">
        <v>137.19999999999999</v>
      </c>
      <c r="AX306" s="35">
        <v>241.3</v>
      </c>
      <c r="AY306" s="35">
        <v>190.1</v>
      </c>
      <c r="AZ306" s="35">
        <v>74.2</v>
      </c>
      <c r="BA306" s="35">
        <v>263.2</v>
      </c>
      <c r="BB306" s="35">
        <v>243</v>
      </c>
      <c r="BC306" s="35"/>
      <c r="BD306" s="35"/>
      <c r="BE306" s="35">
        <f t="shared" si="111"/>
        <v>277.10000000000002</v>
      </c>
      <c r="BF306" s="10"/>
      <c r="BG306" s="35">
        <f t="shared" si="105"/>
        <v>277.10000000000002</v>
      </c>
      <c r="BH306" s="35"/>
      <c r="BI306" s="35">
        <f t="shared" si="106"/>
        <v>277.10000000000002</v>
      </c>
      <c r="BJ306" s="35"/>
      <c r="BK306" s="35">
        <f t="shared" si="112"/>
        <v>277.10000000000002</v>
      </c>
      <c r="BL306" s="35">
        <v>199.2</v>
      </c>
      <c r="BM306" s="35">
        <f t="shared" si="113"/>
        <v>77.900000000000034</v>
      </c>
      <c r="BN306" s="80"/>
      <c r="BO306" s="8"/>
      <c r="BP306" s="8"/>
      <c r="BQ306" s="8"/>
      <c r="BR306" s="8"/>
      <c r="BS306" s="8"/>
      <c r="BT306" s="8"/>
      <c r="BU306" s="9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9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9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9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9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9"/>
      <c r="HF306" s="8"/>
      <c r="HG306" s="8"/>
    </row>
    <row r="307" spans="1:215" s="2" customFormat="1" ht="17" customHeight="1">
      <c r="A307" s="50" t="s">
        <v>300</v>
      </c>
      <c r="B307" s="35">
        <v>40529</v>
      </c>
      <c r="C307" s="35">
        <v>43674.1</v>
      </c>
      <c r="D307" s="71">
        <f t="shared" si="107"/>
        <v>1.0776012238150461</v>
      </c>
      <c r="E307" s="10">
        <v>10</v>
      </c>
      <c r="F307" s="4" t="s">
        <v>370</v>
      </c>
      <c r="G307" s="4" t="s">
        <v>370</v>
      </c>
      <c r="H307" s="4" t="s">
        <v>370</v>
      </c>
      <c r="I307" s="4" t="s">
        <v>370</v>
      </c>
      <c r="J307" s="4" t="s">
        <v>370</v>
      </c>
      <c r="K307" s="4" t="s">
        <v>370</v>
      </c>
      <c r="L307" s="4" t="s">
        <v>370</v>
      </c>
      <c r="M307" s="4" t="s">
        <v>370</v>
      </c>
      <c r="N307" s="35">
        <v>1356.7</v>
      </c>
      <c r="O307" s="35">
        <v>2626.8</v>
      </c>
      <c r="P307" s="71">
        <f t="shared" si="99"/>
        <v>1.2736168644505048</v>
      </c>
      <c r="Q307" s="10">
        <v>20</v>
      </c>
      <c r="R307" s="35">
        <v>0</v>
      </c>
      <c r="S307" s="35">
        <v>466.4</v>
      </c>
      <c r="T307" s="71">
        <f t="shared" si="100"/>
        <v>1</v>
      </c>
      <c r="U307" s="10">
        <v>20</v>
      </c>
      <c r="V307" s="35">
        <v>0</v>
      </c>
      <c r="W307" s="35">
        <v>0</v>
      </c>
      <c r="X307" s="71">
        <f t="shared" si="101"/>
        <v>1</v>
      </c>
      <c r="Y307" s="10">
        <v>30</v>
      </c>
      <c r="Z307" s="35">
        <v>23333</v>
      </c>
      <c r="AA307" s="35">
        <v>14834.9</v>
      </c>
      <c r="AB307" s="71">
        <f t="shared" si="108"/>
        <v>0.63579051129301845</v>
      </c>
      <c r="AC307" s="10">
        <v>10</v>
      </c>
      <c r="AD307" s="47">
        <v>304</v>
      </c>
      <c r="AE307" s="47">
        <v>402</v>
      </c>
      <c r="AF307" s="71">
        <f t="shared" si="114"/>
        <v>1.2122368421052632</v>
      </c>
      <c r="AG307" s="10">
        <v>20</v>
      </c>
      <c r="AH307" s="4" t="s">
        <v>370</v>
      </c>
      <c r="AI307" s="4" t="s">
        <v>370</v>
      </c>
      <c r="AJ307" s="4" t="s">
        <v>370</v>
      </c>
      <c r="AK307" s="4" t="s">
        <v>370</v>
      </c>
      <c r="AL307" s="4" t="s">
        <v>370</v>
      </c>
      <c r="AM307" s="4" t="s">
        <v>370</v>
      </c>
      <c r="AN307" s="4" t="s">
        <v>370</v>
      </c>
      <c r="AO307" s="4" t="s">
        <v>370</v>
      </c>
      <c r="AP307" s="46">
        <f t="shared" si="109"/>
        <v>1.0622817407472365</v>
      </c>
      <c r="AQ307" s="47">
        <v>2665</v>
      </c>
      <c r="AR307" s="35">
        <f t="shared" si="110"/>
        <v>2180.4545454545455</v>
      </c>
      <c r="AS307" s="35">
        <f t="shared" si="103"/>
        <v>2316.3000000000002</v>
      </c>
      <c r="AT307" s="35">
        <f t="shared" si="104"/>
        <v>135.84545454545469</v>
      </c>
      <c r="AU307" s="35">
        <v>291.39999999999998</v>
      </c>
      <c r="AV307" s="35">
        <v>273.39999999999998</v>
      </c>
      <c r="AW307" s="35">
        <v>235.5</v>
      </c>
      <c r="AX307" s="35">
        <v>178.7</v>
      </c>
      <c r="AY307" s="35">
        <v>192.1</v>
      </c>
      <c r="AZ307" s="35">
        <v>334.8</v>
      </c>
      <c r="BA307" s="35">
        <v>161.6</v>
      </c>
      <c r="BB307" s="35">
        <v>264.39999999999998</v>
      </c>
      <c r="BC307" s="35">
        <v>0.2</v>
      </c>
      <c r="BD307" s="35"/>
      <c r="BE307" s="35">
        <f t="shared" si="111"/>
        <v>384.2</v>
      </c>
      <c r="BF307" s="10"/>
      <c r="BG307" s="35">
        <f t="shared" si="105"/>
        <v>384.2</v>
      </c>
      <c r="BH307" s="35"/>
      <c r="BI307" s="35">
        <f t="shared" si="106"/>
        <v>384.2</v>
      </c>
      <c r="BJ307" s="35"/>
      <c r="BK307" s="35">
        <f t="shared" si="112"/>
        <v>384.2</v>
      </c>
      <c r="BL307" s="35">
        <v>477.2</v>
      </c>
      <c r="BM307" s="35">
        <f t="shared" si="113"/>
        <v>-93</v>
      </c>
      <c r="BN307" s="80"/>
      <c r="BO307" s="8"/>
      <c r="BP307" s="8"/>
      <c r="BQ307" s="8"/>
      <c r="BR307" s="8"/>
      <c r="BS307" s="8"/>
      <c r="BT307" s="8"/>
      <c r="BU307" s="9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9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9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9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9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9"/>
      <c r="HF307" s="8"/>
      <c r="HG307" s="8"/>
    </row>
    <row r="308" spans="1:215" s="2" customFormat="1" ht="17" customHeight="1">
      <c r="A308" s="50" t="s">
        <v>301</v>
      </c>
      <c r="B308" s="35">
        <v>670376</v>
      </c>
      <c r="C308" s="35">
        <v>693126.4</v>
      </c>
      <c r="D308" s="71">
        <f t="shared" si="107"/>
        <v>1.0339367757795626</v>
      </c>
      <c r="E308" s="10">
        <v>10</v>
      </c>
      <c r="F308" s="4" t="s">
        <v>370</v>
      </c>
      <c r="G308" s="4" t="s">
        <v>370</v>
      </c>
      <c r="H308" s="4" t="s">
        <v>370</v>
      </c>
      <c r="I308" s="4" t="s">
        <v>370</v>
      </c>
      <c r="J308" s="4" t="s">
        <v>370</v>
      </c>
      <c r="K308" s="4" t="s">
        <v>370</v>
      </c>
      <c r="L308" s="4" t="s">
        <v>370</v>
      </c>
      <c r="M308" s="4" t="s">
        <v>370</v>
      </c>
      <c r="N308" s="35">
        <v>19243.2</v>
      </c>
      <c r="O308" s="35">
        <v>22172.3</v>
      </c>
      <c r="P308" s="71">
        <f t="shared" si="99"/>
        <v>1.1522148083478838</v>
      </c>
      <c r="Q308" s="10">
        <v>20</v>
      </c>
      <c r="R308" s="35">
        <v>0</v>
      </c>
      <c r="S308" s="35">
        <v>0</v>
      </c>
      <c r="T308" s="71">
        <f t="shared" si="100"/>
        <v>1</v>
      </c>
      <c r="U308" s="10">
        <v>40</v>
      </c>
      <c r="V308" s="35">
        <v>0</v>
      </c>
      <c r="W308" s="35">
        <v>0</v>
      </c>
      <c r="X308" s="71">
        <f t="shared" si="101"/>
        <v>1</v>
      </c>
      <c r="Y308" s="10">
        <v>10</v>
      </c>
      <c r="Z308" s="35">
        <v>1243070</v>
      </c>
      <c r="AA308" s="35">
        <v>630161.6</v>
      </c>
      <c r="AB308" s="71">
        <f t="shared" si="108"/>
        <v>0.50693975399615465</v>
      </c>
      <c r="AC308" s="10">
        <v>10</v>
      </c>
      <c r="AD308" s="47">
        <v>59</v>
      </c>
      <c r="AE308" s="47">
        <v>56</v>
      </c>
      <c r="AF308" s="71">
        <f t="shared" si="114"/>
        <v>0.94915254237288138</v>
      </c>
      <c r="AG308" s="10">
        <v>20</v>
      </c>
      <c r="AH308" s="4" t="s">
        <v>370</v>
      </c>
      <c r="AI308" s="4" t="s">
        <v>370</v>
      </c>
      <c r="AJ308" s="4" t="s">
        <v>370</v>
      </c>
      <c r="AK308" s="4" t="s">
        <v>370</v>
      </c>
      <c r="AL308" s="4" t="s">
        <v>370</v>
      </c>
      <c r="AM308" s="4" t="s">
        <v>370</v>
      </c>
      <c r="AN308" s="4" t="s">
        <v>370</v>
      </c>
      <c r="AO308" s="4" t="s">
        <v>370</v>
      </c>
      <c r="AP308" s="46">
        <f t="shared" si="109"/>
        <v>0.9766919301106588</v>
      </c>
      <c r="AQ308" s="47">
        <v>68</v>
      </c>
      <c r="AR308" s="35">
        <f t="shared" si="110"/>
        <v>55.636363636363633</v>
      </c>
      <c r="AS308" s="35">
        <f t="shared" si="103"/>
        <v>54.3</v>
      </c>
      <c r="AT308" s="35">
        <f t="shared" si="104"/>
        <v>-1.336363636363636</v>
      </c>
      <c r="AU308" s="35">
        <v>6.5</v>
      </c>
      <c r="AV308" s="35">
        <v>7.5</v>
      </c>
      <c r="AW308" s="35">
        <v>7.6</v>
      </c>
      <c r="AX308" s="35">
        <v>5.0999999999999996</v>
      </c>
      <c r="AY308" s="35">
        <v>5.9</v>
      </c>
      <c r="AZ308" s="35">
        <v>6.1</v>
      </c>
      <c r="BA308" s="35">
        <v>3.6</v>
      </c>
      <c r="BB308" s="35">
        <v>6.4</v>
      </c>
      <c r="BC308" s="35"/>
      <c r="BD308" s="35"/>
      <c r="BE308" s="35">
        <f t="shared" si="111"/>
        <v>5.6</v>
      </c>
      <c r="BF308" s="10"/>
      <c r="BG308" s="35">
        <f t="shared" si="105"/>
        <v>5.6</v>
      </c>
      <c r="BH308" s="35"/>
      <c r="BI308" s="35">
        <f t="shared" si="106"/>
        <v>5.6</v>
      </c>
      <c r="BJ308" s="35"/>
      <c r="BK308" s="35">
        <f t="shared" si="112"/>
        <v>5.6</v>
      </c>
      <c r="BL308" s="35">
        <v>8.3000000000000007</v>
      </c>
      <c r="BM308" s="35">
        <f t="shared" si="113"/>
        <v>-2.7000000000000011</v>
      </c>
      <c r="BN308" s="80"/>
      <c r="BO308" s="8"/>
      <c r="BP308" s="8"/>
      <c r="BQ308" s="8"/>
      <c r="BR308" s="8"/>
      <c r="BS308" s="8"/>
      <c r="BT308" s="8"/>
      <c r="BU308" s="9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9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9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9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9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9"/>
      <c r="HF308" s="8"/>
      <c r="HG308" s="8"/>
    </row>
    <row r="309" spans="1:215" s="2" customFormat="1" ht="17" customHeight="1">
      <c r="A309" s="50" t="s">
        <v>302</v>
      </c>
      <c r="B309" s="35">
        <v>119397</v>
      </c>
      <c r="C309" s="35">
        <v>170820</v>
      </c>
      <c r="D309" s="71">
        <f t="shared" si="107"/>
        <v>1.2230689213296817</v>
      </c>
      <c r="E309" s="10">
        <v>10</v>
      </c>
      <c r="F309" s="4" t="s">
        <v>370</v>
      </c>
      <c r="G309" s="4" t="s">
        <v>370</v>
      </c>
      <c r="H309" s="4" t="s">
        <v>370</v>
      </c>
      <c r="I309" s="4" t="s">
        <v>370</v>
      </c>
      <c r="J309" s="4" t="s">
        <v>370</v>
      </c>
      <c r="K309" s="4" t="s">
        <v>370</v>
      </c>
      <c r="L309" s="4" t="s">
        <v>370</v>
      </c>
      <c r="M309" s="4" t="s">
        <v>370</v>
      </c>
      <c r="N309" s="35">
        <v>4380.8999999999996</v>
      </c>
      <c r="O309" s="35">
        <v>4603.5</v>
      </c>
      <c r="P309" s="71">
        <f t="shared" si="99"/>
        <v>1.050811477093748</v>
      </c>
      <c r="Q309" s="10">
        <v>20</v>
      </c>
      <c r="R309" s="35">
        <v>1008</v>
      </c>
      <c r="S309" s="35">
        <v>1271.3</v>
      </c>
      <c r="T309" s="71">
        <f t="shared" si="100"/>
        <v>1.2061210317460316</v>
      </c>
      <c r="U309" s="10">
        <v>30</v>
      </c>
      <c r="V309" s="35">
        <v>0</v>
      </c>
      <c r="W309" s="35">
        <v>0</v>
      </c>
      <c r="X309" s="71">
        <f t="shared" si="101"/>
        <v>1</v>
      </c>
      <c r="Y309" s="10">
        <v>20</v>
      </c>
      <c r="Z309" s="35">
        <v>11969</v>
      </c>
      <c r="AA309" s="35">
        <v>13503.6</v>
      </c>
      <c r="AB309" s="71">
        <f t="shared" si="108"/>
        <v>1.1282145542651851</v>
      </c>
      <c r="AC309" s="10">
        <v>10</v>
      </c>
      <c r="AD309" s="47">
        <v>616</v>
      </c>
      <c r="AE309" s="47">
        <v>717</v>
      </c>
      <c r="AF309" s="71">
        <f t="shared" si="114"/>
        <v>1.1639610389610389</v>
      </c>
      <c r="AG309" s="10">
        <v>20</v>
      </c>
      <c r="AH309" s="4" t="s">
        <v>370</v>
      </c>
      <c r="AI309" s="4" t="s">
        <v>370</v>
      </c>
      <c r="AJ309" s="4" t="s">
        <v>370</v>
      </c>
      <c r="AK309" s="4" t="s">
        <v>370</v>
      </c>
      <c r="AL309" s="4" t="s">
        <v>370</v>
      </c>
      <c r="AM309" s="4" t="s">
        <v>370</v>
      </c>
      <c r="AN309" s="4" t="s">
        <v>370</v>
      </c>
      <c r="AO309" s="4" t="s">
        <v>370</v>
      </c>
      <c r="AP309" s="46">
        <f t="shared" si="109"/>
        <v>1.1271992366311396</v>
      </c>
      <c r="AQ309" s="47">
        <v>1656</v>
      </c>
      <c r="AR309" s="35">
        <f t="shared" si="110"/>
        <v>1354.9090909090908</v>
      </c>
      <c r="AS309" s="35">
        <f t="shared" si="103"/>
        <v>1527.3</v>
      </c>
      <c r="AT309" s="35">
        <f t="shared" si="104"/>
        <v>172.39090909090919</v>
      </c>
      <c r="AU309" s="35">
        <v>149.9</v>
      </c>
      <c r="AV309" s="35">
        <v>153.69999999999999</v>
      </c>
      <c r="AW309" s="35">
        <v>163.6</v>
      </c>
      <c r="AX309" s="35">
        <v>158.1</v>
      </c>
      <c r="AY309" s="35">
        <v>141.1</v>
      </c>
      <c r="AZ309" s="35">
        <v>155.1</v>
      </c>
      <c r="BA309" s="35">
        <v>162.1</v>
      </c>
      <c r="BB309" s="35">
        <v>178.8</v>
      </c>
      <c r="BC309" s="35"/>
      <c r="BD309" s="35"/>
      <c r="BE309" s="35">
        <f t="shared" si="111"/>
        <v>264.89999999999998</v>
      </c>
      <c r="BF309" s="10"/>
      <c r="BG309" s="35">
        <f t="shared" si="105"/>
        <v>264.89999999999998</v>
      </c>
      <c r="BH309" s="35"/>
      <c r="BI309" s="35">
        <f t="shared" si="106"/>
        <v>264.89999999999998</v>
      </c>
      <c r="BJ309" s="35"/>
      <c r="BK309" s="35">
        <f t="shared" si="112"/>
        <v>264.89999999999998</v>
      </c>
      <c r="BL309" s="35">
        <v>264.7</v>
      </c>
      <c r="BM309" s="35">
        <f t="shared" si="113"/>
        <v>0.19999999999998863</v>
      </c>
      <c r="BN309" s="80"/>
      <c r="BO309" s="8"/>
      <c r="BP309" s="8"/>
      <c r="BQ309" s="8"/>
      <c r="BR309" s="8"/>
      <c r="BS309" s="8"/>
      <c r="BT309" s="8"/>
      <c r="BU309" s="9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9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9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9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9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9"/>
      <c r="HF309" s="8"/>
      <c r="HG309" s="8"/>
    </row>
    <row r="310" spans="1:215" s="2" customFormat="1" ht="17" customHeight="1">
      <c r="A310" s="50" t="s">
        <v>303</v>
      </c>
      <c r="B310" s="35">
        <v>150344</v>
      </c>
      <c r="C310" s="35">
        <v>141064.4</v>
      </c>
      <c r="D310" s="71">
        <f t="shared" si="107"/>
        <v>0.93827755015165215</v>
      </c>
      <c r="E310" s="10">
        <v>10</v>
      </c>
      <c r="F310" s="4" t="s">
        <v>370</v>
      </c>
      <c r="G310" s="4" t="s">
        <v>370</v>
      </c>
      <c r="H310" s="4" t="s">
        <v>370</v>
      </c>
      <c r="I310" s="4" t="s">
        <v>370</v>
      </c>
      <c r="J310" s="4" t="s">
        <v>370</v>
      </c>
      <c r="K310" s="4" t="s">
        <v>370</v>
      </c>
      <c r="L310" s="4" t="s">
        <v>370</v>
      </c>
      <c r="M310" s="4" t="s">
        <v>370</v>
      </c>
      <c r="N310" s="35">
        <v>2197.3000000000002</v>
      </c>
      <c r="O310" s="35">
        <v>5157</v>
      </c>
      <c r="P310" s="71">
        <f t="shared" si="99"/>
        <v>1.3</v>
      </c>
      <c r="Q310" s="10">
        <v>20</v>
      </c>
      <c r="R310" s="35">
        <v>1305</v>
      </c>
      <c r="S310" s="35">
        <v>1622.8</v>
      </c>
      <c r="T310" s="71">
        <f t="shared" si="100"/>
        <v>1.204352490421456</v>
      </c>
      <c r="U310" s="10">
        <v>30</v>
      </c>
      <c r="V310" s="35">
        <v>0</v>
      </c>
      <c r="W310" s="35">
        <v>0</v>
      </c>
      <c r="X310" s="71">
        <f t="shared" si="101"/>
        <v>1</v>
      </c>
      <c r="Y310" s="10">
        <v>20</v>
      </c>
      <c r="Z310" s="35">
        <v>130318</v>
      </c>
      <c r="AA310" s="35">
        <v>238878.2</v>
      </c>
      <c r="AB310" s="71">
        <f t="shared" si="108"/>
        <v>1.2633040715787536</v>
      </c>
      <c r="AC310" s="10">
        <v>10</v>
      </c>
      <c r="AD310" s="47">
        <v>330</v>
      </c>
      <c r="AE310" s="47">
        <v>394</v>
      </c>
      <c r="AF310" s="71">
        <f t="shared" si="114"/>
        <v>1.1939393939393939</v>
      </c>
      <c r="AG310" s="10">
        <v>20</v>
      </c>
      <c r="AH310" s="4" t="s">
        <v>370</v>
      </c>
      <c r="AI310" s="4" t="s">
        <v>370</v>
      </c>
      <c r="AJ310" s="4" t="s">
        <v>370</v>
      </c>
      <c r="AK310" s="4" t="s">
        <v>370</v>
      </c>
      <c r="AL310" s="4" t="s">
        <v>370</v>
      </c>
      <c r="AM310" s="4" t="s">
        <v>370</v>
      </c>
      <c r="AN310" s="4" t="s">
        <v>370</v>
      </c>
      <c r="AO310" s="4" t="s">
        <v>370</v>
      </c>
      <c r="AP310" s="46">
        <f t="shared" si="109"/>
        <v>1.1638652618975964</v>
      </c>
      <c r="AQ310" s="47">
        <v>2131</v>
      </c>
      <c r="AR310" s="35">
        <f t="shared" si="110"/>
        <v>1743.5454545454545</v>
      </c>
      <c r="AS310" s="35">
        <f t="shared" si="103"/>
        <v>2029.3</v>
      </c>
      <c r="AT310" s="35">
        <f t="shared" si="104"/>
        <v>285.75454545454545</v>
      </c>
      <c r="AU310" s="35">
        <v>232.9</v>
      </c>
      <c r="AV310" s="35">
        <v>157.4</v>
      </c>
      <c r="AW310" s="35">
        <v>185.7</v>
      </c>
      <c r="AX310" s="35">
        <v>220.2</v>
      </c>
      <c r="AY310" s="35">
        <v>173</v>
      </c>
      <c r="AZ310" s="35">
        <v>351.9</v>
      </c>
      <c r="BA310" s="35">
        <v>229.1</v>
      </c>
      <c r="BB310" s="35">
        <v>222.6</v>
      </c>
      <c r="BC310" s="35"/>
      <c r="BD310" s="35"/>
      <c r="BE310" s="35">
        <f t="shared" si="111"/>
        <v>256.5</v>
      </c>
      <c r="BF310" s="10"/>
      <c r="BG310" s="35">
        <f t="shared" si="105"/>
        <v>256.5</v>
      </c>
      <c r="BH310" s="35"/>
      <c r="BI310" s="35">
        <f t="shared" si="106"/>
        <v>256.5</v>
      </c>
      <c r="BJ310" s="35"/>
      <c r="BK310" s="35">
        <f t="shared" si="112"/>
        <v>256.5</v>
      </c>
      <c r="BL310" s="35">
        <v>239.1</v>
      </c>
      <c r="BM310" s="35">
        <f t="shared" si="113"/>
        <v>17.400000000000006</v>
      </c>
      <c r="BN310" s="80"/>
      <c r="BO310" s="8"/>
      <c r="BP310" s="8"/>
      <c r="BQ310" s="8"/>
      <c r="BR310" s="8"/>
      <c r="BS310" s="8"/>
      <c r="BT310" s="8"/>
      <c r="BU310" s="9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9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9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9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9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9"/>
      <c r="HF310" s="8"/>
      <c r="HG310" s="8"/>
    </row>
    <row r="311" spans="1:215" s="2" customFormat="1" ht="17" customHeight="1">
      <c r="A311" s="50" t="s">
        <v>304</v>
      </c>
      <c r="B311" s="35">
        <v>595133</v>
      </c>
      <c r="C311" s="35">
        <v>453723.4</v>
      </c>
      <c r="D311" s="71">
        <f t="shared" si="107"/>
        <v>0.76238991956419833</v>
      </c>
      <c r="E311" s="10">
        <v>10</v>
      </c>
      <c r="F311" s="4" t="s">
        <v>370</v>
      </c>
      <c r="G311" s="4" t="s">
        <v>370</v>
      </c>
      <c r="H311" s="4" t="s">
        <v>370</v>
      </c>
      <c r="I311" s="4" t="s">
        <v>370</v>
      </c>
      <c r="J311" s="4" t="s">
        <v>370</v>
      </c>
      <c r="K311" s="4" t="s">
        <v>370</v>
      </c>
      <c r="L311" s="4" t="s">
        <v>370</v>
      </c>
      <c r="M311" s="4" t="s">
        <v>370</v>
      </c>
      <c r="N311" s="35">
        <v>14677.3</v>
      </c>
      <c r="O311" s="35">
        <v>13031</v>
      </c>
      <c r="P311" s="71">
        <f t="shared" si="99"/>
        <v>0.88783359337207801</v>
      </c>
      <c r="Q311" s="10">
        <v>20</v>
      </c>
      <c r="R311" s="35">
        <v>84</v>
      </c>
      <c r="S311" s="35">
        <v>51</v>
      </c>
      <c r="T311" s="71">
        <f t="shared" si="100"/>
        <v>0.6071428571428571</v>
      </c>
      <c r="U311" s="10">
        <v>35</v>
      </c>
      <c r="V311" s="35">
        <v>0</v>
      </c>
      <c r="W311" s="35">
        <v>0</v>
      </c>
      <c r="X311" s="71">
        <f t="shared" si="101"/>
        <v>1</v>
      </c>
      <c r="Y311" s="10">
        <v>15</v>
      </c>
      <c r="Z311" s="35">
        <v>137648</v>
      </c>
      <c r="AA311" s="35">
        <v>184882.9</v>
      </c>
      <c r="AB311" s="71">
        <f t="shared" si="108"/>
        <v>1.2143157183540625</v>
      </c>
      <c r="AC311" s="10">
        <v>10</v>
      </c>
      <c r="AD311" s="47">
        <v>144</v>
      </c>
      <c r="AE311" s="47">
        <v>53</v>
      </c>
      <c r="AF311" s="71">
        <f t="shared" si="114"/>
        <v>0.36805555555555558</v>
      </c>
      <c r="AG311" s="10">
        <v>20</v>
      </c>
      <c r="AH311" s="4" t="s">
        <v>370</v>
      </c>
      <c r="AI311" s="4" t="s">
        <v>370</v>
      </c>
      <c r="AJ311" s="4" t="s">
        <v>370</v>
      </c>
      <c r="AK311" s="4" t="s">
        <v>370</v>
      </c>
      <c r="AL311" s="4" t="s">
        <v>370</v>
      </c>
      <c r="AM311" s="4" t="s">
        <v>370</v>
      </c>
      <c r="AN311" s="4" t="s">
        <v>370</v>
      </c>
      <c r="AO311" s="4" t="s">
        <v>370</v>
      </c>
      <c r="AP311" s="46">
        <f t="shared" si="109"/>
        <v>0.73758944870668441</v>
      </c>
      <c r="AQ311" s="47">
        <v>409</v>
      </c>
      <c r="AR311" s="35">
        <f t="shared" si="110"/>
        <v>334.63636363636363</v>
      </c>
      <c r="AS311" s="35">
        <f t="shared" si="103"/>
        <v>246.8</v>
      </c>
      <c r="AT311" s="35">
        <f t="shared" si="104"/>
        <v>-87.836363636363615</v>
      </c>
      <c r="AU311" s="35">
        <v>44.9</v>
      </c>
      <c r="AV311" s="35">
        <v>0</v>
      </c>
      <c r="AW311" s="35">
        <v>33.200000000000003</v>
      </c>
      <c r="AX311" s="35">
        <v>28.3</v>
      </c>
      <c r="AY311" s="35">
        <v>24.4</v>
      </c>
      <c r="AZ311" s="35">
        <v>58.7</v>
      </c>
      <c r="BA311" s="35">
        <v>37</v>
      </c>
      <c r="BB311" s="35">
        <v>29.1</v>
      </c>
      <c r="BC311" s="35"/>
      <c r="BD311" s="35"/>
      <c r="BE311" s="35">
        <f t="shared" si="111"/>
        <v>-8.8000000000000007</v>
      </c>
      <c r="BF311" s="10"/>
      <c r="BG311" s="35">
        <f t="shared" si="105"/>
        <v>0</v>
      </c>
      <c r="BH311" s="35"/>
      <c r="BI311" s="35">
        <f t="shared" si="106"/>
        <v>0</v>
      </c>
      <c r="BJ311" s="35"/>
      <c r="BK311" s="35">
        <f t="shared" si="112"/>
        <v>0</v>
      </c>
      <c r="BL311" s="35">
        <v>0</v>
      </c>
      <c r="BM311" s="35">
        <f t="shared" si="113"/>
        <v>0</v>
      </c>
      <c r="BN311" s="80"/>
      <c r="BO311" s="8"/>
      <c r="BP311" s="8"/>
      <c r="BQ311" s="8"/>
      <c r="BR311" s="8"/>
      <c r="BS311" s="8"/>
      <c r="BT311" s="8"/>
      <c r="BU311" s="9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9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9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9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9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9"/>
      <c r="HF311" s="8"/>
      <c r="HG311" s="8"/>
    </row>
    <row r="312" spans="1:215" s="2" customFormat="1" ht="17" customHeight="1">
      <c r="A312" s="17" t="s">
        <v>305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35"/>
      <c r="AA312" s="35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35"/>
      <c r="BM312" s="35"/>
      <c r="BN312" s="79"/>
      <c r="BO312" s="8"/>
      <c r="BP312" s="8"/>
      <c r="BQ312" s="8"/>
      <c r="BR312" s="8"/>
      <c r="BS312" s="8"/>
      <c r="BT312" s="8"/>
      <c r="BU312" s="9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9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9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9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9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9"/>
      <c r="HF312" s="8"/>
      <c r="HG312" s="8"/>
    </row>
    <row r="313" spans="1:215" s="2" customFormat="1" ht="17" customHeight="1">
      <c r="A313" s="50" t="s">
        <v>306</v>
      </c>
      <c r="B313" s="35">
        <v>13727</v>
      </c>
      <c r="C313" s="35">
        <v>12779</v>
      </c>
      <c r="D313" s="71">
        <f t="shared" si="107"/>
        <v>0.93093902527864791</v>
      </c>
      <c r="E313" s="10">
        <v>10</v>
      </c>
      <c r="F313" s="4" t="s">
        <v>370</v>
      </c>
      <c r="G313" s="4" t="s">
        <v>370</v>
      </c>
      <c r="H313" s="4" t="s">
        <v>370</v>
      </c>
      <c r="I313" s="4" t="s">
        <v>370</v>
      </c>
      <c r="J313" s="4" t="s">
        <v>370</v>
      </c>
      <c r="K313" s="4" t="s">
        <v>370</v>
      </c>
      <c r="L313" s="4" t="s">
        <v>370</v>
      </c>
      <c r="M313" s="4" t="s">
        <v>370</v>
      </c>
      <c r="N313" s="35">
        <v>4592.8999999999996</v>
      </c>
      <c r="O313" s="35">
        <v>6254.6</v>
      </c>
      <c r="P313" s="71">
        <f t="shared" si="99"/>
        <v>1.2161797557099001</v>
      </c>
      <c r="Q313" s="10">
        <v>20</v>
      </c>
      <c r="R313" s="35">
        <v>0</v>
      </c>
      <c r="S313" s="35">
        <v>0</v>
      </c>
      <c r="T313" s="71">
        <f t="shared" si="100"/>
        <v>1</v>
      </c>
      <c r="U313" s="10">
        <v>20</v>
      </c>
      <c r="V313" s="35">
        <v>0</v>
      </c>
      <c r="W313" s="35">
        <v>0</v>
      </c>
      <c r="X313" s="71">
        <f t="shared" si="101"/>
        <v>1</v>
      </c>
      <c r="Y313" s="10">
        <v>30</v>
      </c>
      <c r="Z313" s="35">
        <v>28770</v>
      </c>
      <c r="AA313" s="35">
        <v>26556.9</v>
      </c>
      <c r="AB313" s="71">
        <f t="shared" si="108"/>
        <v>0.92307612095933267</v>
      </c>
      <c r="AC313" s="10">
        <v>5</v>
      </c>
      <c r="AD313" s="47">
        <v>31</v>
      </c>
      <c r="AE313" s="47">
        <v>27</v>
      </c>
      <c r="AF313" s="71">
        <f t="shared" si="114"/>
        <v>0.87096774193548387</v>
      </c>
      <c r="AG313" s="10">
        <v>20</v>
      </c>
      <c r="AH313" s="4" t="s">
        <v>370</v>
      </c>
      <c r="AI313" s="4" t="s">
        <v>370</v>
      </c>
      <c r="AJ313" s="4" t="s">
        <v>370</v>
      </c>
      <c r="AK313" s="4" t="s">
        <v>370</v>
      </c>
      <c r="AL313" s="4" t="s">
        <v>370</v>
      </c>
      <c r="AM313" s="4" t="s">
        <v>370</v>
      </c>
      <c r="AN313" s="4" t="s">
        <v>370</v>
      </c>
      <c r="AO313" s="4" t="s">
        <v>370</v>
      </c>
      <c r="AP313" s="46">
        <f t="shared" si="109"/>
        <v>1.0063592458141983</v>
      </c>
      <c r="AQ313" s="47">
        <v>1142</v>
      </c>
      <c r="AR313" s="35">
        <f t="shared" si="110"/>
        <v>934.36363636363626</v>
      </c>
      <c r="AS313" s="35">
        <f t="shared" si="103"/>
        <v>940.3</v>
      </c>
      <c r="AT313" s="35">
        <f t="shared" si="104"/>
        <v>5.9363636363636942</v>
      </c>
      <c r="AU313" s="35">
        <v>85.5</v>
      </c>
      <c r="AV313" s="35">
        <v>135</v>
      </c>
      <c r="AW313" s="35">
        <v>132</v>
      </c>
      <c r="AX313" s="35">
        <v>111.7</v>
      </c>
      <c r="AY313" s="35">
        <v>106.6</v>
      </c>
      <c r="AZ313" s="35">
        <v>34.6</v>
      </c>
      <c r="BA313" s="35">
        <v>102.8</v>
      </c>
      <c r="BB313" s="35">
        <v>109.3</v>
      </c>
      <c r="BC313" s="35">
        <v>22.7</v>
      </c>
      <c r="BD313" s="35"/>
      <c r="BE313" s="35">
        <f t="shared" si="111"/>
        <v>100.1</v>
      </c>
      <c r="BF313" s="10"/>
      <c r="BG313" s="35">
        <f t="shared" si="105"/>
        <v>100.1</v>
      </c>
      <c r="BH313" s="35"/>
      <c r="BI313" s="35">
        <f t="shared" si="106"/>
        <v>100.1</v>
      </c>
      <c r="BJ313" s="35"/>
      <c r="BK313" s="35">
        <f t="shared" si="112"/>
        <v>100.1</v>
      </c>
      <c r="BL313" s="35">
        <v>104</v>
      </c>
      <c r="BM313" s="35">
        <f t="shared" si="113"/>
        <v>-3.9000000000000057</v>
      </c>
      <c r="BN313" s="80"/>
      <c r="BO313" s="8"/>
      <c r="BP313" s="8"/>
      <c r="BQ313" s="8"/>
      <c r="BR313" s="8"/>
      <c r="BS313" s="8"/>
      <c r="BT313" s="8"/>
      <c r="BU313" s="9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9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9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9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9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9"/>
      <c r="HF313" s="8"/>
      <c r="HG313" s="8"/>
    </row>
    <row r="314" spans="1:215" s="2" customFormat="1" ht="17" customHeight="1">
      <c r="A314" s="50" t="s">
        <v>307</v>
      </c>
      <c r="B314" s="35">
        <v>119791</v>
      </c>
      <c r="C314" s="35">
        <v>128031.6</v>
      </c>
      <c r="D314" s="71">
        <f t="shared" si="107"/>
        <v>1.0687914784917065</v>
      </c>
      <c r="E314" s="10">
        <v>10</v>
      </c>
      <c r="F314" s="4" t="s">
        <v>370</v>
      </c>
      <c r="G314" s="4" t="s">
        <v>370</v>
      </c>
      <c r="H314" s="4" t="s">
        <v>370</v>
      </c>
      <c r="I314" s="4" t="s">
        <v>370</v>
      </c>
      <c r="J314" s="4" t="s">
        <v>370</v>
      </c>
      <c r="K314" s="4" t="s">
        <v>370</v>
      </c>
      <c r="L314" s="4" t="s">
        <v>370</v>
      </c>
      <c r="M314" s="4" t="s">
        <v>370</v>
      </c>
      <c r="N314" s="35">
        <v>7698.9</v>
      </c>
      <c r="O314" s="35">
        <v>8737.1</v>
      </c>
      <c r="P314" s="71">
        <f t="shared" si="99"/>
        <v>1.1348504331787659</v>
      </c>
      <c r="Q314" s="10">
        <v>20</v>
      </c>
      <c r="R314" s="35">
        <v>364</v>
      </c>
      <c r="S314" s="35">
        <v>415.6</v>
      </c>
      <c r="T314" s="71">
        <f t="shared" si="100"/>
        <v>1.1417582417582419</v>
      </c>
      <c r="U314" s="10">
        <v>15</v>
      </c>
      <c r="V314" s="35">
        <v>37</v>
      </c>
      <c r="W314" s="35">
        <v>39.9</v>
      </c>
      <c r="X314" s="71">
        <f t="shared" si="101"/>
        <v>1.0783783783783782</v>
      </c>
      <c r="Y314" s="10">
        <v>35</v>
      </c>
      <c r="Z314" s="35">
        <v>110661</v>
      </c>
      <c r="AA314" s="35">
        <v>121295.1</v>
      </c>
      <c r="AB314" s="71">
        <f t="shared" si="108"/>
        <v>1.0960961856480604</v>
      </c>
      <c r="AC314" s="10">
        <v>5</v>
      </c>
      <c r="AD314" s="47">
        <v>150</v>
      </c>
      <c r="AE314" s="47">
        <v>147</v>
      </c>
      <c r="AF314" s="71">
        <f t="shared" si="114"/>
        <v>0.98</v>
      </c>
      <c r="AG314" s="10">
        <v>20</v>
      </c>
      <c r="AH314" s="4" t="s">
        <v>370</v>
      </c>
      <c r="AI314" s="4" t="s">
        <v>370</v>
      </c>
      <c r="AJ314" s="4" t="s">
        <v>370</v>
      </c>
      <c r="AK314" s="4" t="s">
        <v>370</v>
      </c>
      <c r="AL314" s="4" t="s">
        <v>370</v>
      </c>
      <c r="AM314" s="4" t="s">
        <v>370</v>
      </c>
      <c r="AN314" s="4" t="s">
        <v>370</v>
      </c>
      <c r="AO314" s="4" t="s">
        <v>370</v>
      </c>
      <c r="AP314" s="46">
        <f t="shared" si="109"/>
        <v>1.0793811547271386</v>
      </c>
      <c r="AQ314" s="47">
        <v>87</v>
      </c>
      <c r="AR314" s="35">
        <f t="shared" si="110"/>
        <v>71.181818181818187</v>
      </c>
      <c r="AS314" s="35">
        <f t="shared" si="103"/>
        <v>76.8</v>
      </c>
      <c r="AT314" s="35">
        <f t="shared" si="104"/>
        <v>5.6181818181818102</v>
      </c>
      <c r="AU314" s="35">
        <v>7.8</v>
      </c>
      <c r="AV314" s="35">
        <v>7.6</v>
      </c>
      <c r="AW314" s="35">
        <v>8.6999999999999993</v>
      </c>
      <c r="AX314" s="35">
        <v>6.6</v>
      </c>
      <c r="AY314" s="35">
        <v>8.9</v>
      </c>
      <c r="AZ314" s="35">
        <v>8.8000000000000007</v>
      </c>
      <c r="BA314" s="35">
        <v>8.8000000000000007</v>
      </c>
      <c r="BB314" s="35">
        <v>7.9</v>
      </c>
      <c r="BC314" s="35">
        <v>0.1</v>
      </c>
      <c r="BD314" s="35"/>
      <c r="BE314" s="35">
        <f t="shared" si="111"/>
        <v>11.6</v>
      </c>
      <c r="BF314" s="10"/>
      <c r="BG314" s="35">
        <f t="shared" si="105"/>
        <v>11.6</v>
      </c>
      <c r="BH314" s="35"/>
      <c r="BI314" s="35">
        <f t="shared" si="106"/>
        <v>11.6</v>
      </c>
      <c r="BJ314" s="35"/>
      <c r="BK314" s="35">
        <f t="shared" si="112"/>
        <v>11.6</v>
      </c>
      <c r="BL314" s="35">
        <v>11.6</v>
      </c>
      <c r="BM314" s="35">
        <f t="shared" si="113"/>
        <v>0</v>
      </c>
      <c r="BN314" s="80"/>
      <c r="BO314" s="8"/>
      <c r="BP314" s="8"/>
      <c r="BQ314" s="8"/>
      <c r="BR314" s="8"/>
      <c r="BS314" s="8"/>
      <c r="BT314" s="8"/>
      <c r="BU314" s="9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9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9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9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9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9"/>
      <c r="HF314" s="8"/>
      <c r="HG314" s="8"/>
    </row>
    <row r="315" spans="1:215" s="2" customFormat="1" ht="17" customHeight="1">
      <c r="A315" s="50" t="s">
        <v>308</v>
      </c>
      <c r="B315" s="35">
        <v>4909</v>
      </c>
      <c r="C315" s="35">
        <v>4221</v>
      </c>
      <c r="D315" s="71">
        <f t="shared" si="107"/>
        <v>0.85984925646771238</v>
      </c>
      <c r="E315" s="10">
        <v>10</v>
      </c>
      <c r="F315" s="4" t="s">
        <v>370</v>
      </c>
      <c r="G315" s="4" t="s">
        <v>370</v>
      </c>
      <c r="H315" s="4" t="s">
        <v>370</v>
      </c>
      <c r="I315" s="4" t="s">
        <v>370</v>
      </c>
      <c r="J315" s="4" t="s">
        <v>370</v>
      </c>
      <c r="K315" s="4" t="s">
        <v>370</v>
      </c>
      <c r="L315" s="4" t="s">
        <v>370</v>
      </c>
      <c r="M315" s="4" t="s">
        <v>370</v>
      </c>
      <c r="N315" s="35">
        <v>2851.8</v>
      </c>
      <c r="O315" s="35">
        <v>1919.4</v>
      </c>
      <c r="P315" s="71">
        <f t="shared" si="99"/>
        <v>0.67304860088365237</v>
      </c>
      <c r="Q315" s="10">
        <v>20</v>
      </c>
      <c r="R315" s="35">
        <v>0</v>
      </c>
      <c r="S315" s="35">
        <v>2.9</v>
      </c>
      <c r="T315" s="71">
        <f t="shared" si="100"/>
        <v>1</v>
      </c>
      <c r="U315" s="10">
        <v>10</v>
      </c>
      <c r="V315" s="35">
        <v>45</v>
      </c>
      <c r="W315" s="35">
        <v>49.3</v>
      </c>
      <c r="X315" s="71">
        <f t="shared" si="101"/>
        <v>1.0955555555555554</v>
      </c>
      <c r="Y315" s="10">
        <v>40</v>
      </c>
      <c r="Z315" s="35">
        <v>17327</v>
      </c>
      <c r="AA315" s="35">
        <v>6807.4</v>
      </c>
      <c r="AB315" s="71">
        <f t="shared" si="108"/>
        <v>0.39287816702256589</v>
      </c>
      <c r="AC315" s="10">
        <v>5</v>
      </c>
      <c r="AD315" s="47">
        <v>52</v>
      </c>
      <c r="AE315" s="47">
        <v>38</v>
      </c>
      <c r="AF315" s="71">
        <f t="shared" si="114"/>
        <v>0.73076923076923073</v>
      </c>
      <c r="AG315" s="10">
        <v>20</v>
      </c>
      <c r="AH315" s="4" t="s">
        <v>370</v>
      </c>
      <c r="AI315" s="4" t="s">
        <v>370</v>
      </c>
      <c r="AJ315" s="4" t="s">
        <v>370</v>
      </c>
      <c r="AK315" s="4" t="s">
        <v>370</v>
      </c>
      <c r="AL315" s="4" t="s">
        <v>370</v>
      </c>
      <c r="AM315" s="4" t="s">
        <v>370</v>
      </c>
      <c r="AN315" s="4" t="s">
        <v>370</v>
      </c>
      <c r="AO315" s="4" t="s">
        <v>370</v>
      </c>
      <c r="AP315" s="46">
        <f t="shared" si="109"/>
        <v>0.88058535481018874</v>
      </c>
      <c r="AQ315" s="47">
        <v>60</v>
      </c>
      <c r="AR315" s="35">
        <f t="shared" si="110"/>
        <v>49.090909090909086</v>
      </c>
      <c r="AS315" s="35">
        <f t="shared" si="103"/>
        <v>43.2</v>
      </c>
      <c r="AT315" s="35">
        <f t="shared" si="104"/>
        <v>-5.8909090909090835</v>
      </c>
      <c r="AU315" s="35">
        <v>4.8</v>
      </c>
      <c r="AV315" s="35">
        <v>5.2</v>
      </c>
      <c r="AW315" s="35">
        <v>0</v>
      </c>
      <c r="AX315" s="35">
        <v>0</v>
      </c>
      <c r="AY315" s="35">
        <v>0</v>
      </c>
      <c r="AZ315" s="35">
        <v>12.5</v>
      </c>
      <c r="BA315" s="35">
        <v>2.2999999999999998</v>
      </c>
      <c r="BB315" s="35">
        <v>4</v>
      </c>
      <c r="BC315" s="35">
        <v>11.3</v>
      </c>
      <c r="BD315" s="35"/>
      <c r="BE315" s="35">
        <f t="shared" si="111"/>
        <v>3.1</v>
      </c>
      <c r="BF315" s="10"/>
      <c r="BG315" s="35">
        <f t="shared" si="105"/>
        <v>3.1</v>
      </c>
      <c r="BH315" s="35"/>
      <c r="BI315" s="35">
        <f t="shared" si="106"/>
        <v>3.1</v>
      </c>
      <c r="BJ315" s="35"/>
      <c r="BK315" s="35">
        <f t="shared" si="112"/>
        <v>3.1</v>
      </c>
      <c r="BL315" s="35">
        <v>4.3</v>
      </c>
      <c r="BM315" s="35">
        <f t="shared" si="113"/>
        <v>-1.1999999999999997</v>
      </c>
      <c r="BN315" s="80"/>
      <c r="BO315" s="8"/>
      <c r="BP315" s="8"/>
      <c r="BQ315" s="8"/>
      <c r="BR315" s="8"/>
      <c r="BS315" s="8"/>
      <c r="BT315" s="8"/>
      <c r="BU315" s="9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9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9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9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9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9"/>
      <c r="HF315" s="8"/>
      <c r="HG315" s="8"/>
    </row>
    <row r="316" spans="1:215" s="2" customFormat="1" ht="17" customHeight="1">
      <c r="A316" s="50" t="s">
        <v>309</v>
      </c>
      <c r="B316" s="35">
        <v>5235</v>
      </c>
      <c r="C316" s="35">
        <v>5882</v>
      </c>
      <c r="D316" s="71">
        <f t="shared" si="107"/>
        <v>1.1235912129894938</v>
      </c>
      <c r="E316" s="10">
        <v>10</v>
      </c>
      <c r="F316" s="4" t="s">
        <v>370</v>
      </c>
      <c r="G316" s="4" t="s">
        <v>370</v>
      </c>
      <c r="H316" s="4" t="s">
        <v>370</v>
      </c>
      <c r="I316" s="4" t="s">
        <v>370</v>
      </c>
      <c r="J316" s="4" t="s">
        <v>370</v>
      </c>
      <c r="K316" s="4" t="s">
        <v>370</v>
      </c>
      <c r="L316" s="4" t="s">
        <v>370</v>
      </c>
      <c r="M316" s="4" t="s">
        <v>370</v>
      </c>
      <c r="N316" s="35">
        <v>518.9</v>
      </c>
      <c r="O316" s="35">
        <v>511.4</v>
      </c>
      <c r="P316" s="71">
        <f t="shared" si="99"/>
        <v>0.98554634804393915</v>
      </c>
      <c r="Q316" s="10">
        <v>20</v>
      </c>
      <c r="R316" s="35">
        <v>432</v>
      </c>
      <c r="S316" s="35">
        <v>515.9</v>
      </c>
      <c r="T316" s="71">
        <f t="shared" si="100"/>
        <v>1.194212962962963</v>
      </c>
      <c r="U316" s="10">
        <v>20</v>
      </c>
      <c r="V316" s="35">
        <v>18</v>
      </c>
      <c r="W316" s="35">
        <v>18.2</v>
      </c>
      <c r="X316" s="71">
        <f t="shared" si="101"/>
        <v>1.0111111111111111</v>
      </c>
      <c r="Y316" s="10">
        <v>30</v>
      </c>
      <c r="Z316" s="35">
        <v>10997</v>
      </c>
      <c r="AA316" s="35">
        <v>7564.2</v>
      </c>
      <c r="AB316" s="71">
        <f t="shared" si="108"/>
        <v>0.68784213876511779</v>
      </c>
      <c r="AC316" s="10">
        <v>5</v>
      </c>
      <c r="AD316" s="47">
        <v>140</v>
      </c>
      <c r="AE316" s="47">
        <v>139</v>
      </c>
      <c r="AF316" s="71">
        <f t="shared" si="114"/>
        <v>0.99285714285714288</v>
      </c>
      <c r="AG316" s="10">
        <v>20</v>
      </c>
      <c r="AH316" s="4" t="s">
        <v>370</v>
      </c>
      <c r="AI316" s="4" t="s">
        <v>370</v>
      </c>
      <c r="AJ316" s="4" t="s">
        <v>370</v>
      </c>
      <c r="AK316" s="4" t="s">
        <v>370</v>
      </c>
      <c r="AL316" s="4" t="s">
        <v>370</v>
      </c>
      <c r="AM316" s="4" t="s">
        <v>370</v>
      </c>
      <c r="AN316" s="4" t="s">
        <v>370</v>
      </c>
      <c r="AO316" s="4" t="s">
        <v>370</v>
      </c>
      <c r="AP316" s="46">
        <f t="shared" si="109"/>
        <v>1.0329598593746168</v>
      </c>
      <c r="AQ316" s="47">
        <v>1391</v>
      </c>
      <c r="AR316" s="35">
        <f t="shared" si="110"/>
        <v>1138.090909090909</v>
      </c>
      <c r="AS316" s="35">
        <f t="shared" si="103"/>
        <v>1175.5999999999999</v>
      </c>
      <c r="AT316" s="35">
        <f t="shared" si="104"/>
        <v>37.509090909090901</v>
      </c>
      <c r="AU316" s="35">
        <v>118</v>
      </c>
      <c r="AV316" s="35">
        <v>140.6</v>
      </c>
      <c r="AW316" s="35">
        <v>176.2</v>
      </c>
      <c r="AX316" s="35">
        <v>134.6</v>
      </c>
      <c r="AY316" s="35">
        <v>118.1</v>
      </c>
      <c r="AZ316" s="35">
        <v>147.30000000000001</v>
      </c>
      <c r="BA316" s="35">
        <v>131.5</v>
      </c>
      <c r="BB316" s="35">
        <v>112.4</v>
      </c>
      <c r="BC316" s="35">
        <v>1.3</v>
      </c>
      <c r="BD316" s="35"/>
      <c r="BE316" s="35">
        <f t="shared" si="111"/>
        <v>95.6</v>
      </c>
      <c r="BF316" s="10"/>
      <c r="BG316" s="35">
        <f t="shared" si="105"/>
        <v>95.6</v>
      </c>
      <c r="BH316" s="35"/>
      <c r="BI316" s="35">
        <f t="shared" si="106"/>
        <v>95.6</v>
      </c>
      <c r="BJ316" s="35"/>
      <c r="BK316" s="35">
        <f t="shared" si="112"/>
        <v>95.6</v>
      </c>
      <c r="BL316" s="35">
        <v>115.2</v>
      </c>
      <c r="BM316" s="35">
        <f t="shared" si="113"/>
        <v>-19.600000000000009</v>
      </c>
      <c r="BN316" s="80"/>
      <c r="BO316" s="8"/>
      <c r="BP316" s="8"/>
      <c r="BQ316" s="8"/>
      <c r="BR316" s="8"/>
      <c r="BS316" s="8"/>
      <c r="BT316" s="8"/>
      <c r="BU316" s="9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9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9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9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9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9"/>
      <c r="HF316" s="8"/>
      <c r="HG316" s="8"/>
    </row>
    <row r="317" spans="1:215" s="2" customFormat="1" ht="17" customHeight="1">
      <c r="A317" s="50" t="s">
        <v>310</v>
      </c>
      <c r="B317" s="35">
        <v>0</v>
      </c>
      <c r="C317" s="35">
        <v>0</v>
      </c>
      <c r="D317" s="71">
        <f t="shared" si="107"/>
        <v>0</v>
      </c>
      <c r="E317" s="10">
        <v>0</v>
      </c>
      <c r="F317" s="4" t="s">
        <v>370</v>
      </c>
      <c r="G317" s="4" t="s">
        <v>370</v>
      </c>
      <c r="H317" s="4" t="s">
        <v>370</v>
      </c>
      <c r="I317" s="4" t="s">
        <v>370</v>
      </c>
      <c r="J317" s="4" t="s">
        <v>370</v>
      </c>
      <c r="K317" s="4" t="s">
        <v>370</v>
      </c>
      <c r="L317" s="4" t="s">
        <v>370</v>
      </c>
      <c r="M317" s="4" t="s">
        <v>370</v>
      </c>
      <c r="N317" s="35">
        <v>824.5</v>
      </c>
      <c r="O317" s="35">
        <v>937.3</v>
      </c>
      <c r="P317" s="71">
        <f t="shared" si="99"/>
        <v>1.1368101879927228</v>
      </c>
      <c r="Q317" s="10">
        <v>20</v>
      </c>
      <c r="R317" s="35">
        <v>152</v>
      </c>
      <c r="S317" s="35">
        <v>153.9</v>
      </c>
      <c r="T317" s="71">
        <f t="shared" si="100"/>
        <v>1.0125</v>
      </c>
      <c r="U317" s="10">
        <v>20</v>
      </c>
      <c r="V317" s="35">
        <v>0</v>
      </c>
      <c r="W317" s="35">
        <v>34.9</v>
      </c>
      <c r="X317" s="71">
        <f t="shared" si="101"/>
        <v>1</v>
      </c>
      <c r="Y317" s="10">
        <v>30</v>
      </c>
      <c r="Z317" s="35">
        <v>10344</v>
      </c>
      <c r="AA317" s="35">
        <v>10347.6</v>
      </c>
      <c r="AB317" s="71">
        <f t="shared" si="108"/>
        <v>1.0003480278422274</v>
      </c>
      <c r="AC317" s="10">
        <v>5</v>
      </c>
      <c r="AD317" s="47">
        <v>73</v>
      </c>
      <c r="AE317" s="47">
        <v>85</v>
      </c>
      <c r="AF317" s="71">
        <f t="shared" si="114"/>
        <v>1.1643835616438356</v>
      </c>
      <c r="AG317" s="10">
        <v>20</v>
      </c>
      <c r="AH317" s="4" t="s">
        <v>370</v>
      </c>
      <c r="AI317" s="4" t="s">
        <v>370</v>
      </c>
      <c r="AJ317" s="4" t="s">
        <v>370</v>
      </c>
      <c r="AK317" s="4" t="s">
        <v>370</v>
      </c>
      <c r="AL317" s="4" t="s">
        <v>370</v>
      </c>
      <c r="AM317" s="4" t="s">
        <v>370</v>
      </c>
      <c r="AN317" s="4" t="s">
        <v>370</v>
      </c>
      <c r="AO317" s="4" t="s">
        <v>370</v>
      </c>
      <c r="AP317" s="46">
        <f t="shared" si="109"/>
        <v>1.0660591066520242</v>
      </c>
      <c r="AQ317" s="47">
        <v>1341</v>
      </c>
      <c r="AR317" s="35">
        <f t="shared" si="110"/>
        <v>1097.1818181818182</v>
      </c>
      <c r="AS317" s="35">
        <f t="shared" si="103"/>
        <v>1169.7</v>
      </c>
      <c r="AT317" s="35">
        <f t="shared" si="104"/>
        <v>72.518181818181802</v>
      </c>
      <c r="AU317" s="35">
        <v>84.5</v>
      </c>
      <c r="AV317" s="35">
        <v>108.9</v>
      </c>
      <c r="AW317" s="35">
        <v>143.19999999999999</v>
      </c>
      <c r="AX317" s="35">
        <v>120.1</v>
      </c>
      <c r="AY317" s="35">
        <v>137.19999999999999</v>
      </c>
      <c r="AZ317" s="35">
        <v>168.7</v>
      </c>
      <c r="BA317" s="35">
        <v>125.4</v>
      </c>
      <c r="BB317" s="35">
        <v>108.9</v>
      </c>
      <c r="BC317" s="35"/>
      <c r="BD317" s="35"/>
      <c r="BE317" s="35">
        <f t="shared" si="111"/>
        <v>172.8</v>
      </c>
      <c r="BF317" s="10"/>
      <c r="BG317" s="35">
        <f t="shared" si="105"/>
        <v>172.8</v>
      </c>
      <c r="BH317" s="35"/>
      <c r="BI317" s="35">
        <f t="shared" si="106"/>
        <v>172.8</v>
      </c>
      <c r="BJ317" s="35"/>
      <c r="BK317" s="35">
        <f t="shared" si="112"/>
        <v>172.8</v>
      </c>
      <c r="BL317" s="35">
        <v>176.8</v>
      </c>
      <c r="BM317" s="35">
        <f t="shared" si="113"/>
        <v>-4</v>
      </c>
      <c r="BN317" s="80"/>
      <c r="BO317" s="8"/>
      <c r="BP317" s="8"/>
      <c r="BQ317" s="8"/>
      <c r="BR317" s="8"/>
      <c r="BS317" s="8"/>
      <c r="BT317" s="8"/>
      <c r="BU317" s="9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9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9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9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9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9"/>
      <c r="HF317" s="8"/>
      <c r="HG317" s="8"/>
    </row>
    <row r="318" spans="1:215" s="2" customFormat="1" ht="17" customHeight="1">
      <c r="A318" s="50" t="s">
        <v>311</v>
      </c>
      <c r="B318" s="35">
        <v>83100</v>
      </c>
      <c r="C318" s="35">
        <v>125915.5</v>
      </c>
      <c r="D318" s="71">
        <f t="shared" si="107"/>
        <v>1.2315228640192539</v>
      </c>
      <c r="E318" s="10">
        <v>10</v>
      </c>
      <c r="F318" s="4" t="s">
        <v>370</v>
      </c>
      <c r="G318" s="4" t="s">
        <v>370</v>
      </c>
      <c r="H318" s="4" t="s">
        <v>370</v>
      </c>
      <c r="I318" s="4" t="s">
        <v>370</v>
      </c>
      <c r="J318" s="4" t="s">
        <v>370</v>
      </c>
      <c r="K318" s="4" t="s">
        <v>370</v>
      </c>
      <c r="L318" s="4" t="s">
        <v>370</v>
      </c>
      <c r="M318" s="4" t="s">
        <v>370</v>
      </c>
      <c r="N318" s="35">
        <v>1657.4</v>
      </c>
      <c r="O318" s="35">
        <v>2063.5</v>
      </c>
      <c r="P318" s="71">
        <f t="shared" si="99"/>
        <v>1.2045022324122119</v>
      </c>
      <c r="Q318" s="10">
        <v>20</v>
      </c>
      <c r="R318" s="35">
        <v>171</v>
      </c>
      <c r="S318" s="35">
        <v>206.7</v>
      </c>
      <c r="T318" s="71">
        <f t="shared" si="100"/>
        <v>1.200877192982456</v>
      </c>
      <c r="U318" s="10">
        <v>20</v>
      </c>
      <c r="V318" s="35">
        <v>44</v>
      </c>
      <c r="W318" s="35">
        <v>58.5</v>
      </c>
      <c r="X318" s="71">
        <f t="shared" si="101"/>
        <v>1.2129545454545454</v>
      </c>
      <c r="Y318" s="10">
        <v>30</v>
      </c>
      <c r="Z318" s="35">
        <v>111144</v>
      </c>
      <c r="AA318" s="35">
        <v>117986.4</v>
      </c>
      <c r="AB318" s="71">
        <f t="shared" si="108"/>
        <v>1.0615633772403368</v>
      </c>
      <c r="AC318" s="10">
        <v>5</v>
      </c>
      <c r="AD318" s="47">
        <v>159</v>
      </c>
      <c r="AE318" s="47">
        <v>125</v>
      </c>
      <c r="AF318" s="71">
        <f t="shared" si="114"/>
        <v>0.78616352201257866</v>
      </c>
      <c r="AG318" s="10">
        <v>20</v>
      </c>
      <c r="AH318" s="4" t="s">
        <v>370</v>
      </c>
      <c r="AI318" s="4" t="s">
        <v>370</v>
      </c>
      <c r="AJ318" s="4" t="s">
        <v>370</v>
      </c>
      <c r="AK318" s="4" t="s">
        <v>370</v>
      </c>
      <c r="AL318" s="4" t="s">
        <v>370</v>
      </c>
      <c r="AM318" s="4" t="s">
        <v>370</v>
      </c>
      <c r="AN318" s="4" t="s">
        <v>370</v>
      </c>
      <c r="AO318" s="4" t="s">
        <v>370</v>
      </c>
      <c r="AP318" s="46">
        <f t="shared" si="109"/>
        <v>1.1223099127445286</v>
      </c>
      <c r="AQ318" s="47">
        <v>1013</v>
      </c>
      <c r="AR318" s="35">
        <f t="shared" si="110"/>
        <v>828.81818181818187</v>
      </c>
      <c r="AS318" s="35">
        <f t="shared" si="103"/>
        <v>930.2</v>
      </c>
      <c r="AT318" s="35">
        <f t="shared" si="104"/>
        <v>101.38181818181818</v>
      </c>
      <c r="AU318" s="35">
        <v>68</v>
      </c>
      <c r="AV318" s="35">
        <v>110.9</v>
      </c>
      <c r="AW318" s="35">
        <v>118.7</v>
      </c>
      <c r="AX318" s="35">
        <v>108.4</v>
      </c>
      <c r="AY318" s="35">
        <v>111.7</v>
      </c>
      <c r="AZ318" s="35">
        <v>91.4</v>
      </c>
      <c r="BA318" s="35">
        <v>102.9</v>
      </c>
      <c r="BB318" s="35">
        <v>90.2</v>
      </c>
      <c r="BC318" s="35">
        <v>7.3</v>
      </c>
      <c r="BD318" s="35"/>
      <c r="BE318" s="35">
        <f t="shared" si="111"/>
        <v>120.7</v>
      </c>
      <c r="BF318" s="10"/>
      <c r="BG318" s="35">
        <f t="shared" si="105"/>
        <v>120.7</v>
      </c>
      <c r="BH318" s="35"/>
      <c r="BI318" s="35">
        <f t="shared" si="106"/>
        <v>120.7</v>
      </c>
      <c r="BJ318" s="35"/>
      <c r="BK318" s="35">
        <f t="shared" si="112"/>
        <v>120.7</v>
      </c>
      <c r="BL318" s="35">
        <v>123.2</v>
      </c>
      <c r="BM318" s="35">
        <f t="shared" si="113"/>
        <v>-2.5</v>
      </c>
      <c r="BN318" s="80"/>
      <c r="BO318" s="8"/>
      <c r="BP318" s="8"/>
      <c r="BQ318" s="8"/>
      <c r="BR318" s="8"/>
      <c r="BS318" s="8"/>
      <c r="BT318" s="8"/>
      <c r="BU318" s="9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9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9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9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9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9"/>
      <c r="HF318" s="8"/>
      <c r="HG318" s="8"/>
    </row>
    <row r="319" spans="1:215" s="2" customFormat="1" ht="17" customHeight="1">
      <c r="A319" s="50" t="s">
        <v>312</v>
      </c>
      <c r="B319" s="35">
        <v>49863</v>
      </c>
      <c r="C319" s="35">
        <v>49387.4</v>
      </c>
      <c r="D319" s="71">
        <f t="shared" si="107"/>
        <v>0.9904618655115015</v>
      </c>
      <c r="E319" s="10">
        <v>10</v>
      </c>
      <c r="F319" s="4" t="s">
        <v>370</v>
      </c>
      <c r="G319" s="4" t="s">
        <v>370</v>
      </c>
      <c r="H319" s="4" t="s">
        <v>370</v>
      </c>
      <c r="I319" s="4" t="s">
        <v>370</v>
      </c>
      <c r="J319" s="4" t="s">
        <v>370</v>
      </c>
      <c r="K319" s="4" t="s">
        <v>370</v>
      </c>
      <c r="L319" s="4" t="s">
        <v>370</v>
      </c>
      <c r="M319" s="4" t="s">
        <v>370</v>
      </c>
      <c r="N319" s="35">
        <v>4276.5</v>
      </c>
      <c r="O319" s="35">
        <v>3885.7</v>
      </c>
      <c r="P319" s="71">
        <f t="shared" si="99"/>
        <v>0.90861685958143334</v>
      </c>
      <c r="Q319" s="10">
        <v>20</v>
      </c>
      <c r="R319" s="35">
        <v>0</v>
      </c>
      <c r="S319" s="35">
        <v>0</v>
      </c>
      <c r="T319" s="71">
        <f t="shared" si="100"/>
        <v>1</v>
      </c>
      <c r="U319" s="10">
        <v>20</v>
      </c>
      <c r="V319" s="35">
        <v>0</v>
      </c>
      <c r="W319" s="35">
        <v>0</v>
      </c>
      <c r="X319" s="71">
        <f t="shared" si="101"/>
        <v>1</v>
      </c>
      <c r="Y319" s="10">
        <v>30</v>
      </c>
      <c r="Z319" s="35">
        <v>75267</v>
      </c>
      <c r="AA319" s="35">
        <v>103005.5</v>
      </c>
      <c r="AB319" s="71">
        <f t="shared" si="108"/>
        <v>1.2168534683194494</v>
      </c>
      <c r="AC319" s="10">
        <v>5</v>
      </c>
      <c r="AD319" s="47">
        <v>21</v>
      </c>
      <c r="AE319" s="47">
        <v>16</v>
      </c>
      <c r="AF319" s="71">
        <f t="shared" si="114"/>
        <v>0.76190476190476186</v>
      </c>
      <c r="AG319" s="10">
        <v>20</v>
      </c>
      <c r="AH319" s="4" t="s">
        <v>370</v>
      </c>
      <c r="AI319" s="4" t="s">
        <v>370</v>
      </c>
      <c r="AJ319" s="4" t="s">
        <v>370</v>
      </c>
      <c r="AK319" s="4" t="s">
        <v>370</v>
      </c>
      <c r="AL319" s="4" t="s">
        <v>370</v>
      </c>
      <c r="AM319" s="4" t="s">
        <v>370</v>
      </c>
      <c r="AN319" s="4" t="s">
        <v>370</v>
      </c>
      <c r="AO319" s="4" t="s">
        <v>370</v>
      </c>
      <c r="AP319" s="46">
        <f t="shared" si="109"/>
        <v>0.94666017548986825</v>
      </c>
      <c r="AQ319" s="47">
        <v>1909</v>
      </c>
      <c r="AR319" s="35">
        <f t="shared" si="110"/>
        <v>1561.9090909090908</v>
      </c>
      <c r="AS319" s="35">
        <f t="shared" si="103"/>
        <v>1478.6</v>
      </c>
      <c r="AT319" s="35">
        <f t="shared" si="104"/>
        <v>-83.309090909090855</v>
      </c>
      <c r="AU319" s="35">
        <v>127.1</v>
      </c>
      <c r="AV319" s="35">
        <v>214</v>
      </c>
      <c r="AW319" s="35">
        <v>101.7</v>
      </c>
      <c r="AX319" s="35">
        <v>216.6</v>
      </c>
      <c r="AY319" s="35">
        <v>136.69999999999999</v>
      </c>
      <c r="AZ319" s="35">
        <v>123.6</v>
      </c>
      <c r="BA319" s="35">
        <v>181.4</v>
      </c>
      <c r="BB319" s="35">
        <v>178.5</v>
      </c>
      <c r="BC319" s="35">
        <v>11</v>
      </c>
      <c r="BD319" s="35"/>
      <c r="BE319" s="35">
        <f t="shared" si="111"/>
        <v>188</v>
      </c>
      <c r="BF319" s="10"/>
      <c r="BG319" s="35">
        <f t="shared" si="105"/>
        <v>188</v>
      </c>
      <c r="BH319" s="35"/>
      <c r="BI319" s="35">
        <f t="shared" si="106"/>
        <v>188</v>
      </c>
      <c r="BJ319" s="35"/>
      <c r="BK319" s="35">
        <f t="shared" si="112"/>
        <v>188</v>
      </c>
      <c r="BL319" s="35">
        <v>166.9</v>
      </c>
      <c r="BM319" s="35">
        <f t="shared" si="113"/>
        <v>21.099999999999994</v>
      </c>
      <c r="BN319" s="80"/>
      <c r="BO319" s="8"/>
      <c r="BP319" s="8"/>
      <c r="BQ319" s="8"/>
      <c r="BR319" s="8"/>
      <c r="BS319" s="8"/>
      <c r="BT319" s="8"/>
      <c r="BU319" s="9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9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9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9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9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9"/>
      <c r="HF319" s="8"/>
      <c r="HG319" s="8"/>
    </row>
    <row r="320" spans="1:215" s="2" customFormat="1" ht="17" customHeight="1">
      <c r="A320" s="50" t="s">
        <v>313</v>
      </c>
      <c r="B320" s="35">
        <v>16200</v>
      </c>
      <c r="C320" s="35">
        <v>14526</v>
      </c>
      <c r="D320" s="71">
        <f t="shared" si="107"/>
        <v>0.89666666666666661</v>
      </c>
      <c r="E320" s="10">
        <v>10</v>
      </c>
      <c r="F320" s="4" t="s">
        <v>370</v>
      </c>
      <c r="G320" s="4" t="s">
        <v>370</v>
      </c>
      <c r="H320" s="4" t="s">
        <v>370</v>
      </c>
      <c r="I320" s="4" t="s">
        <v>370</v>
      </c>
      <c r="J320" s="4" t="s">
        <v>370</v>
      </c>
      <c r="K320" s="4" t="s">
        <v>370</v>
      </c>
      <c r="L320" s="4" t="s">
        <v>370</v>
      </c>
      <c r="M320" s="4" t="s">
        <v>370</v>
      </c>
      <c r="N320" s="35">
        <v>1301.8</v>
      </c>
      <c r="O320" s="35">
        <v>1791.1</v>
      </c>
      <c r="P320" s="71">
        <f t="shared" si="99"/>
        <v>1.2175864188047318</v>
      </c>
      <c r="Q320" s="10">
        <v>20</v>
      </c>
      <c r="R320" s="35">
        <v>238</v>
      </c>
      <c r="S320" s="35">
        <v>272.60000000000002</v>
      </c>
      <c r="T320" s="71">
        <f t="shared" si="100"/>
        <v>1.1453781512605044</v>
      </c>
      <c r="U320" s="10">
        <v>30</v>
      </c>
      <c r="V320" s="35">
        <v>1.7</v>
      </c>
      <c r="W320" s="35">
        <v>0</v>
      </c>
      <c r="X320" s="71">
        <f t="shared" si="101"/>
        <v>0</v>
      </c>
      <c r="Y320" s="10">
        <v>20</v>
      </c>
      <c r="Z320" s="35">
        <v>9548</v>
      </c>
      <c r="AA320" s="35">
        <v>10525.5</v>
      </c>
      <c r="AB320" s="71">
        <f t="shared" si="108"/>
        <v>1.1023774612484289</v>
      </c>
      <c r="AC320" s="10">
        <v>5</v>
      </c>
      <c r="AD320" s="47">
        <v>157</v>
      </c>
      <c r="AE320" s="47">
        <v>155</v>
      </c>
      <c r="AF320" s="71">
        <f t="shared" si="114"/>
        <v>0.98726114649681529</v>
      </c>
      <c r="AG320" s="10">
        <v>20</v>
      </c>
      <c r="AH320" s="4" t="s">
        <v>370</v>
      </c>
      <c r="AI320" s="4" t="s">
        <v>370</v>
      </c>
      <c r="AJ320" s="4" t="s">
        <v>370</v>
      </c>
      <c r="AK320" s="4" t="s">
        <v>370</v>
      </c>
      <c r="AL320" s="4" t="s">
        <v>370</v>
      </c>
      <c r="AM320" s="4" t="s">
        <v>370</v>
      </c>
      <c r="AN320" s="4" t="s">
        <v>370</v>
      </c>
      <c r="AO320" s="4" t="s">
        <v>370</v>
      </c>
      <c r="AP320" s="46">
        <f t="shared" si="109"/>
        <v>0.8851128553976656</v>
      </c>
      <c r="AQ320" s="47">
        <v>316</v>
      </c>
      <c r="AR320" s="35">
        <f t="shared" si="110"/>
        <v>258.54545454545456</v>
      </c>
      <c r="AS320" s="35">
        <f t="shared" si="103"/>
        <v>228.8</v>
      </c>
      <c r="AT320" s="35">
        <f t="shared" si="104"/>
        <v>-29.74545454545455</v>
      </c>
      <c r="AU320" s="35">
        <v>19.3</v>
      </c>
      <c r="AV320" s="35">
        <v>35.6</v>
      </c>
      <c r="AW320" s="35">
        <v>7.7</v>
      </c>
      <c r="AX320" s="35">
        <v>20.100000000000001</v>
      </c>
      <c r="AY320" s="35">
        <v>19.600000000000001</v>
      </c>
      <c r="AZ320" s="35">
        <v>30.5</v>
      </c>
      <c r="BA320" s="35">
        <v>26.4</v>
      </c>
      <c r="BB320" s="35">
        <v>20.100000000000001</v>
      </c>
      <c r="BC320" s="35">
        <v>11.9</v>
      </c>
      <c r="BD320" s="35"/>
      <c r="BE320" s="35">
        <f t="shared" si="111"/>
        <v>37.6</v>
      </c>
      <c r="BF320" s="10"/>
      <c r="BG320" s="35">
        <f t="shared" si="105"/>
        <v>37.6</v>
      </c>
      <c r="BH320" s="35"/>
      <c r="BI320" s="35">
        <f t="shared" si="106"/>
        <v>37.6</v>
      </c>
      <c r="BJ320" s="35"/>
      <c r="BK320" s="35">
        <f t="shared" si="112"/>
        <v>37.6</v>
      </c>
      <c r="BL320" s="35">
        <v>34.799999999999997</v>
      </c>
      <c r="BM320" s="35">
        <f t="shared" si="113"/>
        <v>2.8000000000000043</v>
      </c>
      <c r="BN320" s="80"/>
      <c r="BO320" s="8"/>
      <c r="BP320" s="8"/>
      <c r="BQ320" s="8"/>
      <c r="BR320" s="8"/>
      <c r="BS320" s="8"/>
      <c r="BT320" s="8"/>
      <c r="BU320" s="9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9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9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9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9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9"/>
      <c r="HF320" s="8"/>
      <c r="HG320" s="8"/>
    </row>
    <row r="321" spans="1:215" s="2" customFormat="1" ht="17" customHeight="1">
      <c r="A321" s="50" t="s">
        <v>314</v>
      </c>
      <c r="B321" s="35">
        <v>0</v>
      </c>
      <c r="C321" s="35">
        <v>0</v>
      </c>
      <c r="D321" s="71">
        <f t="shared" si="107"/>
        <v>0</v>
      </c>
      <c r="E321" s="10">
        <v>0</v>
      </c>
      <c r="F321" s="4" t="s">
        <v>370</v>
      </c>
      <c r="G321" s="4" t="s">
        <v>370</v>
      </c>
      <c r="H321" s="4" t="s">
        <v>370</v>
      </c>
      <c r="I321" s="4" t="s">
        <v>370</v>
      </c>
      <c r="J321" s="4" t="s">
        <v>370</v>
      </c>
      <c r="K321" s="4" t="s">
        <v>370</v>
      </c>
      <c r="L321" s="4" t="s">
        <v>370</v>
      </c>
      <c r="M321" s="4" t="s">
        <v>370</v>
      </c>
      <c r="N321" s="35">
        <v>1288.8</v>
      </c>
      <c r="O321" s="35">
        <v>1409.6</v>
      </c>
      <c r="P321" s="71">
        <f t="shared" si="99"/>
        <v>1.0937306021104904</v>
      </c>
      <c r="Q321" s="10">
        <v>20</v>
      </c>
      <c r="R321" s="35">
        <v>235</v>
      </c>
      <c r="S321" s="35">
        <v>245.1</v>
      </c>
      <c r="T321" s="71">
        <f t="shared" si="100"/>
        <v>1.0429787234042553</v>
      </c>
      <c r="U321" s="10">
        <v>10</v>
      </c>
      <c r="V321" s="35">
        <v>0</v>
      </c>
      <c r="W321" s="35">
        <v>0</v>
      </c>
      <c r="X321" s="71">
        <f t="shared" si="101"/>
        <v>1</v>
      </c>
      <c r="Y321" s="10">
        <v>40</v>
      </c>
      <c r="Z321" s="35">
        <v>312882</v>
      </c>
      <c r="AA321" s="35">
        <v>280384.2</v>
      </c>
      <c r="AB321" s="71">
        <f t="shared" si="108"/>
        <v>0.89613400579132074</v>
      </c>
      <c r="AC321" s="10">
        <v>5</v>
      </c>
      <c r="AD321" s="47">
        <v>147</v>
      </c>
      <c r="AE321" s="47">
        <v>231</v>
      </c>
      <c r="AF321" s="71">
        <f t="shared" si="114"/>
        <v>1.2371428571428571</v>
      </c>
      <c r="AG321" s="10">
        <v>20</v>
      </c>
      <c r="AH321" s="4" t="s">
        <v>370</v>
      </c>
      <c r="AI321" s="4" t="s">
        <v>370</v>
      </c>
      <c r="AJ321" s="4" t="s">
        <v>370</v>
      </c>
      <c r="AK321" s="4" t="s">
        <v>370</v>
      </c>
      <c r="AL321" s="4" t="s">
        <v>370</v>
      </c>
      <c r="AM321" s="4" t="s">
        <v>370</v>
      </c>
      <c r="AN321" s="4" t="s">
        <v>370</v>
      </c>
      <c r="AO321" s="4" t="s">
        <v>370</v>
      </c>
      <c r="AP321" s="46">
        <f t="shared" si="109"/>
        <v>1.0687150152428011</v>
      </c>
      <c r="AQ321" s="47">
        <v>343</v>
      </c>
      <c r="AR321" s="35">
        <f t="shared" si="110"/>
        <v>280.63636363636363</v>
      </c>
      <c r="AS321" s="35">
        <f t="shared" si="103"/>
        <v>299.89999999999998</v>
      </c>
      <c r="AT321" s="35">
        <f t="shared" si="104"/>
        <v>19.263636363636351</v>
      </c>
      <c r="AU321" s="35">
        <v>37.6</v>
      </c>
      <c r="AV321" s="35">
        <v>27.8</v>
      </c>
      <c r="AW321" s="35">
        <v>30.4</v>
      </c>
      <c r="AX321" s="35">
        <v>25.7</v>
      </c>
      <c r="AY321" s="35">
        <v>29.1</v>
      </c>
      <c r="AZ321" s="35">
        <v>55.5</v>
      </c>
      <c r="BA321" s="35">
        <v>28.2</v>
      </c>
      <c r="BB321" s="35">
        <v>33.299999999999997</v>
      </c>
      <c r="BC321" s="35">
        <v>0.7</v>
      </c>
      <c r="BD321" s="35"/>
      <c r="BE321" s="35">
        <f t="shared" si="111"/>
        <v>31.6</v>
      </c>
      <c r="BF321" s="10"/>
      <c r="BG321" s="35">
        <f t="shared" si="105"/>
        <v>31.6</v>
      </c>
      <c r="BH321" s="35"/>
      <c r="BI321" s="35">
        <f t="shared" si="106"/>
        <v>31.6</v>
      </c>
      <c r="BJ321" s="35"/>
      <c r="BK321" s="35">
        <f t="shared" si="112"/>
        <v>31.6</v>
      </c>
      <c r="BL321" s="35">
        <v>34.299999999999997</v>
      </c>
      <c r="BM321" s="35">
        <f t="shared" si="113"/>
        <v>-2.6999999999999957</v>
      </c>
      <c r="BN321" s="80"/>
      <c r="BO321" s="8"/>
      <c r="BP321" s="8"/>
      <c r="BQ321" s="8"/>
      <c r="BR321" s="8"/>
      <c r="BS321" s="8"/>
      <c r="BT321" s="8"/>
      <c r="BU321" s="9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9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9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9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9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9"/>
      <c r="HF321" s="8"/>
      <c r="HG321" s="8"/>
    </row>
    <row r="322" spans="1:215" s="2" customFormat="1" ht="17" customHeight="1">
      <c r="A322" s="50" t="s">
        <v>315</v>
      </c>
      <c r="B322" s="35">
        <v>0</v>
      </c>
      <c r="C322" s="35">
        <v>0</v>
      </c>
      <c r="D322" s="71">
        <f t="shared" si="107"/>
        <v>0</v>
      </c>
      <c r="E322" s="10">
        <v>0</v>
      </c>
      <c r="F322" s="4" t="s">
        <v>370</v>
      </c>
      <c r="G322" s="4" t="s">
        <v>370</v>
      </c>
      <c r="H322" s="4" t="s">
        <v>370</v>
      </c>
      <c r="I322" s="4" t="s">
        <v>370</v>
      </c>
      <c r="J322" s="4" t="s">
        <v>370</v>
      </c>
      <c r="K322" s="4" t="s">
        <v>370</v>
      </c>
      <c r="L322" s="4" t="s">
        <v>370</v>
      </c>
      <c r="M322" s="4" t="s">
        <v>370</v>
      </c>
      <c r="N322" s="35">
        <v>1870.8</v>
      </c>
      <c r="O322" s="35">
        <v>3078.8</v>
      </c>
      <c r="P322" s="71">
        <f t="shared" si="99"/>
        <v>1.2445713063929869</v>
      </c>
      <c r="Q322" s="10">
        <v>20</v>
      </c>
      <c r="R322" s="35">
        <v>1009</v>
      </c>
      <c r="S322" s="35">
        <v>1164.3</v>
      </c>
      <c r="T322" s="71">
        <f t="shared" si="100"/>
        <v>1.1539147670961347</v>
      </c>
      <c r="U322" s="10">
        <v>40</v>
      </c>
      <c r="V322" s="35">
        <v>0</v>
      </c>
      <c r="W322" s="35">
        <v>0</v>
      </c>
      <c r="X322" s="71">
        <f t="shared" si="101"/>
        <v>1</v>
      </c>
      <c r="Y322" s="10">
        <v>10</v>
      </c>
      <c r="Z322" s="35">
        <v>630</v>
      </c>
      <c r="AA322" s="35">
        <v>11420</v>
      </c>
      <c r="AB322" s="71">
        <f t="shared" si="108"/>
        <v>1.3</v>
      </c>
      <c r="AC322" s="10">
        <v>5</v>
      </c>
      <c r="AD322" s="47">
        <v>185</v>
      </c>
      <c r="AE322" s="47">
        <v>198</v>
      </c>
      <c r="AF322" s="71">
        <f t="shared" si="114"/>
        <v>1.0702702702702702</v>
      </c>
      <c r="AG322" s="10">
        <v>20</v>
      </c>
      <c r="AH322" s="4" t="s">
        <v>370</v>
      </c>
      <c r="AI322" s="4" t="s">
        <v>370</v>
      </c>
      <c r="AJ322" s="4" t="s">
        <v>370</v>
      </c>
      <c r="AK322" s="4" t="s">
        <v>370</v>
      </c>
      <c r="AL322" s="4" t="s">
        <v>370</v>
      </c>
      <c r="AM322" s="4" t="s">
        <v>370</v>
      </c>
      <c r="AN322" s="4" t="s">
        <v>370</v>
      </c>
      <c r="AO322" s="4" t="s">
        <v>370</v>
      </c>
      <c r="AP322" s="46">
        <f t="shared" si="109"/>
        <v>1.1468781286011636</v>
      </c>
      <c r="AQ322" s="47">
        <v>140</v>
      </c>
      <c r="AR322" s="35">
        <f t="shared" si="110"/>
        <v>114.54545454545453</v>
      </c>
      <c r="AS322" s="35">
        <f t="shared" si="103"/>
        <v>131.4</v>
      </c>
      <c r="AT322" s="35">
        <f t="shared" si="104"/>
        <v>16.854545454545473</v>
      </c>
      <c r="AU322" s="35">
        <v>14.5</v>
      </c>
      <c r="AV322" s="35">
        <v>15.7</v>
      </c>
      <c r="AW322" s="35">
        <v>0</v>
      </c>
      <c r="AX322" s="35">
        <v>14.6</v>
      </c>
      <c r="AY322" s="35">
        <v>15.4</v>
      </c>
      <c r="AZ322" s="35">
        <v>28.1</v>
      </c>
      <c r="BA322" s="35">
        <v>15.1</v>
      </c>
      <c r="BB322" s="35">
        <v>13.4</v>
      </c>
      <c r="BC322" s="35"/>
      <c r="BD322" s="35"/>
      <c r="BE322" s="35">
        <f t="shared" si="111"/>
        <v>14.6</v>
      </c>
      <c r="BF322" s="10"/>
      <c r="BG322" s="35">
        <f t="shared" si="105"/>
        <v>14.6</v>
      </c>
      <c r="BH322" s="35"/>
      <c r="BI322" s="35">
        <f t="shared" si="106"/>
        <v>14.6</v>
      </c>
      <c r="BJ322" s="35"/>
      <c r="BK322" s="35">
        <f t="shared" si="112"/>
        <v>14.6</v>
      </c>
      <c r="BL322" s="35">
        <v>13.6</v>
      </c>
      <c r="BM322" s="35">
        <f t="shared" si="113"/>
        <v>1</v>
      </c>
      <c r="BN322" s="80"/>
      <c r="BO322" s="8"/>
      <c r="BP322" s="8"/>
      <c r="BQ322" s="8"/>
      <c r="BR322" s="8"/>
      <c r="BS322" s="8"/>
      <c r="BT322" s="8"/>
      <c r="BU322" s="9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9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9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9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9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9"/>
      <c r="HF322" s="8"/>
      <c r="HG322" s="8"/>
    </row>
    <row r="323" spans="1:215" s="2" customFormat="1" ht="17" customHeight="1">
      <c r="A323" s="50" t="s">
        <v>316</v>
      </c>
      <c r="B323" s="35">
        <v>749</v>
      </c>
      <c r="C323" s="35">
        <v>859</v>
      </c>
      <c r="D323" s="71">
        <f t="shared" si="107"/>
        <v>1.1468624833110814</v>
      </c>
      <c r="E323" s="10">
        <v>10</v>
      </c>
      <c r="F323" s="4" t="s">
        <v>370</v>
      </c>
      <c r="G323" s="4" t="s">
        <v>370</v>
      </c>
      <c r="H323" s="4" t="s">
        <v>370</v>
      </c>
      <c r="I323" s="4" t="s">
        <v>370</v>
      </c>
      <c r="J323" s="4" t="s">
        <v>370</v>
      </c>
      <c r="K323" s="4" t="s">
        <v>370</v>
      </c>
      <c r="L323" s="4" t="s">
        <v>370</v>
      </c>
      <c r="M323" s="4" t="s">
        <v>370</v>
      </c>
      <c r="N323" s="35">
        <v>868.4</v>
      </c>
      <c r="O323" s="35">
        <v>971.3</v>
      </c>
      <c r="P323" s="71">
        <f t="shared" si="99"/>
        <v>1.1184937816674343</v>
      </c>
      <c r="Q323" s="10">
        <v>20</v>
      </c>
      <c r="R323" s="35">
        <v>0</v>
      </c>
      <c r="S323" s="35">
        <v>3.9</v>
      </c>
      <c r="T323" s="71">
        <f t="shared" si="100"/>
        <v>1</v>
      </c>
      <c r="U323" s="10">
        <v>15</v>
      </c>
      <c r="V323" s="35">
        <v>1.8</v>
      </c>
      <c r="W323" s="35">
        <v>4.7</v>
      </c>
      <c r="X323" s="71">
        <f t="shared" si="101"/>
        <v>1.3</v>
      </c>
      <c r="Y323" s="10">
        <v>35</v>
      </c>
      <c r="Z323" s="35">
        <v>6810</v>
      </c>
      <c r="AA323" s="35">
        <v>8043.1</v>
      </c>
      <c r="AB323" s="71">
        <f t="shared" si="108"/>
        <v>1.1810719530102791</v>
      </c>
      <c r="AC323" s="10">
        <v>5</v>
      </c>
      <c r="AD323" s="47">
        <v>13</v>
      </c>
      <c r="AE323" s="47">
        <v>16</v>
      </c>
      <c r="AF323" s="71">
        <f t="shared" si="114"/>
        <v>1.2030769230769232</v>
      </c>
      <c r="AG323" s="10">
        <v>20</v>
      </c>
      <c r="AH323" s="4" t="s">
        <v>370</v>
      </c>
      <c r="AI323" s="4" t="s">
        <v>370</v>
      </c>
      <c r="AJ323" s="4" t="s">
        <v>370</v>
      </c>
      <c r="AK323" s="4" t="s">
        <v>370</v>
      </c>
      <c r="AL323" s="4" t="s">
        <v>370</v>
      </c>
      <c r="AM323" s="4" t="s">
        <v>370</v>
      </c>
      <c r="AN323" s="4" t="s">
        <v>370</v>
      </c>
      <c r="AO323" s="4" t="s">
        <v>370</v>
      </c>
      <c r="AP323" s="46">
        <f t="shared" si="109"/>
        <v>1.1838609399338034</v>
      </c>
      <c r="AQ323" s="47">
        <v>1444</v>
      </c>
      <c r="AR323" s="35">
        <f t="shared" si="110"/>
        <v>1181.4545454545455</v>
      </c>
      <c r="AS323" s="35">
        <f t="shared" si="103"/>
        <v>1398.7</v>
      </c>
      <c r="AT323" s="35">
        <f t="shared" si="104"/>
        <v>217.24545454545455</v>
      </c>
      <c r="AU323" s="35">
        <v>148</v>
      </c>
      <c r="AV323" s="35">
        <v>158.4</v>
      </c>
      <c r="AW323" s="35">
        <v>178.5</v>
      </c>
      <c r="AX323" s="35">
        <v>150.30000000000001</v>
      </c>
      <c r="AY323" s="35">
        <v>161.80000000000001</v>
      </c>
      <c r="AZ323" s="35">
        <v>161.19999999999999</v>
      </c>
      <c r="BA323" s="35">
        <v>140.19999999999999</v>
      </c>
      <c r="BB323" s="35">
        <v>141.9</v>
      </c>
      <c r="BC323" s="35"/>
      <c r="BD323" s="35"/>
      <c r="BE323" s="35">
        <f t="shared" si="111"/>
        <v>158.4</v>
      </c>
      <c r="BF323" s="10"/>
      <c r="BG323" s="35">
        <f t="shared" si="105"/>
        <v>158.4</v>
      </c>
      <c r="BH323" s="35"/>
      <c r="BI323" s="35">
        <f t="shared" si="106"/>
        <v>158.4</v>
      </c>
      <c r="BJ323" s="35"/>
      <c r="BK323" s="35">
        <f t="shared" si="112"/>
        <v>158.4</v>
      </c>
      <c r="BL323" s="35">
        <v>158.5</v>
      </c>
      <c r="BM323" s="35">
        <f t="shared" si="113"/>
        <v>-9.9999999999994316E-2</v>
      </c>
      <c r="BN323" s="80"/>
      <c r="BO323" s="8"/>
      <c r="BP323" s="8"/>
      <c r="BQ323" s="8"/>
      <c r="BR323" s="8"/>
      <c r="BS323" s="8"/>
      <c r="BT323" s="8"/>
      <c r="BU323" s="9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9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9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9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9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9"/>
      <c r="HF323" s="8"/>
      <c r="HG323" s="8"/>
    </row>
    <row r="324" spans="1:215" s="2" customFormat="1" ht="17" customHeight="1">
      <c r="A324" s="50" t="s">
        <v>317</v>
      </c>
      <c r="B324" s="35">
        <v>8807</v>
      </c>
      <c r="C324" s="35">
        <v>10445.6</v>
      </c>
      <c r="D324" s="71">
        <f t="shared" si="107"/>
        <v>1.1860565459293744</v>
      </c>
      <c r="E324" s="10">
        <v>10</v>
      </c>
      <c r="F324" s="4" t="s">
        <v>370</v>
      </c>
      <c r="G324" s="4" t="s">
        <v>370</v>
      </c>
      <c r="H324" s="4" t="s">
        <v>370</v>
      </c>
      <c r="I324" s="4" t="s">
        <v>370</v>
      </c>
      <c r="J324" s="4" t="s">
        <v>370</v>
      </c>
      <c r="K324" s="4" t="s">
        <v>370</v>
      </c>
      <c r="L324" s="4" t="s">
        <v>370</v>
      </c>
      <c r="M324" s="4" t="s">
        <v>370</v>
      </c>
      <c r="N324" s="35">
        <v>1400.6</v>
      </c>
      <c r="O324" s="35">
        <v>1472.9</v>
      </c>
      <c r="P324" s="71">
        <f t="shared" si="99"/>
        <v>1.0516207339711554</v>
      </c>
      <c r="Q324" s="10">
        <v>20</v>
      </c>
      <c r="R324" s="35">
        <v>101</v>
      </c>
      <c r="S324" s="35">
        <v>119.8</v>
      </c>
      <c r="T324" s="71">
        <f t="shared" si="100"/>
        <v>1.1861386138613861</v>
      </c>
      <c r="U324" s="10">
        <v>20</v>
      </c>
      <c r="V324" s="35">
        <v>0</v>
      </c>
      <c r="W324" s="35">
        <v>0</v>
      </c>
      <c r="X324" s="71">
        <f t="shared" si="101"/>
        <v>1</v>
      </c>
      <c r="Y324" s="10">
        <v>30</v>
      </c>
      <c r="Z324" s="35">
        <v>9823</v>
      </c>
      <c r="AA324" s="35">
        <v>13007.9</v>
      </c>
      <c r="AB324" s="71">
        <f t="shared" si="108"/>
        <v>1.2124228850656622</v>
      </c>
      <c r="AC324" s="10">
        <v>5</v>
      </c>
      <c r="AD324" s="47">
        <v>75</v>
      </c>
      <c r="AE324" s="47">
        <v>81</v>
      </c>
      <c r="AF324" s="71">
        <f t="shared" si="114"/>
        <v>1.08</v>
      </c>
      <c r="AG324" s="10">
        <v>20</v>
      </c>
      <c r="AH324" s="4" t="s">
        <v>370</v>
      </c>
      <c r="AI324" s="4" t="s">
        <v>370</v>
      </c>
      <c r="AJ324" s="4" t="s">
        <v>370</v>
      </c>
      <c r="AK324" s="4" t="s">
        <v>370</v>
      </c>
      <c r="AL324" s="4" t="s">
        <v>370</v>
      </c>
      <c r="AM324" s="4" t="s">
        <v>370</v>
      </c>
      <c r="AN324" s="4" t="s">
        <v>370</v>
      </c>
      <c r="AO324" s="4" t="s">
        <v>370</v>
      </c>
      <c r="AP324" s="46">
        <f t="shared" si="109"/>
        <v>1.0883606365835512</v>
      </c>
      <c r="AQ324" s="47">
        <v>1896</v>
      </c>
      <c r="AR324" s="35">
        <f t="shared" si="110"/>
        <v>1551.2727272727275</v>
      </c>
      <c r="AS324" s="35">
        <f t="shared" si="103"/>
        <v>1688.3</v>
      </c>
      <c r="AT324" s="35">
        <f t="shared" si="104"/>
        <v>137.02727272727248</v>
      </c>
      <c r="AU324" s="35">
        <v>159.69999999999999</v>
      </c>
      <c r="AV324" s="35">
        <v>165.3</v>
      </c>
      <c r="AW324" s="35">
        <v>180.7</v>
      </c>
      <c r="AX324" s="35">
        <v>187.7</v>
      </c>
      <c r="AY324" s="35">
        <v>168.3</v>
      </c>
      <c r="AZ324" s="35">
        <v>264.60000000000002</v>
      </c>
      <c r="BA324" s="35">
        <v>204.8</v>
      </c>
      <c r="BB324" s="35">
        <v>159.5</v>
      </c>
      <c r="BC324" s="35"/>
      <c r="BD324" s="35"/>
      <c r="BE324" s="35">
        <f t="shared" si="111"/>
        <v>197.7</v>
      </c>
      <c r="BF324" s="10"/>
      <c r="BG324" s="35">
        <f t="shared" si="105"/>
        <v>197.7</v>
      </c>
      <c r="BH324" s="35"/>
      <c r="BI324" s="35">
        <f t="shared" si="106"/>
        <v>197.7</v>
      </c>
      <c r="BJ324" s="35"/>
      <c r="BK324" s="35">
        <f t="shared" si="112"/>
        <v>197.7</v>
      </c>
      <c r="BL324" s="35">
        <v>188.1</v>
      </c>
      <c r="BM324" s="35">
        <f t="shared" si="113"/>
        <v>9.5999999999999943</v>
      </c>
      <c r="BN324" s="80"/>
      <c r="BO324" s="8"/>
      <c r="BP324" s="8"/>
      <c r="BQ324" s="8"/>
      <c r="BR324" s="8"/>
      <c r="BS324" s="8"/>
      <c r="BT324" s="8"/>
      <c r="BU324" s="9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9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9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9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9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9"/>
      <c r="HF324" s="8"/>
      <c r="HG324" s="8"/>
    </row>
    <row r="325" spans="1:215" s="2" customFormat="1" ht="17" customHeight="1">
      <c r="A325" s="50" t="s">
        <v>318</v>
      </c>
      <c r="B325" s="35">
        <v>0</v>
      </c>
      <c r="C325" s="35">
        <v>0</v>
      </c>
      <c r="D325" s="71">
        <f t="shared" si="107"/>
        <v>0</v>
      </c>
      <c r="E325" s="10">
        <v>0</v>
      </c>
      <c r="F325" s="4" t="s">
        <v>370</v>
      </c>
      <c r="G325" s="4" t="s">
        <v>370</v>
      </c>
      <c r="H325" s="4" t="s">
        <v>370</v>
      </c>
      <c r="I325" s="4" t="s">
        <v>370</v>
      </c>
      <c r="J325" s="4" t="s">
        <v>370</v>
      </c>
      <c r="K325" s="4" t="s">
        <v>370</v>
      </c>
      <c r="L325" s="4" t="s">
        <v>370</v>
      </c>
      <c r="M325" s="4" t="s">
        <v>370</v>
      </c>
      <c r="N325" s="35">
        <v>934</v>
      </c>
      <c r="O325" s="35">
        <v>950</v>
      </c>
      <c r="P325" s="71">
        <f t="shared" si="99"/>
        <v>1.0171306209850106</v>
      </c>
      <c r="Q325" s="10">
        <v>20</v>
      </c>
      <c r="R325" s="35">
        <v>0</v>
      </c>
      <c r="S325" s="35">
        <v>0</v>
      </c>
      <c r="T325" s="71">
        <f t="shared" si="100"/>
        <v>1</v>
      </c>
      <c r="U325" s="10">
        <v>20</v>
      </c>
      <c r="V325" s="35">
        <v>0</v>
      </c>
      <c r="W325" s="35">
        <v>0</v>
      </c>
      <c r="X325" s="71">
        <f t="shared" si="101"/>
        <v>1</v>
      </c>
      <c r="Y325" s="10">
        <v>30</v>
      </c>
      <c r="Z325" s="35">
        <v>3929</v>
      </c>
      <c r="AA325" s="35">
        <v>4997.7</v>
      </c>
      <c r="AB325" s="71">
        <f t="shared" si="108"/>
        <v>1.2072003054212268</v>
      </c>
      <c r="AC325" s="10">
        <v>5</v>
      </c>
      <c r="AD325" s="47">
        <v>81</v>
      </c>
      <c r="AE325" s="47">
        <v>77</v>
      </c>
      <c r="AF325" s="71">
        <f t="shared" si="114"/>
        <v>0.95061728395061729</v>
      </c>
      <c r="AG325" s="10">
        <v>20</v>
      </c>
      <c r="AH325" s="4" t="s">
        <v>370</v>
      </c>
      <c r="AI325" s="4" t="s">
        <v>370</v>
      </c>
      <c r="AJ325" s="4" t="s">
        <v>370</v>
      </c>
      <c r="AK325" s="4" t="s">
        <v>370</v>
      </c>
      <c r="AL325" s="4" t="s">
        <v>370</v>
      </c>
      <c r="AM325" s="4" t="s">
        <v>370</v>
      </c>
      <c r="AN325" s="4" t="s">
        <v>370</v>
      </c>
      <c r="AO325" s="4" t="s">
        <v>370</v>
      </c>
      <c r="AP325" s="46">
        <f t="shared" si="109"/>
        <v>1.004115364482302</v>
      </c>
      <c r="AQ325" s="47">
        <v>1358</v>
      </c>
      <c r="AR325" s="35">
        <f t="shared" si="110"/>
        <v>1111.090909090909</v>
      </c>
      <c r="AS325" s="35">
        <f t="shared" si="103"/>
        <v>1115.7</v>
      </c>
      <c r="AT325" s="35">
        <f t="shared" si="104"/>
        <v>4.6090909090910372</v>
      </c>
      <c r="AU325" s="35">
        <v>109.3</v>
      </c>
      <c r="AV325" s="35">
        <v>97</v>
      </c>
      <c r="AW325" s="35">
        <v>78.3</v>
      </c>
      <c r="AX325" s="35">
        <v>90.3</v>
      </c>
      <c r="AY325" s="35">
        <v>91.7</v>
      </c>
      <c r="AZ325" s="35">
        <v>244.6</v>
      </c>
      <c r="BA325" s="35">
        <v>138.1</v>
      </c>
      <c r="BB325" s="35">
        <v>122.3</v>
      </c>
      <c r="BC325" s="35">
        <v>21.4</v>
      </c>
      <c r="BD325" s="35"/>
      <c r="BE325" s="35">
        <f t="shared" si="111"/>
        <v>122.7</v>
      </c>
      <c r="BF325" s="10"/>
      <c r="BG325" s="35">
        <f t="shared" si="105"/>
        <v>122.7</v>
      </c>
      <c r="BH325" s="35"/>
      <c r="BI325" s="35">
        <f t="shared" si="106"/>
        <v>122.7</v>
      </c>
      <c r="BJ325" s="35"/>
      <c r="BK325" s="35">
        <f t="shared" si="112"/>
        <v>122.7</v>
      </c>
      <c r="BL325" s="35">
        <v>110.1</v>
      </c>
      <c r="BM325" s="35">
        <f t="shared" si="113"/>
        <v>12.600000000000009</v>
      </c>
      <c r="BN325" s="80"/>
      <c r="BO325" s="8"/>
      <c r="BP325" s="8"/>
      <c r="BQ325" s="8"/>
      <c r="BR325" s="8"/>
      <c r="BS325" s="8"/>
      <c r="BT325" s="8"/>
      <c r="BU325" s="9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9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9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9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9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9"/>
      <c r="HF325" s="8"/>
      <c r="HG325" s="8"/>
    </row>
    <row r="326" spans="1:215" s="2" customFormat="1" ht="17" customHeight="1">
      <c r="A326" s="50" t="s">
        <v>319</v>
      </c>
      <c r="B326" s="35">
        <v>29320</v>
      </c>
      <c r="C326" s="35">
        <v>21160</v>
      </c>
      <c r="D326" s="71">
        <f t="shared" si="107"/>
        <v>0.72169167803547063</v>
      </c>
      <c r="E326" s="10">
        <v>10</v>
      </c>
      <c r="F326" s="4" t="s">
        <v>370</v>
      </c>
      <c r="G326" s="4" t="s">
        <v>370</v>
      </c>
      <c r="H326" s="4" t="s">
        <v>370</v>
      </c>
      <c r="I326" s="4" t="s">
        <v>370</v>
      </c>
      <c r="J326" s="4" t="s">
        <v>370</v>
      </c>
      <c r="K326" s="4" t="s">
        <v>370</v>
      </c>
      <c r="L326" s="4" t="s">
        <v>370</v>
      </c>
      <c r="M326" s="4" t="s">
        <v>370</v>
      </c>
      <c r="N326" s="35">
        <v>1865.2</v>
      </c>
      <c r="O326" s="35">
        <v>2059.4</v>
      </c>
      <c r="P326" s="71">
        <f t="shared" si="99"/>
        <v>1.1041175209092859</v>
      </c>
      <c r="Q326" s="10">
        <v>20</v>
      </c>
      <c r="R326" s="35">
        <v>2680</v>
      </c>
      <c r="S326" s="35">
        <v>2678.9</v>
      </c>
      <c r="T326" s="71">
        <f t="shared" si="100"/>
        <v>0.99958955223880597</v>
      </c>
      <c r="U326" s="10">
        <v>40</v>
      </c>
      <c r="V326" s="35">
        <v>2.7</v>
      </c>
      <c r="W326" s="35">
        <v>9.9</v>
      </c>
      <c r="X326" s="71">
        <f t="shared" si="101"/>
        <v>1.3</v>
      </c>
      <c r="Y326" s="10">
        <v>10</v>
      </c>
      <c r="Z326" s="35">
        <v>80486</v>
      </c>
      <c r="AA326" s="35">
        <v>70164</v>
      </c>
      <c r="AB326" s="71">
        <f t="shared" si="108"/>
        <v>0.87175409387968095</v>
      </c>
      <c r="AC326" s="10">
        <v>5</v>
      </c>
      <c r="AD326" s="47">
        <v>995</v>
      </c>
      <c r="AE326" s="47">
        <v>996</v>
      </c>
      <c r="AF326" s="71">
        <f t="shared" si="114"/>
        <v>1.0010050251256282</v>
      </c>
      <c r="AG326" s="10">
        <v>20</v>
      </c>
      <c r="AH326" s="4" t="s">
        <v>370</v>
      </c>
      <c r="AI326" s="4" t="s">
        <v>370</v>
      </c>
      <c r="AJ326" s="4" t="s">
        <v>370</v>
      </c>
      <c r="AK326" s="4" t="s">
        <v>370</v>
      </c>
      <c r="AL326" s="4" t="s">
        <v>370</v>
      </c>
      <c r="AM326" s="4" t="s">
        <v>370</v>
      </c>
      <c r="AN326" s="4" t="s">
        <v>370</v>
      </c>
      <c r="AO326" s="4" t="s">
        <v>370</v>
      </c>
      <c r="AP326" s="46">
        <f t="shared" si="109"/>
        <v>1.0158259072381299</v>
      </c>
      <c r="AQ326" s="47">
        <v>2524</v>
      </c>
      <c r="AR326" s="35">
        <f t="shared" si="110"/>
        <v>2065.090909090909</v>
      </c>
      <c r="AS326" s="35">
        <f t="shared" si="103"/>
        <v>2097.8000000000002</v>
      </c>
      <c r="AT326" s="35">
        <f t="shared" si="104"/>
        <v>32.709090909091174</v>
      </c>
      <c r="AU326" s="35">
        <v>279.3</v>
      </c>
      <c r="AV326" s="35">
        <v>245.9</v>
      </c>
      <c r="AW326" s="35">
        <v>308.5</v>
      </c>
      <c r="AX326" s="35">
        <v>225.1</v>
      </c>
      <c r="AY326" s="35">
        <v>185.7</v>
      </c>
      <c r="AZ326" s="35">
        <v>203.4</v>
      </c>
      <c r="BA326" s="35">
        <v>214.8</v>
      </c>
      <c r="BB326" s="35">
        <v>194.7</v>
      </c>
      <c r="BC326" s="35"/>
      <c r="BD326" s="35"/>
      <c r="BE326" s="35">
        <f t="shared" si="111"/>
        <v>240.4</v>
      </c>
      <c r="BF326" s="10"/>
      <c r="BG326" s="35">
        <f t="shared" si="105"/>
        <v>240.4</v>
      </c>
      <c r="BH326" s="35"/>
      <c r="BI326" s="35">
        <f t="shared" si="106"/>
        <v>240.4</v>
      </c>
      <c r="BJ326" s="35"/>
      <c r="BK326" s="35">
        <f t="shared" si="112"/>
        <v>240.4</v>
      </c>
      <c r="BL326" s="35">
        <v>255.2</v>
      </c>
      <c r="BM326" s="35">
        <f t="shared" si="113"/>
        <v>-14.799999999999983</v>
      </c>
      <c r="BN326" s="80"/>
      <c r="BO326" s="8"/>
      <c r="BP326" s="8"/>
      <c r="BQ326" s="8"/>
      <c r="BR326" s="8"/>
      <c r="BS326" s="8"/>
      <c r="BT326" s="8"/>
      <c r="BU326" s="9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9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9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9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9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9"/>
      <c r="HF326" s="8"/>
      <c r="HG326" s="8"/>
    </row>
    <row r="327" spans="1:215" s="2" customFormat="1" ht="17" customHeight="1">
      <c r="A327" s="50" t="s">
        <v>320</v>
      </c>
      <c r="B327" s="35">
        <v>0</v>
      </c>
      <c r="C327" s="35">
        <v>0</v>
      </c>
      <c r="D327" s="71">
        <f t="shared" si="107"/>
        <v>0</v>
      </c>
      <c r="E327" s="10">
        <v>0</v>
      </c>
      <c r="F327" s="4" t="s">
        <v>370</v>
      </c>
      <c r="G327" s="4" t="s">
        <v>370</v>
      </c>
      <c r="H327" s="4" t="s">
        <v>370</v>
      </c>
      <c r="I327" s="4" t="s">
        <v>370</v>
      </c>
      <c r="J327" s="4" t="s">
        <v>370</v>
      </c>
      <c r="K327" s="4" t="s">
        <v>370</v>
      </c>
      <c r="L327" s="4" t="s">
        <v>370</v>
      </c>
      <c r="M327" s="4" t="s">
        <v>370</v>
      </c>
      <c r="N327" s="35">
        <v>799.6</v>
      </c>
      <c r="O327" s="35">
        <v>637.70000000000005</v>
      </c>
      <c r="P327" s="71">
        <f t="shared" si="99"/>
        <v>0.79752376188094054</v>
      </c>
      <c r="Q327" s="10">
        <v>20</v>
      </c>
      <c r="R327" s="35">
        <v>0</v>
      </c>
      <c r="S327" s="35">
        <v>0</v>
      </c>
      <c r="T327" s="71">
        <f t="shared" si="100"/>
        <v>1</v>
      </c>
      <c r="U327" s="10">
        <v>25</v>
      </c>
      <c r="V327" s="35">
        <v>0</v>
      </c>
      <c r="W327" s="35">
        <v>0</v>
      </c>
      <c r="X327" s="71">
        <f t="shared" si="101"/>
        <v>1</v>
      </c>
      <c r="Y327" s="10">
        <v>25</v>
      </c>
      <c r="Z327" s="35">
        <v>6179</v>
      </c>
      <c r="AA327" s="35">
        <v>4723.5</v>
      </c>
      <c r="AB327" s="71">
        <f t="shared" si="108"/>
        <v>0.76444408480336623</v>
      </c>
      <c r="AC327" s="10">
        <v>5</v>
      </c>
      <c r="AD327" s="47">
        <v>31</v>
      </c>
      <c r="AE327" s="47">
        <v>21</v>
      </c>
      <c r="AF327" s="71">
        <f t="shared" si="114"/>
        <v>0.67741935483870963</v>
      </c>
      <c r="AG327" s="10">
        <v>20</v>
      </c>
      <c r="AH327" s="4" t="s">
        <v>370</v>
      </c>
      <c r="AI327" s="4" t="s">
        <v>370</v>
      </c>
      <c r="AJ327" s="4" t="s">
        <v>370</v>
      </c>
      <c r="AK327" s="4" t="s">
        <v>370</v>
      </c>
      <c r="AL327" s="4" t="s">
        <v>370</v>
      </c>
      <c r="AM327" s="4" t="s">
        <v>370</v>
      </c>
      <c r="AN327" s="4" t="s">
        <v>370</v>
      </c>
      <c r="AO327" s="4" t="s">
        <v>370</v>
      </c>
      <c r="AP327" s="46">
        <f t="shared" si="109"/>
        <v>0.87706402903589298</v>
      </c>
      <c r="AQ327" s="47">
        <v>377</v>
      </c>
      <c r="AR327" s="35">
        <f t="shared" si="110"/>
        <v>308.45454545454544</v>
      </c>
      <c r="AS327" s="35">
        <f t="shared" si="103"/>
        <v>270.5</v>
      </c>
      <c r="AT327" s="35">
        <f t="shared" si="104"/>
        <v>-37.954545454545439</v>
      </c>
      <c r="AU327" s="35">
        <v>31.6</v>
      </c>
      <c r="AV327" s="35">
        <v>26</v>
      </c>
      <c r="AW327" s="35">
        <v>0</v>
      </c>
      <c r="AX327" s="35">
        <v>15.8</v>
      </c>
      <c r="AY327" s="35">
        <v>24.9</v>
      </c>
      <c r="AZ327" s="35">
        <v>59</v>
      </c>
      <c r="BA327" s="35">
        <v>36.299999999999997</v>
      </c>
      <c r="BB327" s="35">
        <v>30.3</v>
      </c>
      <c r="BC327" s="35">
        <v>26.1</v>
      </c>
      <c r="BD327" s="35"/>
      <c r="BE327" s="35">
        <f t="shared" si="111"/>
        <v>20.5</v>
      </c>
      <c r="BF327" s="10"/>
      <c r="BG327" s="35">
        <f t="shared" si="105"/>
        <v>20.5</v>
      </c>
      <c r="BH327" s="35"/>
      <c r="BI327" s="35">
        <f t="shared" si="106"/>
        <v>20.5</v>
      </c>
      <c r="BJ327" s="35"/>
      <c r="BK327" s="35">
        <f t="shared" si="112"/>
        <v>20.5</v>
      </c>
      <c r="BL327" s="35">
        <v>22.5</v>
      </c>
      <c r="BM327" s="35">
        <f t="shared" si="113"/>
        <v>-2</v>
      </c>
      <c r="BN327" s="80"/>
      <c r="BO327" s="8"/>
      <c r="BP327" s="8"/>
      <c r="BQ327" s="8"/>
      <c r="BR327" s="8"/>
      <c r="BS327" s="8"/>
      <c r="BT327" s="8"/>
      <c r="BU327" s="9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9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9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9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9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9"/>
      <c r="HF327" s="8"/>
      <c r="HG327" s="8"/>
    </row>
    <row r="328" spans="1:215" s="2" customFormat="1" ht="17" customHeight="1">
      <c r="A328" s="17" t="s">
        <v>321</v>
      </c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35"/>
      <c r="AA328" s="35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35"/>
      <c r="BM328" s="35"/>
      <c r="BN328" s="79"/>
      <c r="BO328" s="8"/>
      <c r="BP328" s="8"/>
      <c r="BQ328" s="8"/>
      <c r="BR328" s="8"/>
      <c r="BS328" s="8"/>
      <c r="BT328" s="8"/>
      <c r="BU328" s="9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9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9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9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9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9"/>
      <c r="HF328" s="8"/>
      <c r="HG328" s="8"/>
    </row>
    <row r="329" spans="1:215" s="2" customFormat="1" ht="17" customHeight="1">
      <c r="A329" s="13" t="s">
        <v>322</v>
      </c>
      <c r="B329" s="35">
        <v>754</v>
      </c>
      <c r="C329" s="35">
        <v>867.5</v>
      </c>
      <c r="D329" s="71">
        <f t="shared" si="107"/>
        <v>1.1505305039787799</v>
      </c>
      <c r="E329" s="10">
        <v>10</v>
      </c>
      <c r="F329" s="4" t="s">
        <v>370</v>
      </c>
      <c r="G329" s="4" t="s">
        <v>370</v>
      </c>
      <c r="H329" s="4" t="s">
        <v>370</v>
      </c>
      <c r="I329" s="4" t="s">
        <v>370</v>
      </c>
      <c r="J329" s="4" t="s">
        <v>370</v>
      </c>
      <c r="K329" s="4" t="s">
        <v>370</v>
      </c>
      <c r="L329" s="4" t="s">
        <v>370</v>
      </c>
      <c r="M329" s="4" t="s">
        <v>370</v>
      </c>
      <c r="N329" s="35">
        <v>262.39999999999998</v>
      </c>
      <c r="O329" s="35">
        <v>332.9</v>
      </c>
      <c r="P329" s="71">
        <f t="shared" si="99"/>
        <v>1.2068673780487804</v>
      </c>
      <c r="Q329" s="10">
        <v>20</v>
      </c>
      <c r="R329" s="35">
        <v>18</v>
      </c>
      <c r="S329" s="35">
        <v>18.899999999999999</v>
      </c>
      <c r="T329" s="71">
        <f t="shared" si="100"/>
        <v>1.0499999999999998</v>
      </c>
      <c r="U329" s="10">
        <v>30</v>
      </c>
      <c r="V329" s="35">
        <v>18</v>
      </c>
      <c r="W329" s="35">
        <v>18.7</v>
      </c>
      <c r="X329" s="71">
        <f t="shared" si="101"/>
        <v>1.0388888888888888</v>
      </c>
      <c r="Y329" s="10">
        <v>20</v>
      </c>
      <c r="Z329" s="35">
        <v>2620</v>
      </c>
      <c r="AA329" s="35">
        <v>2818.5</v>
      </c>
      <c r="AB329" s="71">
        <f t="shared" si="108"/>
        <v>1.0757633587786259</v>
      </c>
      <c r="AC329" s="10">
        <v>5</v>
      </c>
      <c r="AD329" s="47">
        <v>235</v>
      </c>
      <c r="AE329" s="47">
        <v>237</v>
      </c>
      <c r="AF329" s="71">
        <f t="shared" si="114"/>
        <v>1.0085106382978724</v>
      </c>
      <c r="AG329" s="10">
        <v>20</v>
      </c>
      <c r="AH329" s="4" t="s">
        <v>370</v>
      </c>
      <c r="AI329" s="4" t="s">
        <v>370</v>
      </c>
      <c r="AJ329" s="4" t="s">
        <v>370</v>
      </c>
      <c r="AK329" s="4" t="s">
        <v>370</v>
      </c>
      <c r="AL329" s="4" t="s">
        <v>370</v>
      </c>
      <c r="AM329" s="4" t="s">
        <v>370</v>
      </c>
      <c r="AN329" s="4" t="s">
        <v>370</v>
      </c>
      <c r="AO329" s="4" t="s">
        <v>370</v>
      </c>
      <c r="AP329" s="46">
        <f t="shared" si="109"/>
        <v>1.0806615232227785</v>
      </c>
      <c r="AQ329" s="47">
        <v>2170</v>
      </c>
      <c r="AR329" s="35">
        <f t="shared" si="110"/>
        <v>1775.4545454545455</v>
      </c>
      <c r="AS329" s="35">
        <f t="shared" si="103"/>
        <v>1918.7</v>
      </c>
      <c r="AT329" s="35">
        <f t="shared" si="104"/>
        <v>143.24545454545455</v>
      </c>
      <c r="AU329" s="35">
        <v>174.8</v>
      </c>
      <c r="AV329" s="35">
        <v>202.3</v>
      </c>
      <c r="AW329" s="35">
        <v>165.8</v>
      </c>
      <c r="AX329" s="35">
        <v>175.5</v>
      </c>
      <c r="AY329" s="35">
        <v>156.5</v>
      </c>
      <c r="AZ329" s="35">
        <v>266.60000000000002</v>
      </c>
      <c r="BA329" s="35">
        <v>237.2</v>
      </c>
      <c r="BB329" s="35">
        <v>214.9</v>
      </c>
      <c r="BC329" s="35"/>
      <c r="BD329" s="35"/>
      <c r="BE329" s="35">
        <f t="shared" si="111"/>
        <v>325.10000000000002</v>
      </c>
      <c r="BF329" s="10"/>
      <c r="BG329" s="35">
        <f t="shared" si="105"/>
        <v>325.10000000000002</v>
      </c>
      <c r="BH329" s="35"/>
      <c r="BI329" s="35">
        <f t="shared" si="106"/>
        <v>325.10000000000002</v>
      </c>
      <c r="BJ329" s="35"/>
      <c r="BK329" s="35">
        <f t="shared" si="112"/>
        <v>325.10000000000002</v>
      </c>
      <c r="BL329" s="35">
        <v>325.5</v>
      </c>
      <c r="BM329" s="35">
        <f t="shared" si="113"/>
        <v>-0.39999999999997726</v>
      </c>
      <c r="BN329" s="80"/>
      <c r="BO329" s="8"/>
      <c r="BP329" s="8"/>
      <c r="BQ329" s="8"/>
      <c r="BR329" s="8"/>
      <c r="BS329" s="8"/>
      <c r="BT329" s="8"/>
      <c r="BU329" s="9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9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9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9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9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9"/>
      <c r="HF329" s="8"/>
      <c r="HG329" s="8"/>
    </row>
    <row r="330" spans="1:215" s="2" customFormat="1" ht="17" customHeight="1">
      <c r="A330" s="13" t="s">
        <v>323</v>
      </c>
      <c r="B330" s="35">
        <v>651</v>
      </c>
      <c r="C330" s="35">
        <v>657.1</v>
      </c>
      <c r="D330" s="71">
        <f t="shared" si="107"/>
        <v>1.0093701996927804</v>
      </c>
      <c r="E330" s="10">
        <v>10</v>
      </c>
      <c r="F330" s="4" t="s">
        <v>370</v>
      </c>
      <c r="G330" s="4" t="s">
        <v>370</v>
      </c>
      <c r="H330" s="4" t="s">
        <v>370</v>
      </c>
      <c r="I330" s="4" t="s">
        <v>370</v>
      </c>
      <c r="J330" s="4" t="s">
        <v>370</v>
      </c>
      <c r="K330" s="4" t="s">
        <v>370</v>
      </c>
      <c r="L330" s="4" t="s">
        <v>370</v>
      </c>
      <c r="M330" s="4" t="s">
        <v>370</v>
      </c>
      <c r="N330" s="35">
        <v>788.6</v>
      </c>
      <c r="O330" s="35">
        <v>1459.1</v>
      </c>
      <c r="P330" s="71">
        <f t="shared" si="99"/>
        <v>1.2650240933299517</v>
      </c>
      <c r="Q330" s="10">
        <v>20</v>
      </c>
      <c r="R330" s="35">
        <v>128</v>
      </c>
      <c r="S330" s="35">
        <v>258.2</v>
      </c>
      <c r="T330" s="71">
        <f t="shared" si="100"/>
        <v>1.28171875</v>
      </c>
      <c r="U330" s="10">
        <v>20</v>
      </c>
      <c r="V330" s="35">
        <v>18</v>
      </c>
      <c r="W330" s="35">
        <v>19.100000000000001</v>
      </c>
      <c r="X330" s="71">
        <f t="shared" si="101"/>
        <v>1.0611111111111111</v>
      </c>
      <c r="Y330" s="10">
        <v>30</v>
      </c>
      <c r="Z330" s="35">
        <v>7751</v>
      </c>
      <c r="AA330" s="35">
        <v>7537.9</v>
      </c>
      <c r="AB330" s="71">
        <f t="shared" si="108"/>
        <v>0.97250677331957158</v>
      </c>
      <c r="AC330" s="10">
        <v>5</v>
      </c>
      <c r="AD330" s="47">
        <v>490</v>
      </c>
      <c r="AE330" s="47">
        <v>518</v>
      </c>
      <c r="AF330" s="71">
        <f t="shared" si="114"/>
        <v>1.0571428571428572</v>
      </c>
      <c r="AG330" s="10">
        <v>20</v>
      </c>
      <c r="AH330" s="4" t="s">
        <v>370</v>
      </c>
      <c r="AI330" s="4" t="s">
        <v>370</v>
      </c>
      <c r="AJ330" s="4" t="s">
        <v>370</v>
      </c>
      <c r="AK330" s="4" t="s">
        <v>370</v>
      </c>
      <c r="AL330" s="4" t="s">
        <v>370</v>
      </c>
      <c r="AM330" s="4" t="s">
        <v>370</v>
      </c>
      <c r="AN330" s="4" t="s">
        <v>370</v>
      </c>
      <c r="AO330" s="4" t="s">
        <v>370</v>
      </c>
      <c r="AP330" s="46">
        <f t="shared" si="109"/>
        <v>1.1320693638696682</v>
      </c>
      <c r="AQ330" s="47">
        <v>1946</v>
      </c>
      <c r="AR330" s="35">
        <f t="shared" si="110"/>
        <v>1592.1818181818182</v>
      </c>
      <c r="AS330" s="35">
        <f t="shared" si="103"/>
        <v>1802.5</v>
      </c>
      <c r="AT330" s="35">
        <f t="shared" si="104"/>
        <v>210.31818181818176</v>
      </c>
      <c r="AU330" s="35">
        <v>200.3</v>
      </c>
      <c r="AV330" s="35">
        <v>230</v>
      </c>
      <c r="AW330" s="35">
        <v>220.5</v>
      </c>
      <c r="AX330" s="35">
        <v>204</v>
      </c>
      <c r="AY330" s="35">
        <v>206.5</v>
      </c>
      <c r="AZ330" s="35">
        <v>147.1</v>
      </c>
      <c r="BA330" s="35">
        <v>160.9</v>
      </c>
      <c r="BB330" s="35">
        <v>210.3</v>
      </c>
      <c r="BC330" s="35"/>
      <c r="BD330" s="35"/>
      <c r="BE330" s="35">
        <f t="shared" si="111"/>
        <v>222.9</v>
      </c>
      <c r="BF330" s="10"/>
      <c r="BG330" s="35">
        <f t="shared" si="105"/>
        <v>222.9</v>
      </c>
      <c r="BH330" s="35"/>
      <c r="BI330" s="35">
        <f t="shared" si="106"/>
        <v>222.9</v>
      </c>
      <c r="BJ330" s="35"/>
      <c r="BK330" s="35">
        <f t="shared" si="112"/>
        <v>222.9</v>
      </c>
      <c r="BL330" s="35">
        <v>235.6</v>
      </c>
      <c r="BM330" s="35">
        <f t="shared" si="113"/>
        <v>-12.699999999999989</v>
      </c>
      <c r="BN330" s="80"/>
      <c r="BO330" s="8"/>
      <c r="BP330" s="8"/>
      <c r="BQ330" s="8"/>
      <c r="BR330" s="8"/>
      <c r="BS330" s="8"/>
      <c r="BT330" s="8"/>
      <c r="BU330" s="9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9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9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9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9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9"/>
      <c r="HF330" s="8"/>
      <c r="HG330" s="8"/>
    </row>
    <row r="331" spans="1:215" s="2" customFormat="1" ht="17" customHeight="1">
      <c r="A331" s="13" t="s">
        <v>276</v>
      </c>
      <c r="B331" s="35">
        <v>362</v>
      </c>
      <c r="C331" s="35">
        <v>411.4</v>
      </c>
      <c r="D331" s="71">
        <f t="shared" si="107"/>
        <v>1.1364640883977899</v>
      </c>
      <c r="E331" s="10">
        <v>10</v>
      </c>
      <c r="F331" s="4" t="s">
        <v>370</v>
      </c>
      <c r="G331" s="4" t="s">
        <v>370</v>
      </c>
      <c r="H331" s="4" t="s">
        <v>370</v>
      </c>
      <c r="I331" s="4" t="s">
        <v>370</v>
      </c>
      <c r="J331" s="4" t="s">
        <v>370</v>
      </c>
      <c r="K331" s="4" t="s">
        <v>370</v>
      </c>
      <c r="L331" s="4" t="s">
        <v>370</v>
      </c>
      <c r="M331" s="4" t="s">
        <v>370</v>
      </c>
      <c r="N331" s="35">
        <v>247.6</v>
      </c>
      <c r="O331" s="35">
        <v>255.1</v>
      </c>
      <c r="P331" s="71">
        <f t="shared" si="99"/>
        <v>1.0302907915993538</v>
      </c>
      <c r="Q331" s="10">
        <v>20</v>
      </c>
      <c r="R331" s="35">
        <v>70</v>
      </c>
      <c r="S331" s="35">
        <v>74.5</v>
      </c>
      <c r="T331" s="71">
        <f t="shared" si="100"/>
        <v>1.0642857142857143</v>
      </c>
      <c r="U331" s="10">
        <v>30</v>
      </c>
      <c r="V331" s="35">
        <v>12</v>
      </c>
      <c r="W331" s="35">
        <v>13.1</v>
      </c>
      <c r="X331" s="71">
        <f t="shared" si="101"/>
        <v>1.0916666666666666</v>
      </c>
      <c r="Y331" s="10">
        <v>20</v>
      </c>
      <c r="Z331" s="35">
        <v>2162</v>
      </c>
      <c r="AA331" s="35">
        <v>2154.1</v>
      </c>
      <c r="AB331" s="71">
        <f t="shared" si="108"/>
        <v>0.99634597594819607</v>
      </c>
      <c r="AC331" s="10">
        <v>5</v>
      </c>
      <c r="AD331" s="47">
        <v>225</v>
      </c>
      <c r="AE331" s="47">
        <v>271</v>
      </c>
      <c r="AF331" s="71">
        <f t="shared" si="114"/>
        <v>1.2004444444444444</v>
      </c>
      <c r="AG331" s="10">
        <v>20</v>
      </c>
      <c r="AH331" s="4" t="s">
        <v>370</v>
      </c>
      <c r="AI331" s="4" t="s">
        <v>370</v>
      </c>
      <c r="AJ331" s="4" t="s">
        <v>370</v>
      </c>
      <c r="AK331" s="4" t="s">
        <v>370</v>
      </c>
      <c r="AL331" s="4" t="s">
        <v>370</v>
      </c>
      <c r="AM331" s="4" t="s">
        <v>370</v>
      </c>
      <c r="AN331" s="4" t="s">
        <v>370</v>
      </c>
      <c r="AO331" s="4" t="s">
        <v>370</v>
      </c>
      <c r="AP331" s="46">
        <f t="shared" si="109"/>
        <v>1.0925998118714249</v>
      </c>
      <c r="AQ331" s="47">
        <v>1500</v>
      </c>
      <c r="AR331" s="35">
        <f t="shared" si="110"/>
        <v>1227.2727272727275</v>
      </c>
      <c r="AS331" s="35">
        <f t="shared" si="103"/>
        <v>1340.9</v>
      </c>
      <c r="AT331" s="35">
        <f t="shared" si="104"/>
        <v>113.62727272727261</v>
      </c>
      <c r="AU331" s="35">
        <v>103.2</v>
      </c>
      <c r="AV331" s="35">
        <v>159.80000000000001</v>
      </c>
      <c r="AW331" s="35">
        <v>152.69999999999999</v>
      </c>
      <c r="AX331" s="35">
        <v>119</v>
      </c>
      <c r="AY331" s="35">
        <v>140.19999999999999</v>
      </c>
      <c r="AZ331" s="35">
        <v>150</v>
      </c>
      <c r="BA331" s="35">
        <v>162.9</v>
      </c>
      <c r="BB331" s="35">
        <v>134.69999999999999</v>
      </c>
      <c r="BC331" s="35"/>
      <c r="BD331" s="35"/>
      <c r="BE331" s="35">
        <f t="shared" si="111"/>
        <v>218.4</v>
      </c>
      <c r="BF331" s="10"/>
      <c r="BG331" s="35">
        <f t="shared" si="105"/>
        <v>218.4</v>
      </c>
      <c r="BH331" s="35"/>
      <c r="BI331" s="35">
        <f t="shared" si="106"/>
        <v>218.4</v>
      </c>
      <c r="BJ331" s="35"/>
      <c r="BK331" s="35">
        <f t="shared" si="112"/>
        <v>218.4</v>
      </c>
      <c r="BL331" s="35">
        <v>224.3</v>
      </c>
      <c r="BM331" s="35">
        <f t="shared" si="113"/>
        <v>-5.9000000000000057</v>
      </c>
      <c r="BN331" s="80"/>
      <c r="BO331" s="8"/>
      <c r="BP331" s="8"/>
      <c r="BQ331" s="8"/>
      <c r="BR331" s="8"/>
      <c r="BS331" s="8"/>
      <c r="BT331" s="8"/>
      <c r="BU331" s="9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9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9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9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9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9"/>
      <c r="HF331" s="8"/>
      <c r="HG331" s="8"/>
    </row>
    <row r="332" spans="1:215" s="2" customFormat="1" ht="17" customHeight="1">
      <c r="A332" s="13" t="s">
        <v>324</v>
      </c>
      <c r="B332" s="35">
        <v>1055</v>
      </c>
      <c r="C332" s="35">
        <v>1148.5999999999999</v>
      </c>
      <c r="D332" s="71">
        <f t="shared" si="107"/>
        <v>1.0887203791469193</v>
      </c>
      <c r="E332" s="10">
        <v>10</v>
      </c>
      <c r="F332" s="4" t="s">
        <v>370</v>
      </c>
      <c r="G332" s="4" t="s">
        <v>370</v>
      </c>
      <c r="H332" s="4" t="s">
        <v>370</v>
      </c>
      <c r="I332" s="4" t="s">
        <v>370</v>
      </c>
      <c r="J332" s="4" t="s">
        <v>370</v>
      </c>
      <c r="K332" s="4" t="s">
        <v>370</v>
      </c>
      <c r="L332" s="4" t="s">
        <v>370</v>
      </c>
      <c r="M332" s="4" t="s">
        <v>370</v>
      </c>
      <c r="N332" s="35">
        <v>1223.4000000000001</v>
      </c>
      <c r="O332" s="35">
        <v>797.2</v>
      </c>
      <c r="P332" s="71">
        <f t="shared" si="99"/>
        <v>0.65162661435344127</v>
      </c>
      <c r="Q332" s="10">
        <v>20</v>
      </c>
      <c r="R332" s="35">
        <v>18</v>
      </c>
      <c r="S332" s="35">
        <v>18.8</v>
      </c>
      <c r="T332" s="71">
        <f t="shared" si="100"/>
        <v>1.0444444444444445</v>
      </c>
      <c r="U332" s="10">
        <v>35</v>
      </c>
      <c r="V332" s="35">
        <v>12</v>
      </c>
      <c r="W332" s="35">
        <v>12.9</v>
      </c>
      <c r="X332" s="71">
        <f t="shared" si="101"/>
        <v>1.075</v>
      </c>
      <c r="Y332" s="10">
        <v>15</v>
      </c>
      <c r="Z332" s="35">
        <v>3631</v>
      </c>
      <c r="AA332" s="35">
        <v>5415.4</v>
      </c>
      <c r="AB332" s="71">
        <f t="shared" si="108"/>
        <v>1.2291434866427982</v>
      </c>
      <c r="AC332" s="10">
        <v>5</v>
      </c>
      <c r="AD332" s="47">
        <v>175</v>
      </c>
      <c r="AE332" s="47">
        <v>175</v>
      </c>
      <c r="AF332" s="71">
        <f t="shared" si="114"/>
        <v>1</v>
      </c>
      <c r="AG332" s="10">
        <v>20</v>
      </c>
      <c r="AH332" s="4" t="s">
        <v>370</v>
      </c>
      <c r="AI332" s="4" t="s">
        <v>370</v>
      </c>
      <c r="AJ332" s="4" t="s">
        <v>370</v>
      </c>
      <c r="AK332" s="4" t="s">
        <v>370</v>
      </c>
      <c r="AL332" s="4" t="s">
        <v>370</v>
      </c>
      <c r="AM332" s="4" t="s">
        <v>370</v>
      </c>
      <c r="AN332" s="4" t="s">
        <v>370</v>
      </c>
      <c r="AO332" s="4" t="s">
        <v>370</v>
      </c>
      <c r="AP332" s="46">
        <f t="shared" si="109"/>
        <v>0.97853341968864349</v>
      </c>
      <c r="AQ332" s="47">
        <v>3109</v>
      </c>
      <c r="AR332" s="35">
        <f t="shared" si="110"/>
        <v>2543.7272727272725</v>
      </c>
      <c r="AS332" s="35">
        <f t="shared" si="103"/>
        <v>2489.1</v>
      </c>
      <c r="AT332" s="35">
        <f t="shared" si="104"/>
        <v>-54.627272727272612</v>
      </c>
      <c r="AU332" s="35">
        <v>223.1</v>
      </c>
      <c r="AV332" s="35">
        <v>242.4</v>
      </c>
      <c r="AW332" s="35">
        <v>206.4</v>
      </c>
      <c r="AX332" s="35">
        <v>295</v>
      </c>
      <c r="AY332" s="35">
        <v>309</v>
      </c>
      <c r="AZ332" s="35">
        <v>222.7</v>
      </c>
      <c r="BA332" s="35">
        <v>268</v>
      </c>
      <c r="BB332" s="35">
        <v>310.60000000000002</v>
      </c>
      <c r="BC332" s="35">
        <v>80.7</v>
      </c>
      <c r="BD332" s="35"/>
      <c r="BE332" s="35">
        <f t="shared" si="111"/>
        <v>331.2</v>
      </c>
      <c r="BF332" s="10"/>
      <c r="BG332" s="35">
        <f t="shared" si="105"/>
        <v>331.2</v>
      </c>
      <c r="BH332" s="35"/>
      <c r="BI332" s="35">
        <f t="shared" si="106"/>
        <v>331.2</v>
      </c>
      <c r="BJ332" s="35"/>
      <c r="BK332" s="35">
        <f t="shared" si="112"/>
        <v>331.2</v>
      </c>
      <c r="BL332" s="35">
        <v>299.3</v>
      </c>
      <c r="BM332" s="35">
        <f t="shared" si="113"/>
        <v>31.899999999999977</v>
      </c>
      <c r="BN332" s="80"/>
      <c r="BO332" s="8"/>
      <c r="BP332" s="8"/>
      <c r="BQ332" s="8"/>
      <c r="BR332" s="8"/>
      <c r="BS332" s="8"/>
      <c r="BT332" s="8"/>
      <c r="BU332" s="9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9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9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9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9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9"/>
      <c r="HF332" s="8"/>
      <c r="HG332" s="8"/>
    </row>
    <row r="333" spans="1:215" s="2" customFormat="1" ht="17" customHeight="1">
      <c r="A333" s="13" t="s">
        <v>325</v>
      </c>
      <c r="B333" s="35">
        <v>0</v>
      </c>
      <c r="C333" s="35">
        <v>0</v>
      </c>
      <c r="D333" s="71">
        <f t="shared" si="107"/>
        <v>0</v>
      </c>
      <c r="E333" s="10">
        <v>0</v>
      </c>
      <c r="F333" s="4" t="s">
        <v>370</v>
      </c>
      <c r="G333" s="4" t="s">
        <v>370</v>
      </c>
      <c r="H333" s="4" t="s">
        <v>370</v>
      </c>
      <c r="I333" s="4" t="s">
        <v>370</v>
      </c>
      <c r="J333" s="4" t="s">
        <v>370</v>
      </c>
      <c r="K333" s="4" t="s">
        <v>370</v>
      </c>
      <c r="L333" s="4" t="s">
        <v>370</v>
      </c>
      <c r="M333" s="4" t="s">
        <v>370</v>
      </c>
      <c r="N333" s="35">
        <v>1484</v>
      </c>
      <c r="O333" s="35">
        <v>1609.8</v>
      </c>
      <c r="P333" s="71">
        <f t="shared" si="99"/>
        <v>1.0847708894878705</v>
      </c>
      <c r="Q333" s="10">
        <v>20</v>
      </c>
      <c r="R333" s="35">
        <v>2514</v>
      </c>
      <c r="S333" s="35">
        <v>2932.7</v>
      </c>
      <c r="T333" s="71">
        <f t="shared" si="100"/>
        <v>1.1665473349244231</v>
      </c>
      <c r="U333" s="10">
        <v>30</v>
      </c>
      <c r="V333" s="35">
        <v>21</v>
      </c>
      <c r="W333" s="35">
        <v>22.4</v>
      </c>
      <c r="X333" s="71">
        <f t="shared" si="101"/>
        <v>1.0666666666666667</v>
      </c>
      <c r="Y333" s="10">
        <v>20</v>
      </c>
      <c r="Z333" s="35">
        <v>6002</v>
      </c>
      <c r="AA333" s="35">
        <v>6322.1</v>
      </c>
      <c r="AB333" s="71">
        <f t="shared" si="108"/>
        <v>1.0533322225924693</v>
      </c>
      <c r="AC333" s="10">
        <v>5</v>
      </c>
      <c r="AD333" s="47">
        <v>920</v>
      </c>
      <c r="AE333" s="47">
        <v>929</v>
      </c>
      <c r="AF333" s="71">
        <f t="shared" si="114"/>
        <v>1.0097826086956523</v>
      </c>
      <c r="AG333" s="10">
        <v>20</v>
      </c>
      <c r="AH333" s="4" t="s">
        <v>370</v>
      </c>
      <c r="AI333" s="4" t="s">
        <v>370</v>
      </c>
      <c r="AJ333" s="4" t="s">
        <v>370</v>
      </c>
      <c r="AK333" s="4" t="s">
        <v>370</v>
      </c>
      <c r="AL333" s="4" t="s">
        <v>370</v>
      </c>
      <c r="AM333" s="4" t="s">
        <v>370</v>
      </c>
      <c r="AN333" s="4" t="s">
        <v>370</v>
      </c>
      <c r="AO333" s="4" t="s">
        <v>370</v>
      </c>
      <c r="AP333" s="46">
        <f t="shared" si="109"/>
        <v>1.0893419416599874</v>
      </c>
      <c r="AQ333" s="47">
        <v>4241</v>
      </c>
      <c r="AR333" s="35">
        <f t="shared" si="110"/>
        <v>3469.909090909091</v>
      </c>
      <c r="AS333" s="35">
        <f t="shared" si="103"/>
        <v>3779.9</v>
      </c>
      <c r="AT333" s="35">
        <f t="shared" si="104"/>
        <v>309.9909090909091</v>
      </c>
      <c r="AU333" s="35">
        <v>476.5</v>
      </c>
      <c r="AV333" s="35">
        <v>415.2</v>
      </c>
      <c r="AW333" s="35">
        <v>431.2</v>
      </c>
      <c r="AX333" s="35">
        <v>421.4</v>
      </c>
      <c r="AY333" s="35">
        <v>415.2</v>
      </c>
      <c r="AZ333" s="35">
        <v>397.3</v>
      </c>
      <c r="BA333" s="35">
        <v>443.1</v>
      </c>
      <c r="BB333" s="35">
        <v>371.1</v>
      </c>
      <c r="BC333" s="35"/>
      <c r="BD333" s="35"/>
      <c r="BE333" s="35">
        <f t="shared" si="111"/>
        <v>408.9</v>
      </c>
      <c r="BF333" s="10"/>
      <c r="BG333" s="35">
        <f t="shared" si="105"/>
        <v>408.9</v>
      </c>
      <c r="BH333" s="35"/>
      <c r="BI333" s="35">
        <f t="shared" si="106"/>
        <v>408.9</v>
      </c>
      <c r="BJ333" s="35"/>
      <c r="BK333" s="35">
        <f t="shared" si="112"/>
        <v>408.9</v>
      </c>
      <c r="BL333" s="35">
        <v>415.9</v>
      </c>
      <c r="BM333" s="35">
        <f t="shared" si="113"/>
        <v>-7</v>
      </c>
      <c r="BN333" s="80"/>
      <c r="BO333" s="8"/>
      <c r="BP333" s="8"/>
      <c r="BQ333" s="8"/>
      <c r="BR333" s="8"/>
      <c r="BS333" s="8"/>
      <c r="BT333" s="8"/>
      <c r="BU333" s="9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9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9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9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9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9"/>
      <c r="HF333" s="8"/>
      <c r="HG333" s="8"/>
    </row>
    <row r="334" spans="1:215" s="2" customFormat="1" ht="17" customHeight="1">
      <c r="A334" s="13" t="s">
        <v>326</v>
      </c>
      <c r="B334" s="35">
        <v>673</v>
      </c>
      <c r="C334" s="35">
        <v>691</v>
      </c>
      <c r="D334" s="71">
        <f t="shared" si="107"/>
        <v>1.026745913818722</v>
      </c>
      <c r="E334" s="10">
        <v>10</v>
      </c>
      <c r="F334" s="4" t="s">
        <v>370</v>
      </c>
      <c r="G334" s="4" t="s">
        <v>370</v>
      </c>
      <c r="H334" s="4" t="s">
        <v>370</v>
      </c>
      <c r="I334" s="4" t="s">
        <v>370</v>
      </c>
      <c r="J334" s="4" t="s">
        <v>370</v>
      </c>
      <c r="K334" s="4" t="s">
        <v>370</v>
      </c>
      <c r="L334" s="4" t="s">
        <v>370</v>
      </c>
      <c r="M334" s="4" t="s">
        <v>370</v>
      </c>
      <c r="N334" s="35">
        <v>1025.8</v>
      </c>
      <c r="O334" s="35">
        <v>1061.9000000000001</v>
      </c>
      <c r="P334" s="71">
        <f t="shared" si="99"/>
        <v>1.035192045232989</v>
      </c>
      <c r="Q334" s="10">
        <v>20</v>
      </c>
      <c r="R334" s="35">
        <v>18</v>
      </c>
      <c r="S334" s="35">
        <v>23.9</v>
      </c>
      <c r="T334" s="71">
        <f t="shared" si="100"/>
        <v>1.2127777777777777</v>
      </c>
      <c r="U334" s="10">
        <v>30</v>
      </c>
      <c r="V334" s="35">
        <v>18</v>
      </c>
      <c r="W334" s="35">
        <v>22</v>
      </c>
      <c r="X334" s="71">
        <f t="shared" si="101"/>
        <v>1.2022222222222223</v>
      </c>
      <c r="Y334" s="10">
        <v>20</v>
      </c>
      <c r="Z334" s="35">
        <v>6222</v>
      </c>
      <c r="AA334" s="35">
        <v>7126.6</v>
      </c>
      <c r="AB334" s="71">
        <f t="shared" si="108"/>
        <v>1.1453873352619737</v>
      </c>
      <c r="AC334" s="10">
        <v>5</v>
      </c>
      <c r="AD334" s="47">
        <v>315</v>
      </c>
      <c r="AE334" s="47">
        <v>315</v>
      </c>
      <c r="AF334" s="71">
        <f t="shared" si="114"/>
        <v>1</v>
      </c>
      <c r="AG334" s="10">
        <v>20</v>
      </c>
      <c r="AH334" s="4" t="s">
        <v>370</v>
      </c>
      <c r="AI334" s="4" t="s">
        <v>370</v>
      </c>
      <c r="AJ334" s="4" t="s">
        <v>370</v>
      </c>
      <c r="AK334" s="4" t="s">
        <v>370</v>
      </c>
      <c r="AL334" s="4" t="s">
        <v>370</v>
      </c>
      <c r="AM334" s="4" t="s">
        <v>370</v>
      </c>
      <c r="AN334" s="4" t="s">
        <v>370</v>
      </c>
      <c r="AO334" s="4" t="s">
        <v>370</v>
      </c>
      <c r="AP334" s="46">
        <f t="shared" si="109"/>
        <v>1.1154858523517583</v>
      </c>
      <c r="AQ334" s="47">
        <v>1102</v>
      </c>
      <c r="AR334" s="35">
        <f t="shared" si="110"/>
        <v>901.63636363636374</v>
      </c>
      <c r="AS334" s="35">
        <f t="shared" si="103"/>
        <v>1005.8</v>
      </c>
      <c r="AT334" s="35">
        <f t="shared" si="104"/>
        <v>104.16363636363621</v>
      </c>
      <c r="AU334" s="35">
        <v>110</v>
      </c>
      <c r="AV334" s="35">
        <v>96.5</v>
      </c>
      <c r="AW334" s="35">
        <v>80.8</v>
      </c>
      <c r="AX334" s="35">
        <v>92</v>
      </c>
      <c r="AY334" s="35">
        <v>96.3</v>
      </c>
      <c r="AZ334" s="35">
        <v>153.19999999999999</v>
      </c>
      <c r="BA334" s="35">
        <v>112.7</v>
      </c>
      <c r="BB334" s="35">
        <v>118.2</v>
      </c>
      <c r="BC334" s="35">
        <v>27.2</v>
      </c>
      <c r="BD334" s="35"/>
      <c r="BE334" s="35">
        <f t="shared" si="111"/>
        <v>118.9</v>
      </c>
      <c r="BF334" s="10"/>
      <c r="BG334" s="35">
        <f t="shared" si="105"/>
        <v>118.9</v>
      </c>
      <c r="BH334" s="35"/>
      <c r="BI334" s="35">
        <f t="shared" si="106"/>
        <v>118.9</v>
      </c>
      <c r="BJ334" s="35"/>
      <c r="BK334" s="35">
        <f t="shared" si="112"/>
        <v>118.9</v>
      </c>
      <c r="BL334" s="35">
        <v>117.5</v>
      </c>
      <c r="BM334" s="35">
        <f t="shared" si="113"/>
        <v>1.4000000000000057</v>
      </c>
      <c r="BN334" s="80"/>
      <c r="BO334" s="8"/>
      <c r="BP334" s="8"/>
      <c r="BQ334" s="8"/>
      <c r="BR334" s="8"/>
      <c r="BS334" s="8"/>
      <c r="BT334" s="8"/>
      <c r="BU334" s="9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9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9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9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9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9"/>
      <c r="HF334" s="8"/>
      <c r="HG334" s="8"/>
    </row>
    <row r="335" spans="1:215" s="2" customFormat="1" ht="17" customHeight="1">
      <c r="A335" s="13" t="s">
        <v>327</v>
      </c>
      <c r="B335" s="35">
        <v>336</v>
      </c>
      <c r="C335" s="35">
        <v>346.1</v>
      </c>
      <c r="D335" s="71">
        <f t="shared" si="107"/>
        <v>1.0300595238095238</v>
      </c>
      <c r="E335" s="10">
        <v>10</v>
      </c>
      <c r="F335" s="4" t="s">
        <v>370</v>
      </c>
      <c r="G335" s="4" t="s">
        <v>370</v>
      </c>
      <c r="H335" s="4" t="s">
        <v>370</v>
      </c>
      <c r="I335" s="4" t="s">
        <v>370</v>
      </c>
      <c r="J335" s="4" t="s">
        <v>370</v>
      </c>
      <c r="K335" s="4" t="s">
        <v>370</v>
      </c>
      <c r="L335" s="4" t="s">
        <v>370</v>
      </c>
      <c r="M335" s="4" t="s">
        <v>370</v>
      </c>
      <c r="N335" s="35">
        <v>1736</v>
      </c>
      <c r="O335" s="35">
        <v>2030.3</v>
      </c>
      <c r="P335" s="71">
        <f t="shared" si="99"/>
        <v>1.1695276497695852</v>
      </c>
      <c r="Q335" s="10">
        <v>20</v>
      </c>
      <c r="R335" s="35">
        <v>65</v>
      </c>
      <c r="S335" s="35">
        <v>126.2</v>
      </c>
      <c r="T335" s="71">
        <f t="shared" si="100"/>
        <v>1.2741538461538462</v>
      </c>
      <c r="U335" s="10">
        <v>20</v>
      </c>
      <c r="V335" s="35">
        <v>14</v>
      </c>
      <c r="W335" s="35">
        <v>14.7</v>
      </c>
      <c r="X335" s="71">
        <f t="shared" si="101"/>
        <v>1.05</v>
      </c>
      <c r="Y335" s="10">
        <v>30</v>
      </c>
      <c r="Z335" s="35">
        <v>12829</v>
      </c>
      <c r="AA335" s="35">
        <v>14496.3</v>
      </c>
      <c r="AB335" s="71">
        <f t="shared" si="108"/>
        <v>1.1299633642528646</v>
      </c>
      <c r="AC335" s="10">
        <v>5</v>
      </c>
      <c r="AD335" s="47">
        <v>270</v>
      </c>
      <c r="AE335" s="47">
        <v>281</v>
      </c>
      <c r="AF335" s="71">
        <f t="shared" si="114"/>
        <v>1.0407407407407407</v>
      </c>
      <c r="AG335" s="10">
        <v>20</v>
      </c>
      <c r="AH335" s="4" t="s">
        <v>370</v>
      </c>
      <c r="AI335" s="4" t="s">
        <v>370</v>
      </c>
      <c r="AJ335" s="4" t="s">
        <v>370</v>
      </c>
      <c r="AK335" s="4" t="s">
        <v>370</v>
      </c>
      <c r="AL335" s="4" t="s">
        <v>370</v>
      </c>
      <c r="AM335" s="4" t="s">
        <v>370</v>
      </c>
      <c r="AN335" s="4" t="s">
        <v>370</v>
      </c>
      <c r="AO335" s="4" t="s">
        <v>370</v>
      </c>
      <c r="AP335" s="46">
        <f t="shared" si="109"/>
        <v>1.1156081599299332</v>
      </c>
      <c r="AQ335" s="47">
        <v>2317</v>
      </c>
      <c r="AR335" s="35">
        <f t="shared" si="110"/>
        <v>1895.7272727272725</v>
      </c>
      <c r="AS335" s="35">
        <f t="shared" si="103"/>
        <v>2114.9</v>
      </c>
      <c r="AT335" s="35">
        <f t="shared" si="104"/>
        <v>219.17272727272757</v>
      </c>
      <c r="AU335" s="35">
        <v>193.8</v>
      </c>
      <c r="AV335" s="35">
        <v>224.7</v>
      </c>
      <c r="AW335" s="35">
        <v>217.6</v>
      </c>
      <c r="AX335" s="35">
        <v>202.1</v>
      </c>
      <c r="AY335" s="35">
        <v>239.1</v>
      </c>
      <c r="AZ335" s="35">
        <v>355.5</v>
      </c>
      <c r="BA335" s="35">
        <v>248.7</v>
      </c>
      <c r="BB335" s="35">
        <v>209.8</v>
      </c>
      <c r="BC335" s="35"/>
      <c r="BD335" s="35"/>
      <c r="BE335" s="35">
        <f t="shared" si="111"/>
        <v>223.6</v>
      </c>
      <c r="BF335" s="10"/>
      <c r="BG335" s="35">
        <f t="shared" si="105"/>
        <v>223.6</v>
      </c>
      <c r="BH335" s="35"/>
      <c r="BI335" s="35">
        <f t="shared" si="106"/>
        <v>223.6</v>
      </c>
      <c r="BJ335" s="35"/>
      <c r="BK335" s="35">
        <f t="shared" si="112"/>
        <v>223.6</v>
      </c>
      <c r="BL335" s="35">
        <v>222.2</v>
      </c>
      <c r="BM335" s="35">
        <f t="shared" si="113"/>
        <v>1.4000000000000057</v>
      </c>
      <c r="BN335" s="80"/>
      <c r="BO335" s="8"/>
      <c r="BP335" s="8"/>
      <c r="BQ335" s="8"/>
      <c r="BR335" s="8"/>
      <c r="BS335" s="8"/>
      <c r="BT335" s="8"/>
      <c r="BU335" s="9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9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9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9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9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9"/>
      <c r="HF335" s="8"/>
      <c r="HG335" s="8"/>
    </row>
    <row r="336" spans="1:215" s="2" customFormat="1" ht="17" customHeight="1">
      <c r="A336" s="13" t="s">
        <v>328</v>
      </c>
      <c r="B336" s="35">
        <v>778</v>
      </c>
      <c r="C336" s="35">
        <v>868.9</v>
      </c>
      <c r="D336" s="71">
        <f t="shared" si="107"/>
        <v>1.1168380462724936</v>
      </c>
      <c r="E336" s="10">
        <v>10</v>
      </c>
      <c r="F336" s="4" t="s">
        <v>370</v>
      </c>
      <c r="G336" s="4" t="s">
        <v>370</v>
      </c>
      <c r="H336" s="4" t="s">
        <v>370</v>
      </c>
      <c r="I336" s="4" t="s">
        <v>370</v>
      </c>
      <c r="J336" s="4" t="s">
        <v>370</v>
      </c>
      <c r="K336" s="4" t="s">
        <v>370</v>
      </c>
      <c r="L336" s="4" t="s">
        <v>370</v>
      </c>
      <c r="M336" s="4" t="s">
        <v>370</v>
      </c>
      <c r="N336" s="35">
        <v>727.9</v>
      </c>
      <c r="O336" s="35">
        <v>207.3</v>
      </c>
      <c r="P336" s="71">
        <f t="shared" si="99"/>
        <v>0.28479186701469983</v>
      </c>
      <c r="Q336" s="10">
        <v>20</v>
      </c>
      <c r="R336" s="35">
        <v>18</v>
      </c>
      <c r="S336" s="35">
        <v>53.9</v>
      </c>
      <c r="T336" s="71">
        <f t="shared" si="100"/>
        <v>1.3</v>
      </c>
      <c r="U336" s="10">
        <v>30</v>
      </c>
      <c r="V336" s="35">
        <v>12</v>
      </c>
      <c r="W336" s="35">
        <v>12.9</v>
      </c>
      <c r="X336" s="71">
        <f t="shared" si="101"/>
        <v>1.075</v>
      </c>
      <c r="Y336" s="10">
        <v>20</v>
      </c>
      <c r="Z336" s="35">
        <v>1373</v>
      </c>
      <c r="AA336" s="35">
        <v>1844.9</v>
      </c>
      <c r="AB336" s="71">
        <f t="shared" si="108"/>
        <v>1.2143699927166787</v>
      </c>
      <c r="AC336" s="10">
        <v>5</v>
      </c>
      <c r="AD336" s="47">
        <v>270</v>
      </c>
      <c r="AE336" s="47">
        <v>338</v>
      </c>
      <c r="AF336" s="71">
        <f t="shared" si="114"/>
        <v>1.2051851851851851</v>
      </c>
      <c r="AG336" s="10">
        <v>20</v>
      </c>
      <c r="AH336" s="4" t="s">
        <v>370</v>
      </c>
      <c r="AI336" s="4" t="s">
        <v>370</v>
      </c>
      <c r="AJ336" s="4" t="s">
        <v>370</v>
      </c>
      <c r="AK336" s="4" t="s">
        <v>370</v>
      </c>
      <c r="AL336" s="4" t="s">
        <v>370</v>
      </c>
      <c r="AM336" s="4" t="s">
        <v>370</v>
      </c>
      <c r="AN336" s="4" t="s">
        <v>370</v>
      </c>
      <c r="AO336" s="4" t="s">
        <v>370</v>
      </c>
      <c r="AP336" s="46">
        <f t="shared" si="109"/>
        <v>1.0241882997172003</v>
      </c>
      <c r="AQ336" s="47">
        <v>1174</v>
      </c>
      <c r="AR336" s="35">
        <f t="shared" si="110"/>
        <v>960.54545454545462</v>
      </c>
      <c r="AS336" s="35">
        <f t="shared" si="103"/>
        <v>983.8</v>
      </c>
      <c r="AT336" s="35">
        <f t="shared" si="104"/>
        <v>23.254545454545337</v>
      </c>
      <c r="AU336" s="35">
        <v>84.9</v>
      </c>
      <c r="AV336" s="35">
        <v>106.8</v>
      </c>
      <c r="AW336" s="35">
        <v>111.3</v>
      </c>
      <c r="AX336" s="35">
        <v>86.9</v>
      </c>
      <c r="AY336" s="35">
        <v>113.7</v>
      </c>
      <c r="AZ336" s="35">
        <v>136.5</v>
      </c>
      <c r="BA336" s="35">
        <v>110.8</v>
      </c>
      <c r="BB336" s="35">
        <v>106.2</v>
      </c>
      <c r="BC336" s="35"/>
      <c r="BD336" s="35"/>
      <c r="BE336" s="35">
        <f t="shared" si="111"/>
        <v>126.7</v>
      </c>
      <c r="BF336" s="10"/>
      <c r="BG336" s="35">
        <f t="shared" si="105"/>
        <v>126.7</v>
      </c>
      <c r="BH336" s="35"/>
      <c r="BI336" s="35">
        <f t="shared" si="106"/>
        <v>126.7</v>
      </c>
      <c r="BJ336" s="35"/>
      <c r="BK336" s="35">
        <f t="shared" si="112"/>
        <v>126.7</v>
      </c>
      <c r="BL336" s="35">
        <v>117.5</v>
      </c>
      <c r="BM336" s="35">
        <f t="shared" si="113"/>
        <v>9.2000000000000028</v>
      </c>
      <c r="BN336" s="80"/>
      <c r="BO336" s="8"/>
      <c r="BP336" s="8"/>
      <c r="BQ336" s="8"/>
      <c r="BR336" s="8"/>
      <c r="BS336" s="8"/>
      <c r="BT336" s="8"/>
      <c r="BU336" s="9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9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9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9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9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9"/>
      <c r="HF336" s="8"/>
      <c r="HG336" s="8"/>
    </row>
    <row r="337" spans="1:215" s="2" customFormat="1" ht="17" customHeight="1">
      <c r="A337" s="13" t="s">
        <v>329</v>
      </c>
      <c r="B337" s="35">
        <v>396</v>
      </c>
      <c r="C337" s="35">
        <v>435.9</v>
      </c>
      <c r="D337" s="71">
        <f t="shared" si="107"/>
        <v>1.1007575757575756</v>
      </c>
      <c r="E337" s="10">
        <v>10</v>
      </c>
      <c r="F337" s="4" t="s">
        <v>370</v>
      </c>
      <c r="G337" s="4" t="s">
        <v>370</v>
      </c>
      <c r="H337" s="4" t="s">
        <v>370</v>
      </c>
      <c r="I337" s="4" t="s">
        <v>370</v>
      </c>
      <c r="J337" s="4" t="s">
        <v>370</v>
      </c>
      <c r="K337" s="4" t="s">
        <v>370</v>
      </c>
      <c r="L337" s="4" t="s">
        <v>370</v>
      </c>
      <c r="M337" s="4" t="s">
        <v>370</v>
      </c>
      <c r="N337" s="35">
        <v>150.1</v>
      </c>
      <c r="O337" s="35">
        <v>227.3</v>
      </c>
      <c r="P337" s="71">
        <f t="shared" si="99"/>
        <v>1.2314323784143903</v>
      </c>
      <c r="Q337" s="10">
        <v>20</v>
      </c>
      <c r="R337" s="35">
        <v>18</v>
      </c>
      <c r="S337" s="35">
        <v>50.2</v>
      </c>
      <c r="T337" s="71">
        <f t="shared" si="100"/>
        <v>1.3</v>
      </c>
      <c r="U337" s="10">
        <v>25</v>
      </c>
      <c r="V337" s="35">
        <v>12</v>
      </c>
      <c r="W337" s="35">
        <v>12.8</v>
      </c>
      <c r="X337" s="71">
        <f t="shared" si="101"/>
        <v>1.0666666666666667</v>
      </c>
      <c r="Y337" s="10">
        <v>25</v>
      </c>
      <c r="Z337" s="35">
        <v>1130</v>
      </c>
      <c r="AA337" s="35">
        <v>1340.5</v>
      </c>
      <c r="AB337" s="71">
        <f t="shared" si="108"/>
        <v>1.1862831858407079</v>
      </c>
      <c r="AC337" s="10">
        <v>5</v>
      </c>
      <c r="AD337" s="47">
        <v>100</v>
      </c>
      <c r="AE337" s="47">
        <v>108</v>
      </c>
      <c r="AF337" s="71">
        <f t="shared" si="114"/>
        <v>1.08</v>
      </c>
      <c r="AG337" s="10">
        <v>20</v>
      </c>
      <c r="AH337" s="4" t="s">
        <v>370</v>
      </c>
      <c r="AI337" s="4" t="s">
        <v>370</v>
      </c>
      <c r="AJ337" s="4" t="s">
        <v>370</v>
      </c>
      <c r="AK337" s="4" t="s">
        <v>370</v>
      </c>
      <c r="AL337" s="4" t="s">
        <v>370</v>
      </c>
      <c r="AM337" s="4" t="s">
        <v>370</v>
      </c>
      <c r="AN337" s="4" t="s">
        <v>370</v>
      </c>
      <c r="AO337" s="4" t="s">
        <v>370</v>
      </c>
      <c r="AP337" s="46">
        <f t="shared" si="109"/>
        <v>1.1650886278260359</v>
      </c>
      <c r="AQ337" s="47">
        <v>1279</v>
      </c>
      <c r="AR337" s="35">
        <f t="shared" si="110"/>
        <v>1046.4545454545455</v>
      </c>
      <c r="AS337" s="35">
        <f t="shared" si="103"/>
        <v>1219.2</v>
      </c>
      <c r="AT337" s="35">
        <f t="shared" si="104"/>
        <v>172.74545454545455</v>
      </c>
      <c r="AU337" s="35">
        <v>143</v>
      </c>
      <c r="AV337" s="35">
        <v>151.19999999999999</v>
      </c>
      <c r="AW337" s="35">
        <v>159.30000000000001</v>
      </c>
      <c r="AX337" s="35">
        <v>138</v>
      </c>
      <c r="AY337" s="35">
        <v>134.4</v>
      </c>
      <c r="AZ337" s="35">
        <v>75.599999999999994</v>
      </c>
      <c r="BA337" s="35">
        <v>140.1</v>
      </c>
      <c r="BB337" s="35">
        <v>140.1</v>
      </c>
      <c r="BC337" s="35"/>
      <c r="BD337" s="35"/>
      <c r="BE337" s="35">
        <f t="shared" si="111"/>
        <v>137.5</v>
      </c>
      <c r="BF337" s="10"/>
      <c r="BG337" s="35">
        <f t="shared" si="105"/>
        <v>137.5</v>
      </c>
      <c r="BH337" s="35"/>
      <c r="BI337" s="35">
        <f t="shared" si="106"/>
        <v>137.5</v>
      </c>
      <c r="BJ337" s="35"/>
      <c r="BK337" s="35">
        <f t="shared" si="112"/>
        <v>137.5</v>
      </c>
      <c r="BL337" s="35">
        <v>136.4</v>
      </c>
      <c r="BM337" s="35">
        <f t="shared" si="113"/>
        <v>1.0999999999999943</v>
      </c>
      <c r="BN337" s="80"/>
      <c r="BO337" s="8"/>
      <c r="BP337" s="8"/>
      <c r="BQ337" s="8"/>
      <c r="BR337" s="8"/>
      <c r="BS337" s="8"/>
      <c r="BT337" s="8"/>
      <c r="BU337" s="9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9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9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9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9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9"/>
      <c r="HF337" s="8"/>
      <c r="HG337" s="8"/>
    </row>
    <row r="338" spans="1:215" s="2" customFormat="1" ht="17" customHeight="1">
      <c r="A338" s="13" t="s">
        <v>330</v>
      </c>
      <c r="B338" s="35">
        <v>724</v>
      </c>
      <c r="C338" s="35">
        <v>768.1</v>
      </c>
      <c r="D338" s="71">
        <f t="shared" si="107"/>
        <v>1.0609116022099447</v>
      </c>
      <c r="E338" s="10">
        <v>10</v>
      </c>
      <c r="F338" s="4" t="s">
        <v>370</v>
      </c>
      <c r="G338" s="4" t="s">
        <v>370</v>
      </c>
      <c r="H338" s="4" t="s">
        <v>370</v>
      </c>
      <c r="I338" s="4" t="s">
        <v>370</v>
      </c>
      <c r="J338" s="4" t="s">
        <v>370</v>
      </c>
      <c r="K338" s="4" t="s">
        <v>370</v>
      </c>
      <c r="L338" s="4" t="s">
        <v>370</v>
      </c>
      <c r="M338" s="4" t="s">
        <v>370</v>
      </c>
      <c r="N338" s="35">
        <v>752.3</v>
      </c>
      <c r="O338" s="35">
        <v>782.1</v>
      </c>
      <c r="P338" s="71">
        <f t="shared" si="99"/>
        <v>1.0396118569719528</v>
      </c>
      <c r="Q338" s="10">
        <v>20</v>
      </c>
      <c r="R338" s="35">
        <v>140</v>
      </c>
      <c r="S338" s="35">
        <v>153.9</v>
      </c>
      <c r="T338" s="71">
        <f t="shared" si="100"/>
        <v>1.0992857142857144</v>
      </c>
      <c r="U338" s="10">
        <v>20</v>
      </c>
      <c r="V338" s="35">
        <v>195</v>
      </c>
      <c r="W338" s="35">
        <v>219.5</v>
      </c>
      <c r="X338" s="71">
        <f t="shared" si="101"/>
        <v>1.1256410256410256</v>
      </c>
      <c r="Y338" s="10">
        <v>30</v>
      </c>
      <c r="Z338" s="35">
        <v>6712</v>
      </c>
      <c r="AA338" s="35">
        <v>6790.3</v>
      </c>
      <c r="AB338" s="71">
        <f t="shared" si="108"/>
        <v>1.011665673420739</v>
      </c>
      <c r="AC338" s="10">
        <v>5</v>
      </c>
      <c r="AD338" s="47">
        <v>3100</v>
      </c>
      <c r="AE338" s="47">
        <v>3433</v>
      </c>
      <c r="AF338" s="71">
        <f t="shared" si="114"/>
        <v>1.1074193548387097</v>
      </c>
      <c r="AG338" s="10">
        <v>20</v>
      </c>
      <c r="AH338" s="4" t="s">
        <v>370</v>
      </c>
      <c r="AI338" s="4" t="s">
        <v>370</v>
      </c>
      <c r="AJ338" s="4" t="s">
        <v>370</v>
      </c>
      <c r="AK338" s="4" t="s">
        <v>370</v>
      </c>
      <c r="AL338" s="4" t="s">
        <v>370</v>
      </c>
      <c r="AM338" s="4" t="s">
        <v>370</v>
      </c>
      <c r="AN338" s="4" t="s">
        <v>370</v>
      </c>
      <c r="AO338" s="4" t="s">
        <v>370</v>
      </c>
      <c r="AP338" s="46">
        <f t="shared" si="109"/>
        <v>1.089171558860585</v>
      </c>
      <c r="AQ338" s="47">
        <v>2215</v>
      </c>
      <c r="AR338" s="35">
        <f t="shared" si="110"/>
        <v>1812.2727272727275</v>
      </c>
      <c r="AS338" s="35">
        <f t="shared" si="103"/>
        <v>1973.9</v>
      </c>
      <c r="AT338" s="35">
        <f t="shared" si="104"/>
        <v>161.62727272727261</v>
      </c>
      <c r="AU338" s="35">
        <v>210.7</v>
      </c>
      <c r="AV338" s="35">
        <v>242.5</v>
      </c>
      <c r="AW338" s="35">
        <v>286.89999999999998</v>
      </c>
      <c r="AX338" s="35">
        <v>240.5</v>
      </c>
      <c r="AY338" s="35">
        <v>208.5</v>
      </c>
      <c r="AZ338" s="35">
        <v>215.9</v>
      </c>
      <c r="BA338" s="35">
        <v>190.7</v>
      </c>
      <c r="BB338" s="35">
        <v>188.6</v>
      </c>
      <c r="BC338" s="35"/>
      <c r="BD338" s="35"/>
      <c r="BE338" s="35">
        <f t="shared" si="111"/>
        <v>189.6</v>
      </c>
      <c r="BF338" s="10"/>
      <c r="BG338" s="35">
        <f t="shared" si="105"/>
        <v>189.6</v>
      </c>
      <c r="BH338" s="35"/>
      <c r="BI338" s="35">
        <f t="shared" si="106"/>
        <v>189.6</v>
      </c>
      <c r="BJ338" s="35"/>
      <c r="BK338" s="35">
        <f t="shared" si="112"/>
        <v>189.6</v>
      </c>
      <c r="BL338" s="35">
        <v>196.6</v>
      </c>
      <c r="BM338" s="35">
        <f t="shared" si="113"/>
        <v>-7</v>
      </c>
      <c r="BN338" s="80"/>
      <c r="BO338" s="8"/>
      <c r="BP338" s="8"/>
      <c r="BQ338" s="8"/>
      <c r="BR338" s="8"/>
      <c r="BS338" s="8"/>
      <c r="BT338" s="8"/>
      <c r="BU338" s="9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9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9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9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9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9"/>
      <c r="HF338" s="8"/>
      <c r="HG338" s="8"/>
    </row>
    <row r="339" spans="1:215" s="2" customFormat="1" ht="17" customHeight="1">
      <c r="A339" s="13" t="s">
        <v>331</v>
      </c>
      <c r="B339" s="35">
        <v>78586</v>
      </c>
      <c r="C339" s="35">
        <v>76724.100000000006</v>
      </c>
      <c r="D339" s="71">
        <f t="shared" si="107"/>
        <v>0.9763074847937292</v>
      </c>
      <c r="E339" s="10">
        <v>10</v>
      </c>
      <c r="F339" s="4" t="s">
        <v>370</v>
      </c>
      <c r="G339" s="4" t="s">
        <v>370</v>
      </c>
      <c r="H339" s="4" t="s">
        <v>370</v>
      </c>
      <c r="I339" s="4" t="s">
        <v>370</v>
      </c>
      <c r="J339" s="4" t="s">
        <v>370</v>
      </c>
      <c r="K339" s="4" t="s">
        <v>370</v>
      </c>
      <c r="L339" s="4" t="s">
        <v>370</v>
      </c>
      <c r="M339" s="4" t="s">
        <v>370</v>
      </c>
      <c r="N339" s="35">
        <v>5948.4</v>
      </c>
      <c r="O339" s="35">
        <v>5266.3</v>
      </c>
      <c r="P339" s="71">
        <f t="shared" si="99"/>
        <v>0.88533050904444899</v>
      </c>
      <c r="Q339" s="10">
        <v>20</v>
      </c>
      <c r="R339" s="35">
        <v>83</v>
      </c>
      <c r="S339" s="35">
        <v>127.8</v>
      </c>
      <c r="T339" s="71">
        <f t="shared" si="100"/>
        <v>1.2339759036144577</v>
      </c>
      <c r="U339" s="10">
        <v>20</v>
      </c>
      <c r="V339" s="35">
        <v>56</v>
      </c>
      <c r="W339" s="35">
        <v>59.4</v>
      </c>
      <c r="X339" s="71">
        <f t="shared" si="101"/>
        <v>1.0607142857142857</v>
      </c>
      <c r="Y339" s="10">
        <v>30</v>
      </c>
      <c r="Z339" s="35">
        <v>194585</v>
      </c>
      <c r="AA339" s="35">
        <v>210859.5</v>
      </c>
      <c r="AB339" s="71">
        <f t="shared" si="108"/>
        <v>1.0836369709895419</v>
      </c>
      <c r="AC339" s="10">
        <v>5</v>
      </c>
      <c r="AD339" s="47">
        <v>800</v>
      </c>
      <c r="AE339" s="47">
        <v>905</v>
      </c>
      <c r="AF339" s="71">
        <f t="shared" si="114"/>
        <v>1.1312500000000001</v>
      </c>
      <c r="AG339" s="10">
        <v>20</v>
      </c>
      <c r="AH339" s="4" t="s">
        <v>370</v>
      </c>
      <c r="AI339" s="4" t="s">
        <v>370</v>
      </c>
      <c r="AJ339" s="4" t="s">
        <v>370</v>
      </c>
      <c r="AK339" s="4" t="s">
        <v>370</v>
      </c>
      <c r="AL339" s="4" t="s">
        <v>370</v>
      </c>
      <c r="AM339" s="4" t="s">
        <v>370</v>
      </c>
      <c r="AN339" s="4" t="s">
        <v>370</v>
      </c>
      <c r="AO339" s="4" t="s">
        <v>370</v>
      </c>
      <c r="AP339" s="46">
        <f t="shared" si="109"/>
        <v>1.0667982526427782</v>
      </c>
      <c r="AQ339" s="47">
        <v>6326</v>
      </c>
      <c r="AR339" s="35">
        <f t="shared" si="110"/>
        <v>5175.818181818182</v>
      </c>
      <c r="AS339" s="35">
        <f t="shared" si="103"/>
        <v>5521.6</v>
      </c>
      <c r="AT339" s="35">
        <f t="shared" si="104"/>
        <v>345.78181818181838</v>
      </c>
      <c r="AU339" s="35">
        <v>688.4</v>
      </c>
      <c r="AV339" s="35">
        <v>661.9</v>
      </c>
      <c r="AW339" s="35">
        <v>594.4</v>
      </c>
      <c r="AX339" s="35">
        <v>597.29999999999995</v>
      </c>
      <c r="AY339" s="35">
        <v>598.4</v>
      </c>
      <c r="AZ339" s="35">
        <v>569.9</v>
      </c>
      <c r="BA339" s="35">
        <v>606.29999999999995</v>
      </c>
      <c r="BB339" s="35">
        <v>609</v>
      </c>
      <c r="BC339" s="35"/>
      <c r="BD339" s="35"/>
      <c r="BE339" s="35">
        <f t="shared" si="111"/>
        <v>596</v>
      </c>
      <c r="BF339" s="10"/>
      <c r="BG339" s="35">
        <f t="shared" si="105"/>
        <v>596</v>
      </c>
      <c r="BH339" s="35"/>
      <c r="BI339" s="35">
        <f t="shared" si="106"/>
        <v>596</v>
      </c>
      <c r="BJ339" s="35"/>
      <c r="BK339" s="35">
        <f t="shared" si="112"/>
        <v>596</v>
      </c>
      <c r="BL339" s="35">
        <v>591.6</v>
      </c>
      <c r="BM339" s="35">
        <f t="shared" si="113"/>
        <v>4.3999999999999773</v>
      </c>
      <c r="BN339" s="80"/>
      <c r="BO339" s="8"/>
      <c r="BP339" s="8"/>
      <c r="BQ339" s="8"/>
      <c r="BR339" s="8"/>
      <c r="BS339" s="8"/>
      <c r="BT339" s="8"/>
      <c r="BU339" s="9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9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9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9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9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9"/>
      <c r="HF339" s="8"/>
      <c r="HG339" s="8"/>
    </row>
    <row r="340" spans="1:215" s="2" customFormat="1" ht="17" customHeight="1">
      <c r="A340" s="17" t="s">
        <v>332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35"/>
      <c r="AA340" s="35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35"/>
      <c r="BM340" s="35"/>
      <c r="BN340" s="79"/>
      <c r="BO340" s="8"/>
      <c r="BP340" s="8"/>
      <c r="BQ340" s="8"/>
      <c r="BR340" s="8"/>
      <c r="BS340" s="8"/>
      <c r="BT340" s="8"/>
      <c r="BU340" s="9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9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9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9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9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9"/>
      <c r="HF340" s="8"/>
      <c r="HG340" s="8"/>
    </row>
    <row r="341" spans="1:215" s="2" customFormat="1" ht="17" customHeight="1">
      <c r="A341" s="50" t="s">
        <v>333</v>
      </c>
      <c r="B341" s="35">
        <v>289</v>
      </c>
      <c r="C341" s="35">
        <v>292.5</v>
      </c>
      <c r="D341" s="71">
        <f t="shared" si="107"/>
        <v>1.0121107266435987</v>
      </c>
      <c r="E341" s="10">
        <v>10</v>
      </c>
      <c r="F341" s="4" t="s">
        <v>370</v>
      </c>
      <c r="G341" s="4" t="s">
        <v>370</v>
      </c>
      <c r="H341" s="4" t="s">
        <v>370</v>
      </c>
      <c r="I341" s="4" t="s">
        <v>370</v>
      </c>
      <c r="J341" s="4" t="s">
        <v>370</v>
      </c>
      <c r="K341" s="4" t="s">
        <v>370</v>
      </c>
      <c r="L341" s="4" t="s">
        <v>370</v>
      </c>
      <c r="M341" s="4" t="s">
        <v>370</v>
      </c>
      <c r="N341" s="35">
        <v>1150.8</v>
      </c>
      <c r="O341" s="35">
        <v>936.1</v>
      </c>
      <c r="P341" s="71">
        <f t="shared" si="99"/>
        <v>0.81343413277719856</v>
      </c>
      <c r="Q341" s="10">
        <v>20</v>
      </c>
      <c r="R341" s="35">
        <v>248</v>
      </c>
      <c r="S341" s="35">
        <v>236.6</v>
      </c>
      <c r="T341" s="71">
        <f t="shared" si="100"/>
        <v>0.95403225806451608</v>
      </c>
      <c r="U341" s="10">
        <v>25</v>
      </c>
      <c r="V341" s="35">
        <v>16.3</v>
      </c>
      <c r="W341" s="35">
        <v>17.100000000000001</v>
      </c>
      <c r="X341" s="71">
        <f t="shared" si="101"/>
        <v>1.0490797546012269</v>
      </c>
      <c r="Y341" s="10">
        <v>25</v>
      </c>
      <c r="Z341" s="35">
        <v>3104</v>
      </c>
      <c r="AA341" s="35">
        <v>3745</v>
      </c>
      <c r="AB341" s="71">
        <f t="shared" si="108"/>
        <v>1.2006507731958762</v>
      </c>
      <c r="AC341" s="10">
        <v>5</v>
      </c>
      <c r="AD341" s="47">
        <v>290</v>
      </c>
      <c r="AE341" s="47">
        <v>293</v>
      </c>
      <c r="AF341" s="71">
        <f t="shared" si="114"/>
        <v>1.0103448275862068</v>
      </c>
      <c r="AG341" s="10">
        <v>20</v>
      </c>
      <c r="AH341" s="4" t="s">
        <v>370</v>
      </c>
      <c r="AI341" s="4" t="s">
        <v>370</v>
      </c>
      <c r="AJ341" s="4" t="s">
        <v>370</v>
      </c>
      <c r="AK341" s="4" t="s">
        <v>370</v>
      </c>
      <c r="AL341" s="4" t="s">
        <v>370</v>
      </c>
      <c r="AM341" s="4" t="s">
        <v>370</v>
      </c>
      <c r="AN341" s="4" t="s">
        <v>370</v>
      </c>
      <c r="AO341" s="4" t="s">
        <v>370</v>
      </c>
      <c r="AP341" s="46">
        <f t="shared" si="109"/>
        <v>0.97788324434597185</v>
      </c>
      <c r="AQ341" s="47">
        <v>1567</v>
      </c>
      <c r="AR341" s="35">
        <f t="shared" si="110"/>
        <v>1282.0909090909092</v>
      </c>
      <c r="AS341" s="35">
        <f t="shared" si="103"/>
        <v>1253.7</v>
      </c>
      <c r="AT341" s="35">
        <f t="shared" si="104"/>
        <v>-28.39090909090919</v>
      </c>
      <c r="AU341" s="35">
        <v>135.6</v>
      </c>
      <c r="AV341" s="35">
        <v>115.8</v>
      </c>
      <c r="AW341" s="35">
        <v>138.9</v>
      </c>
      <c r="AX341" s="35">
        <v>117.4</v>
      </c>
      <c r="AY341" s="35">
        <v>151.30000000000001</v>
      </c>
      <c r="AZ341" s="35">
        <v>145</v>
      </c>
      <c r="BA341" s="35">
        <v>166.7</v>
      </c>
      <c r="BB341" s="35">
        <v>121.1</v>
      </c>
      <c r="BC341" s="35"/>
      <c r="BD341" s="35"/>
      <c r="BE341" s="35">
        <f t="shared" si="111"/>
        <v>161.9</v>
      </c>
      <c r="BF341" s="10"/>
      <c r="BG341" s="35">
        <f t="shared" si="105"/>
        <v>161.9</v>
      </c>
      <c r="BH341" s="35"/>
      <c r="BI341" s="35">
        <f t="shared" si="106"/>
        <v>161.9</v>
      </c>
      <c r="BJ341" s="35"/>
      <c r="BK341" s="35">
        <f t="shared" si="112"/>
        <v>161.9</v>
      </c>
      <c r="BL341" s="35">
        <v>147.69999999999999</v>
      </c>
      <c r="BM341" s="35">
        <f t="shared" si="113"/>
        <v>14.200000000000017</v>
      </c>
      <c r="BN341" s="80"/>
      <c r="BO341" s="8"/>
      <c r="BP341" s="8"/>
      <c r="BQ341" s="8"/>
      <c r="BR341" s="8"/>
      <c r="BS341" s="8"/>
      <c r="BT341" s="8"/>
      <c r="BU341" s="9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9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9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9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9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9"/>
      <c r="HF341" s="8"/>
      <c r="HG341" s="8"/>
    </row>
    <row r="342" spans="1:215" s="2" customFormat="1" ht="17" customHeight="1">
      <c r="A342" s="50" t="s">
        <v>334</v>
      </c>
      <c r="B342" s="35">
        <v>278</v>
      </c>
      <c r="C342" s="35">
        <v>291.5</v>
      </c>
      <c r="D342" s="71">
        <f t="shared" si="107"/>
        <v>1.0485611510791366</v>
      </c>
      <c r="E342" s="10">
        <v>10</v>
      </c>
      <c r="F342" s="4" t="s">
        <v>370</v>
      </c>
      <c r="G342" s="4" t="s">
        <v>370</v>
      </c>
      <c r="H342" s="4" t="s">
        <v>370</v>
      </c>
      <c r="I342" s="4" t="s">
        <v>370</v>
      </c>
      <c r="J342" s="4" t="s">
        <v>370</v>
      </c>
      <c r="K342" s="4" t="s">
        <v>370</v>
      </c>
      <c r="L342" s="4" t="s">
        <v>370</v>
      </c>
      <c r="M342" s="4" t="s">
        <v>370</v>
      </c>
      <c r="N342" s="35">
        <v>309.2</v>
      </c>
      <c r="O342" s="35">
        <v>1342.6</v>
      </c>
      <c r="P342" s="71">
        <f t="shared" si="99"/>
        <v>1.3</v>
      </c>
      <c r="Q342" s="10">
        <v>20</v>
      </c>
      <c r="R342" s="35">
        <v>309</v>
      </c>
      <c r="S342" s="35">
        <v>295.5</v>
      </c>
      <c r="T342" s="71">
        <f t="shared" si="100"/>
        <v>0.9563106796116505</v>
      </c>
      <c r="U342" s="10">
        <v>30</v>
      </c>
      <c r="V342" s="35">
        <v>15.5</v>
      </c>
      <c r="W342" s="35">
        <v>16.3</v>
      </c>
      <c r="X342" s="71">
        <f t="shared" si="101"/>
        <v>1.0516129032258066</v>
      </c>
      <c r="Y342" s="10">
        <v>20</v>
      </c>
      <c r="Z342" s="35">
        <v>6823</v>
      </c>
      <c r="AA342" s="35">
        <v>7528.4</v>
      </c>
      <c r="AB342" s="71">
        <f t="shared" si="108"/>
        <v>1.1033856075040305</v>
      </c>
      <c r="AC342" s="10">
        <v>5</v>
      </c>
      <c r="AD342" s="47">
        <v>404</v>
      </c>
      <c r="AE342" s="47">
        <v>404</v>
      </c>
      <c r="AF342" s="71">
        <f t="shared" si="114"/>
        <v>1</v>
      </c>
      <c r="AG342" s="10">
        <v>20</v>
      </c>
      <c r="AH342" s="4" t="s">
        <v>370</v>
      </c>
      <c r="AI342" s="4" t="s">
        <v>370</v>
      </c>
      <c r="AJ342" s="4" t="s">
        <v>370</v>
      </c>
      <c r="AK342" s="4" t="s">
        <v>370</v>
      </c>
      <c r="AL342" s="4" t="s">
        <v>370</v>
      </c>
      <c r="AM342" s="4" t="s">
        <v>370</v>
      </c>
      <c r="AN342" s="4" t="s">
        <v>370</v>
      </c>
      <c r="AO342" s="4" t="s">
        <v>370</v>
      </c>
      <c r="AP342" s="46">
        <f t="shared" si="109"/>
        <v>1.0640392190588301</v>
      </c>
      <c r="AQ342" s="47">
        <v>1607</v>
      </c>
      <c r="AR342" s="35">
        <f t="shared" si="110"/>
        <v>1314.8181818181818</v>
      </c>
      <c r="AS342" s="35">
        <f t="shared" si="103"/>
        <v>1399</v>
      </c>
      <c r="AT342" s="35">
        <f t="shared" si="104"/>
        <v>84.181818181818244</v>
      </c>
      <c r="AU342" s="35">
        <v>147.30000000000001</v>
      </c>
      <c r="AV342" s="35">
        <v>131.19999999999999</v>
      </c>
      <c r="AW342" s="35">
        <v>218.3</v>
      </c>
      <c r="AX342" s="35">
        <v>75.400000000000006</v>
      </c>
      <c r="AY342" s="35">
        <v>85.6</v>
      </c>
      <c r="AZ342" s="35">
        <v>0</v>
      </c>
      <c r="BA342" s="35">
        <v>78.400000000000006</v>
      </c>
      <c r="BB342" s="35">
        <v>137.69999999999999</v>
      </c>
      <c r="BC342" s="35">
        <v>309.7</v>
      </c>
      <c r="BD342" s="35"/>
      <c r="BE342" s="35">
        <f t="shared" si="111"/>
        <v>215.4</v>
      </c>
      <c r="BF342" s="10"/>
      <c r="BG342" s="35">
        <f t="shared" si="105"/>
        <v>215.4</v>
      </c>
      <c r="BH342" s="35"/>
      <c r="BI342" s="35">
        <f t="shared" si="106"/>
        <v>215.4</v>
      </c>
      <c r="BJ342" s="35"/>
      <c r="BK342" s="35">
        <f t="shared" si="112"/>
        <v>215.4</v>
      </c>
      <c r="BL342" s="35">
        <v>212.8</v>
      </c>
      <c r="BM342" s="35">
        <f t="shared" si="113"/>
        <v>2.5999999999999943</v>
      </c>
      <c r="BN342" s="80"/>
      <c r="BO342" s="8"/>
      <c r="BP342" s="8"/>
      <c r="BQ342" s="8"/>
      <c r="BR342" s="8"/>
      <c r="BS342" s="8"/>
      <c r="BT342" s="8"/>
      <c r="BU342" s="9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9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9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9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9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9"/>
      <c r="HF342" s="8"/>
      <c r="HG342" s="8"/>
    </row>
    <row r="343" spans="1:215" s="2" customFormat="1" ht="17" customHeight="1">
      <c r="A343" s="50" t="s">
        <v>335</v>
      </c>
      <c r="B343" s="35">
        <v>489</v>
      </c>
      <c r="C343" s="35">
        <v>507.2</v>
      </c>
      <c r="D343" s="71">
        <f t="shared" si="107"/>
        <v>1.0372188139059304</v>
      </c>
      <c r="E343" s="10">
        <v>10</v>
      </c>
      <c r="F343" s="4" t="s">
        <v>370</v>
      </c>
      <c r="G343" s="4" t="s">
        <v>370</v>
      </c>
      <c r="H343" s="4" t="s">
        <v>370</v>
      </c>
      <c r="I343" s="4" t="s">
        <v>370</v>
      </c>
      <c r="J343" s="4" t="s">
        <v>370</v>
      </c>
      <c r="K343" s="4" t="s">
        <v>370</v>
      </c>
      <c r="L343" s="4" t="s">
        <v>370</v>
      </c>
      <c r="M343" s="4" t="s">
        <v>370</v>
      </c>
      <c r="N343" s="35">
        <v>1320</v>
      </c>
      <c r="O343" s="35">
        <v>908.3</v>
      </c>
      <c r="P343" s="71">
        <f t="shared" si="99"/>
        <v>0.68810606060606061</v>
      </c>
      <c r="Q343" s="10">
        <v>20</v>
      </c>
      <c r="R343" s="35">
        <v>426</v>
      </c>
      <c r="S343" s="35">
        <v>439.1</v>
      </c>
      <c r="T343" s="71">
        <f t="shared" si="100"/>
        <v>1.0307511737089203</v>
      </c>
      <c r="U343" s="10">
        <v>30</v>
      </c>
      <c r="V343" s="35">
        <v>26</v>
      </c>
      <c r="W343" s="35">
        <v>26.8</v>
      </c>
      <c r="X343" s="71">
        <f t="shared" si="101"/>
        <v>1.0307692307692309</v>
      </c>
      <c r="Y343" s="10">
        <v>20</v>
      </c>
      <c r="Z343" s="35">
        <v>2926</v>
      </c>
      <c r="AA343" s="35">
        <v>2424.9</v>
      </c>
      <c r="AB343" s="71">
        <f t="shared" si="108"/>
        <v>0.82874231032125767</v>
      </c>
      <c r="AC343" s="10">
        <v>5</v>
      </c>
      <c r="AD343" s="47">
        <v>590</v>
      </c>
      <c r="AE343" s="47">
        <v>590</v>
      </c>
      <c r="AF343" s="71">
        <f t="shared" si="114"/>
        <v>1</v>
      </c>
      <c r="AG343" s="10">
        <v>20</v>
      </c>
      <c r="AH343" s="4" t="s">
        <v>370</v>
      </c>
      <c r="AI343" s="4" t="s">
        <v>370</v>
      </c>
      <c r="AJ343" s="4" t="s">
        <v>370</v>
      </c>
      <c r="AK343" s="4" t="s">
        <v>370</v>
      </c>
      <c r="AL343" s="4" t="s">
        <v>370</v>
      </c>
      <c r="AM343" s="4" t="s">
        <v>370</v>
      </c>
      <c r="AN343" s="4" t="s">
        <v>370</v>
      </c>
      <c r="AO343" s="4" t="s">
        <v>370</v>
      </c>
      <c r="AP343" s="46">
        <f t="shared" si="109"/>
        <v>0.95062800694703842</v>
      </c>
      <c r="AQ343" s="47">
        <v>1168</v>
      </c>
      <c r="AR343" s="35">
        <f t="shared" si="110"/>
        <v>955.63636363636374</v>
      </c>
      <c r="AS343" s="35">
        <f t="shared" si="103"/>
        <v>908.5</v>
      </c>
      <c r="AT343" s="35">
        <f t="shared" si="104"/>
        <v>-47.13636363636374</v>
      </c>
      <c r="AU343" s="35">
        <v>91.4</v>
      </c>
      <c r="AV343" s="35">
        <v>127.7</v>
      </c>
      <c r="AW343" s="35">
        <v>44.6</v>
      </c>
      <c r="AX343" s="35">
        <v>89.8</v>
      </c>
      <c r="AY343" s="35">
        <v>103</v>
      </c>
      <c r="AZ343" s="35">
        <v>106.3</v>
      </c>
      <c r="BA343" s="35">
        <v>97.2</v>
      </c>
      <c r="BB343" s="35">
        <v>103.6</v>
      </c>
      <c r="BC343" s="35">
        <v>43.8</v>
      </c>
      <c r="BD343" s="35"/>
      <c r="BE343" s="35">
        <f t="shared" si="111"/>
        <v>101.1</v>
      </c>
      <c r="BF343" s="10"/>
      <c r="BG343" s="35">
        <f t="shared" si="105"/>
        <v>101.1</v>
      </c>
      <c r="BH343" s="35"/>
      <c r="BI343" s="35">
        <f t="shared" si="106"/>
        <v>101.1</v>
      </c>
      <c r="BJ343" s="35"/>
      <c r="BK343" s="35">
        <f t="shared" si="112"/>
        <v>101.1</v>
      </c>
      <c r="BL343" s="35">
        <v>106.9</v>
      </c>
      <c r="BM343" s="35">
        <f t="shared" si="113"/>
        <v>-5.8000000000000114</v>
      </c>
      <c r="BN343" s="80"/>
      <c r="BO343" s="8"/>
      <c r="BP343" s="8"/>
      <c r="BQ343" s="8"/>
      <c r="BR343" s="8"/>
      <c r="BS343" s="8"/>
      <c r="BT343" s="8"/>
      <c r="BU343" s="9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9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9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9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9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9"/>
      <c r="HF343" s="8"/>
      <c r="HG343" s="8"/>
    </row>
    <row r="344" spans="1:215" s="2" customFormat="1" ht="17" customHeight="1">
      <c r="A344" s="50" t="s">
        <v>336</v>
      </c>
      <c r="B344" s="35">
        <v>1361</v>
      </c>
      <c r="C344" s="35">
        <v>1360.8</v>
      </c>
      <c r="D344" s="71">
        <f t="shared" si="107"/>
        <v>0.99985304922850837</v>
      </c>
      <c r="E344" s="10">
        <v>10</v>
      </c>
      <c r="F344" s="4" t="s">
        <v>370</v>
      </c>
      <c r="G344" s="4" t="s">
        <v>370</v>
      </c>
      <c r="H344" s="4" t="s">
        <v>370</v>
      </c>
      <c r="I344" s="4" t="s">
        <v>370</v>
      </c>
      <c r="J344" s="4" t="s">
        <v>370</v>
      </c>
      <c r="K344" s="4" t="s">
        <v>370</v>
      </c>
      <c r="L344" s="4" t="s">
        <v>370</v>
      </c>
      <c r="M344" s="4" t="s">
        <v>370</v>
      </c>
      <c r="N344" s="35">
        <v>594.70000000000005</v>
      </c>
      <c r="O344" s="35">
        <v>1034.0999999999999</v>
      </c>
      <c r="P344" s="71">
        <f t="shared" si="99"/>
        <v>1.2538859929376156</v>
      </c>
      <c r="Q344" s="10">
        <v>20</v>
      </c>
      <c r="R344" s="35">
        <v>31</v>
      </c>
      <c r="S344" s="35">
        <v>30.5</v>
      </c>
      <c r="T344" s="71">
        <f t="shared" si="100"/>
        <v>0.9838709677419355</v>
      </c>
      <c r="U344" s="10">
        <v>20</v>
      </c>
      <c r="V344" s="35">
        <v>6.6</v>
      </c>
      <c r="W344" s="35">
        <v>7.4</v>
      </c>
      <c r="X344" s="71">
        <f t="shared" si="101"/>
        <v>1.1212121212121213</v>
      </c>
      <c r="Y344" s="10">
        <v>30</v>
      </c>
      <c r="Z344" s="35">
        <v>10958</v>
      </c>
      <c r="AA344" s="35">
        <v>11141.9</v>
      </c>
      <c r="AB344" s="71">
        <f t="shared" si="108"/>
        <v>1.0167822595364118</v>
      </c>
      <c r="AC344" s="10">
        <v>5</v>
      </c>
      <c r="AD344" s="47">
        <v>80</v>
      </c>
      <c r="AE344" s="47">
        <v>80</v>
      </c>
      <c r="AF344" s="71">
        <f t="shared" si="114"/>
        <v>1</v>
      </c>
      <c r="AG344" s="10">
        <v>20</v>
      </c>
      <c r="AH344" s="4" t="s">
        <v>370</v>
      </c>
      <c r="AI344" s="4" t="s">
        <v>370</v>
      </c>
      <c r="AJ344" s="4" t="s">
        <v>370</v>
      </c>
      <c r="AK344" s="4" t="s">
        <v>370</v>
      </c>
      <c r="AL344" s="4" t="s">
        <v>370</v>
      </c>
      <c r="AM344" s="4" t="s">
        <v>370</v>
      </c>
      <c r="AN344" s="4" t="s">
        <v>370</v>
      </c>
      <c r="AO344" s="4" t="s">
        <v>370</v>
      </c>
      <c r="AP344" s="46">
        <f t="shared" si="109"/>
        <v>1.0807042346659219</v>
      </c>
      <c r="AQ344" s="47">
        <v>2214</v>
      </c>
      <c r="AR344" s="35">
        <f t="shared" si="110"/>
        <v>1811.4545454545455</v>
      </c>
      <c r="AS344" s="35">
        <f t="shared" si="103"/>
        <v>1957.6</v>
      </c>
      <c r="AT344" s="35">
        <f t="shared" si="104"/>
        <v>146.14545454545441</v>
      </c>
      <c r="AU344" s="35">
        <v>192.2</v>
      </c>
      <c r="AV344" s="35">
        <v>252.5</v>
      </c>
      <c r="AW344" s="35">
        <v>231.5</v>
      </c>
      <c r="AX344" s="35">
        <v>199</v>
      </c>
      <c r="AY344" s="35">
        <v>186.2</v>
      </c>
      <c r="AZ344" s="35">
        <v>207</v>
      </c>
      <c r="BA344" s="35">
        <v>208.3</v>
      </c>
      <c r="BB344" s="35">
        <v>228.9</v>
      </c>
      <c r="BC344" s="35"/>
      <c r="BD344" s="35"/>
      <c r="BE344" s="35">
        <f t="shared" si="111"/>
        <v>252</v>
      </c>
      <c r="BF344" s="10"/>
      <c r="BG344" s="35">
        <f t="shared" si="105"/>
        <v>252</v>
      </c>
      <c r="BH344" s="35"/>
      <c r="BI344" s="35">
        <f t="shared" si="106"/>
        <v>252</v>
      </c>
      <c r="BJ344" s="35"/>
      <c r="BK344" s="35">
        <f t="shared" si="112"/>
        <v>252</v>
      </c>
      <c r="BL344" s="35">
        <v>257.8</v>
      </c>
      <c r="BM344" s="35">
        <f t="shared" si="113"/>
        <v>-5.8000000000000114</v>
      </c>
      <c r="BN344" s="80"/>
      <c r="BO344" s="8"/>
      <c r="BP344" s="8"/>
      <c r="BQ344" s="8"/>
      <c r="BR344" s="8"/>
      <c r="BS344" s="8"/>
      <c r="BT344" s="8"/>
      <c r="BU344" s="9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9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9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9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9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9"/>
      <c r="HF344" s="8"/>
      <c r="HG344" s="8"/>
    </row>
    <row r="345" spans="1:215" s="2" customFormat="1" ht="17" customHeight="1">
      <c r="A345" s="50" t="s">
        <v>337</v>
      </c>
      <c r="B345" s="35">
        <v>415</v>
      </c>
      <c r="C345" s="35">
        <v>415.1</v>
      </c>
      <c r="D345" s="71">
        <f t="shared" si="107"/>
        <v>1.0002409638554217</v>
      </c>
      <c r="E345" s="10">
        <v>10</v>
      </c>
      <c r="F345" s="4" t="s">
        <v>370</v>
      </c>
      <c r="G345" s="4" t="s">
        <v>370</v>
      </c>
      <c r="H345" s="4" t="s">
        <v>370</v>
      </c>
      <c r="I345" s="4" t="s">
        <v>370</v>
      </c>
      <c r="J345" s="4" t="s">
        <v>370</v>
      </c>
      <c r="K345" s="4" t="s">
        <v>370</v>
      </c>
      <c r="L345" s="4" t="s">
        <v>370</v>
      </c>
      <c r="M345" s="4" t="s">
        <v>370</v>
      </c>
      <c r="N345" s="35">
        <v>778.6</v>
      </c>
      <c r="O345" s="35">
        <v>707.6</v>
      </c>
      <c r="P345" s="71">
        <f t="shared" si="99"/>
        <v>0.90881068584639091</v>
      </c>
      <c r="Q345" s="10">
        <v>20</v>
      </c>
      <c r="R345" s="35">
        <v>32</v>
      </c>
      <c r="S345" s="35">
        <v>33.1</v>
      </c>
      <c r="T345" s="71">
        <f t="shared" si="100"/>
        <v>1.034375</v>
      </c>
      <c r="U345" s="10">
        <v>20</v>
      </c>
      <c r="V345" s="35">
        <v>10</v>
      </c>
      <c r="W345" s="35">
        <v>11.1</v>
      </c>
      <c r="X345" s="71">
        <f t="shared" si="101"/>
        <v>1.1099999999999999</v>
      </c>
      <c r="Y345" s="10">
        <v>30</v>
      </c>
      <c r="Z345" s="35">
        <v>6022</v>
      </c>
      <c r="AA345" s="35">
        <v>7533.6</v>
      </c>
      <c r="AB345" s="71">
        <f t="shared" si="108"/>
        <v>1.2051012952507472</v>
      </c>
      <c r="AC345" s="10">
        <v>5</v>
      </c>
      <c r="AD345" s="47">
        <v>96</v>
      </c>
      <c r="AE345" s="47">
        <v>96</v>
      </c>
      <c r="AF345" s="71">
        <f t="shared" si="114"/>
        <v>1</v>
      </c>
      <c r="AG345" s="10">
        <v>20</v>
      </c>
      <c r="AH345" s="4" t="s">
        <v>370</v>
      </c>
      <c r="AI345" s="4" t="s">
        <v>370</v>
      </c>
      <c r="AJ345" s="4" t="s">
        <v>370</v>
      </c>
      <c r="AK345" s="4" t="s">
        <v>370</v>
      </c>
      <c r="AL345" s="4" t="s">
        <v>370</v>
      </c>
      <c r="AM345" s="4" t="s">
        <v>370</v>
      </c>
      <c r="AN345" s="4" t="s">
        <v>370</v>
      </c>
      <c r="AO345" s="4" t="s">
        <v>370</v>
      </c>
      <c r="AP345" s="46">
        <f t="shared" si="109"/>
        <v>1.0303964745879597</v>
      </c>
      <c r="AQ345" s="47">
        <v>868</v>
      </c>
      <c r="AR345" s="35">
        <f t="shared" si="110"/>
        <v>710.18181818181813</v>
      </c>
      <c r="AS345" s="35">
        <f t="shared" si="103"/>
        <v>731.8</v>
      </c>
      <c r="AT345" s="35">
        <f t="shared" si="104"/>
        <v>21.618181818181824</v>
      </c>
      <c r="AU345" s="35">
        <v>79.7</v>
      </c>
      <c r="AV345" s="35">
        <v>83.9</v>
      </c>
      <c r="AW345" s="35">
        <v>97.6</v>
      </c>
      <c r="AX345" s="35">
        <v>70.900000000000006</v>
      </c>
      <c r="AY345" s="35">
        <v>86.1</v>
      </c>
      <c r="AZ345" s="35">
        <v>64.400000000000006</v>
      </c>
      <c r="BA345" s="35">
        <v>89.8</v>
      </c>
      <c r="BB345" s="35">
        <v>66</v>
      </c>
      <c r="BC345" s="35"/>
      <c r="BD345" s="35"/>
      <c r="BE345" s="35">
        <f t="shared" si="111"/>
        <v>93.4</v>
      </c>
      <c r="BF345" s="10"/>
      <c r="BG345" s="35">
        <f t="shared" si="105"/>
        <v>93.4</v>
      </c>
      <c r="BH345" s="35"/>
      <c r="BI345" s="35">
        <f t="shared" si="106"/>
        <v>93.4</v>
      </c>
      <c r="BJ345" s="35"/>
      <c r="BK345" s="35">
        <f t="shared" si="112"/>
        <v>93.4</v>
      </c>
      <c r="BL345" s="35">
        <v>87.2</v>
      </c>
      <c r="BM345" s="35">
        <f t="shared" si="113"/>
        <v>6.2000000000000028</v>
      </c>
      <c r="BN345" s="80"/>
      <c r="BO345" s="8"/>
      <c r="BP345" s="8"/>
      <c r="BQ345" s="8"/>
      <c r="BR345" s="8"/>
      <c r="BS345" s="8"/>
      <c r="BT345" s="8"/>
      <c r="BU345" s="9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9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9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9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9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9"/>
      <c r="HF345" s="8"/>
      <c r="HG345" s="8"/>
    </row>
    <row r="346" spans="1:215" s="2" customFormat="1" ht="17" customHeight="1">
      <c r="A346" s="50" t="s">
        <v>338</v>
      </c>
      <c r="B346" s="35">
        <v>637</v>
      </c>
      <c r="C346" s="35">
        <v>662.3</v>
      </c>
      <c r="D346" s="71">
        <f t="shared" si="107"/>
        <v>1.039717425431711</v>
      </c>
      <c r="E346" s="10">
        <v>10</v>
      </c>
      <c r="F346" s="4" t="s">
        <v>370</v>
      </c>
      <c r="G346" s="4" t="s">
        <v>370</v>
      </c>
      <c r="H346" s="4" t="s">
        <v>370</v>
      </c>
      <c r="I346" s="4" t="s">
        <v>370</v>
      </c>
      <c r="J346" s="4" t="s">
        <v>370</v>
      </c>
      <c r="K346" s="4" t="s">
        <v>370</v>
      </c>
      <c r="L346" s="4" t="s">
        <v>370</v>
      </c>
      <c r="M346" s="4" t="s">
        <v>370</v>
      </c>
      <c r="N346" s="35">
        <v>1998.7</v>
      </c>
      <c r="O346" s="35">
        <v>1165.4000000000001</v>
      </c>
      <c r="P346" s="71">
        <f t="shared" si="99"/>
        <v>0.58307900135087809</v>
      </c>
      <c r="Q346" s="10">
        <v>20</v>
      </c>
      <c r="R346" s="35">
        <v>33</v>
      </c>
      <c r="S346" s="35">
        <v>32.5</v>
      </c>
      <c r="T346" s="71">
        <f t="shared" si="100"/>
        <v>0.98484848484848486</v>
      </c>
      <c r="U346" s="10">
        <v>25</v>
      </c>
      <c r="V346" s="35">
        <v>21.6</v>
      </c>
      <c r="W346" s="35">
        <v>22.2</v>
      </c>
      <c r="X346" s="71">
        <f t="shared" si="101"/>
        <v>1.0277777777777777</v>
      </c>
      <c r="Y346" s="10">
        <v>25</v>
      </c>
      <c r="Z346" s="35">
        <v>4824</v>
      </c>
      <c r="AA346" s="35">
        <v>6157</v>
      </c>
      <c r="AB346" s="71">
        <f t="shared" si="108"/>
        <v>1.2076326699834161</v>
      </c>
      <c r="AC346" s="10">
        <v>5</v>
      </c>
      <c r="AD346" s="47">
        <v>186</v>
      </c>
      <c r="AE346" s="47">
        <v>186</v>
      </c>
      <c r="AF346" s="71">
        <f t="shared" si="114"/>
        <v>1</v>
      </c>
      <c r="AG346" s="10">
        <v>20</v>
      </c>
      <c r="AH346" s="4" t="s">
        <v>370</v>
      </c>
      <c r="AI346" s="4" t="s">
        <v>370</v>
      </c>
      <c r="AJ346" s="4" t="s">
        <v>370</v>
      </c>
      <c r="AK346" s="4" t="s">
        <v>370</v>
      </c>
      <c r="AL346" s="4" t="s">
        <v>370</v>
      </c>
      <c r="AM346" s="4" t="s">
        <v>370</v>
      </c>
      <c r="AN346" s="4" t="s">
        <v>370</v>
      </c>
      <c r="AO346" s="4" t="s">
        <v>370</v>
      </c>
      <c r="AP346" s="46">
        <f t="shared" si="109"/>
        <v>0.93726261139912692</v>
      </c>
      <c r="AQ346" s="47">
        <v>215</v>
      </c>
      <c r="AR346" s="35">
        <f t="shared" si="110"/>
        <v>175.90909090909093</v>
      </c>
      <c r="AS346" s="35">
        <f t="shared" si="103"/>
        <v>164.9</v>
      </c>
      <c r="AT346" s="35">
        <f t="shared" si="104"/>
        <v>-11.009090909090929</v>
      </c>
      <c r="AU346" s="35">
        <v>19.600000000000001</v>
      </c>
      <c r="AV346" s="35">
        <v>15.8</v>
      </c>
      <c r="AW346" s="35">
        <v>12.3</v>
      </c>
      <c r="AX346" s="35">
        <v>15.5</v>
      </c>
      <c r="AY346" s="35">
        <v>15.7</v>
      </c>
      <c r="AZ346" s="35">
        <v>19.8</v>
      </c>
      <c r="BA346" s="35">
        <v>19.899999999999999</v>
      </c>
      <c r="BB346" s="35">
        <v>18.100000000000001</v>
      </c>
      <c r="BC346" s="35">
        <v>5</v>
      </c>
      <c r="BD346" s="35"/>
      <c r="BE346" s="35">
        <f t="shared" si="111"/>
        <v>23.2</v>
      </c>
      <c r="BF346" s="10"/>
      <c r="BG346" s="35">
        <f t="shared" si="105"/>
        <v>23.2</v>
      </c>
      <c r="BH346" s="35"/>
      <c r="BI346" s="35">
        <f t="shared" si="106"/>
        <v>23.2</v>
      </c>
      <c r="BJ346" s="35"/>
      <c r="BK346" s="35">
        <f t="shared" si="112"/>
        <v>23.2</v>
      </c>
      <c r="BL346" s="35">
        <v>20.8</v>
      </c>
      <c r="BM346" s="35">
        <f t="shared" si="113"/>
        <v>2.3999999999999986</v>
      </c>
      <c r="BN346" s="80"/>
      <c r="BO346" s="8"/>
      <c r="BP346" s="8"/>
      <c r="BQ346" s="8"/>
      <c r="BR346" s="8"/>
      <c r="BS346" s="8"/>
      <c r="BT346" s="8"/>
      <c r="BU346" s="9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9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9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9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9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9"/>
      <c r="HF346" s="8"/>
      <c r="HG346" s="8"/>
    </row>
    <row r="347" spans="1:215" s="2" customFormat="1" ht="17" customHeight="1">
      <c r="A347" s="50" t="s">
        <v>339</v>
      </c>
      <c r="B347" s="35">
        <v>0</v>
      </c>
      <c r="C347" s="35">
        <v>0</v>
      </c>
      <c r="D347" s="71">
        <f t="shared" si="107"/>
        <v>0</v>
      </c>
      <c r="E347" s="10">
        <v>0</v>
      </c>
      <c r="F347" s="4" t="s">
        <v>370</v>
      </c>
      <c r="G347" s="4" t="s">
        <v>370</v>
      </c>
      <c r="H347" s="4" t="s">
        <v>370</v>
      </c>
      <c r="I347" s="4" t="s">
        <v>370</v>
      </c>
      <c r="J347" s="4" t="s">
        <v>370</v>
      </c>
      <c r="K347" s="4" t="s">
        <v>370</v>
      </c>
      <c r="L347" s="4" t="s">
        <v>370</v>
      </c>
      <c r="M347" s="4" t="s">
        <v>370</v>
      </c>
      <c r="N347" s="35">
        <v>1012.9</v>
      </c>
      <c r="O347" s="35">
        <v>714.9</v>
      </c>
      <c r="P347" s="71">
        <f t="shared" si="99"/>
        <v>0.70579524138611904</v>
      </c>
      <c r="Q347" s="10">
        <v>20</v>
      </c>
      <c r="R347" s="35">
        <v>179</v>
      </c>
      <c r="S347" s="35">
        <v>184.6</v>
      </c>
      <c r="T347" s="71">
        <f t="shared" si="100"/>
        <v>1.0312849162011173</v>
      </c>
      <c r="U347" s="10">
        <v>20</v>
      </c>
      <c r="V347" s="35">
        <v>26.5</v>
      </c>
      <c r="W347" s="35">
        <v>31.4</v>
      </c>
      <c r="X347" s="71">
        <f t="shared" si="101"/>
        <v>1.1849056603773584</v>
      </c>
      <c r="Y347" s="10">
        <v>30</v>
      </c>
      <c r="Z347" s="35">
        <v>8059</v>
      </c>
      <c r="AA347" s="35">
        <v>10921</v>
      </c>
      <c r="AB347" s="71">
        <f t="shared" si="108"/>
        <v>1.2155130909542127</v>
      </c>
      <c r="AC347" s="10">
        <v>5</v>
      </c>
      <c r="AD347" s="47">
        <v>397</v>
      </c>
      <c r="AE347" s="47">
        <v>397</v>
      </c>
      <c r="AF347" s="71">
        <f t="shared" si="114"/>
        <v>1</v>
      </c>
      <c r="AG347" s="10">
        <v>20</v>
      </c>
      <c r="AH347" s="4" t="s">
        <v>370</v>
      </c>
      <c r="AI347" s="4" t="s">
        <v>370</v>
      </c>
      <c r="AJ347" s="4" t="s">
        <v>370</v>
      </c>
      <c r="AK347" s="4" t="s">
        <v>370</v>
      </c>
      <c r="AL347" s="4" t="s">
        <v>370</v>
      </c>
      <c r="AM347" s="4" t="s">
        <v>370</v>
      </c>
      <c r="AN347" s="4" t="s">
        <v>370</v>
      </c>
      <c r="AO347" s="4" t="s">
        <v>370</v>
      </c>
      <c r="AP347" s="46">
        <f t="shared" si="109"/>
        <v>1.0143825096614374</v>
      </c>
      <c r="AQ347" s="47">
        <v>1546</v>
      </c>
      <c r="AR347" s="35">
        <f t="shared" si="110"/>
        <v>1264.9090909090908</v>
      </c>
      <c r="AS347" s="35">
        <f t="shared" si="103"/>
        <v>1283.0999999999999</v>
      </c>
      <c r="AT347" s="35">
        <f t="shared" si="104"/>
        <v>18.190909090909145</v>
      </c>
      <c r="AU347" s="35">
        <v>170.7</v>
      </c>
      <c r="AV347" s="35">
        <v>97.1</v>
      </c>
      <c r="AW347" s="35">
        <v>81.2</v>
      </c>
      <c r="AX347" s="35">
        <v>131.69999999999999</v>
      </c>
      <c r="AY347" s="35">
        <v>129.4</v>
      </c>
      <c r="AZ347" s="35">
        <v>128.5</v>
      </c>
      <c r="BA347" s="35">
        <v>145.1</v>
      </c>
      <c r="BB347" s="35">
        <v>131.19999999999999</v>
      </c>
      <c r="BC347" s="35">
        <v>51.6</v>
      </c>
      <c r="BD347" s="35"/>
      <c r="BE347" s="35">
        <f t="shared" si="111"/>
        <v>216.6</v>
      </c>
      <c r="BF347" s="10"/>
      <c r="BG347" s="35">
        <f t="shared" si="105"/>
        <v>216.6</v>
      </c>
      <c r="BH347" s="35"/>
      <c r="BI347" s="35">
        <f t="shared" si="106"/>
        <v>216.6</v>
      </c>
      <c r="BJ347" s="35"/>
      <c r="BK347" s="35">
        <f t="shared" si="112"/>
        <v>216.6</v>
      </c>
      <c r="BL347" s="35">
        <v>202.5</v>
      </c>
      <c r="BM347" s="35">
        <f t="shared" si="113"/>
        <v>14.099999999999994</v>
      </c>
      <c r="BN347" s="80"/>
      <c r="BO347" s="8"/>
      <c r="BP347" s="8"/>
      <c r="BQ347" s="8"/>
      <c r="BR347" s="8"/>
      <c r="BS347" s="8"/>
      <c r="BT347" s="8"/>
      <c r="BU347" s="9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9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9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9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9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9"/>
      <c r="HF347" s="8"/>
      <c r="HG347" s="8"/>
    </row>
    <row r="348" spans="1:215" s="2" customFormat="1" ht="17" customHeight="1">
      <c r="A348" s="50" t="s">
        <v>340</v>
      </c>
      <c r="B348" s="35">
        <v>394</v>
      </c>
      <c r="C348" s="35">
        <v>388</v>
      </c>
      <c r="D348" s="71">
        <f t="shared" si="107"/>
        <v>0.98477157360406087</v>
      </c>
      <c r="E348" s="10">
        <v>10</v>
      </c>
      <c r="F348" s="4" t="s">
        <v>370</v>
      </c>
      <c r="G348" s="4" t="s">
        <v>370</v>
      </c>
      <c r="H348" s="4" t="s">
        <v>370</v>
      </c>
      <c r="I348" s="4" t="s">
        <v>370</v>
      </c>
      <c r="J348" s="4" t="s">
        <v>370</v>
      </c>
      <c r="K348" s="4" t="s">
        <v>370</v>
      </c>
      <c r="L348" s="4" t="s">
        <v>370</v>
      </c>
      <c r="M348" s="4" t="s">
        <v>370</v>
      </c>
      <c r="N348" s="35">
        <v>418.4</v>
      </c>
      <c r="O348" s="35">
        <v>464.9</v>
      </c>
      <c r="P348" s="71">
        <f t="shared" si="99"/>
        <v>1.1111376673040152</v>
      </c>
      <c r="Q348" s="10">
        <v>20</v>
      </c>
      <c r="R348" s="35">
        <v>316</v>
      </c>
      <c r="S348" s="35">
        <v>338.1</v>
      </c>
      <c r="T348" s="71">
        <f t="shared" si="100"/>
        <v>1.0699367088607596</v>
      </c>
      <c r="U348" s="10">
        <v>30</v>
      </c>
      <c r="V348" s="35">
        <v>12.5</v>
      </c>
      <c r="W348" s="35">
        <v>12.8</v>
      </c>
      <c r="X348" s="71">
        <f t="shared" si="101"/>
        <v>1.024</v>
      </c>
      <c r="Y348" s="10">
        <v>20</v>
      </c>
      <c r="Z348" s="35">
        <v>4702</v>
      </c>
      <c r="AA348" s="35">
        <v>4256.3</v>
      </c>
      <c r="AB348" s="71">
        <f t="shared" si="108"/>
        <v>0.9052105487026797</v>
      </c>
      <c r="AC348" s="10">
        <v>5</v>
      </c>
      <c r="AD348" s="47">
        <v>207</v>
      </c>
      <c r="AE348" s="47">
        <v>207</v>
      </c>
      <c r="AF348" s="71">
        <f t="shared" si="114"/>
        <v>1</v>
      </c>
      <c r="AG348" s="10">
        <v>20</v>
      </c>
      <c r="AH348" s="4" t="s">
        <v>370</v>
      </c>
      <c r="AI348" s="4" t="s">
        <v>370</v>
      </c>
      <c r="AJ348" s="4" t="s">
        <v>370</v>
      </c>
      <c r="AK348" s="4" t="s">
        <v>370</v>
      </c>
      <c r="AL348" s="4" t="s">
        <v>370</v>
      </c>
      <c r="AM348" s="4" t="s">
        <v>370</v>
      </c>
      <c r="AN348" s="4" t="s">
        <v>370</v>
      </c>
      <c r="AO348" s="4" t="s">
        <v>370</v>
      </c>
      <c r="AP348" s="46">
        <f t="shared" si="109"/>
        <v>1.0397583151567344</v>
      </c>
      <c r="AQ348" s="47">
        <v>946</v>
      </c>
      <c r="AR348" s="35">
        <f t="shared" si="110"/>
        <v>774</v>
      </c>
      <c r="AS348" s="35">
        <f t="shared" si="103"/>
        <v>804.8</v>
      </c>
      <c r="AT348" s="35">
        <f t="shared" si="104"/>
        <v>30.799999999999955</v>
      </c>
      <c r="AU348" s="35">
        <v>103.9</v>
      </c>
      <c r="AV348" s="35">
        <v>103.4</v>
      </c>
      <c r="AW348" s="35">
        <v>55.6</v>
      </c>
      <c r="AX348" s="35">
        <v>101.7</v>
      </c>
      <c r="AY348" s="35">
        <v>86.7</v>
      </c>
      <c r="AZ348" s="35">
        <v>96.2</v>
      </c>
      <c r="BA348" s="35">
        <v>85.4</v>
      </c>
      <c r="BB348" s="35">
        <v>86.9</v>
      </c>
      <c r="BC348" s="35"/>
      <c r="BD348" s="35"/>
      <c r="BE348" s="35">
        <f t="shared" si="111"/>
        <v>85</v>
      </c>
      <c r="BF348" s="10"/>
      <c r="BG348" s="35">
        <f t="shared" si="105"/>
        <v>85</v>
      </c>
      <c r="BH348" s="35"/>
      <c r="BI348" s="35">
        <f t="shared" si="106"/>
        <v>85</v>
      </c>
      <c r="BJ348" s="35"/>
      <c r="BK348" s="35">
        <f t="shared" si="112"/>
        <v>85</v>
      </c>
      <c r="BL348" s="35">
        <v>90.2</v>
      </c>
      <c r="BM348" s="35">
        <f t="shared" si="113"/>
        <v>-5.2000000000000028</v>
      </c>
      <c r="BN348" s="80"/>
      <c r="BO348" s="8"/>
      <c r="BP348" s="8"/>
      <c r="BQ348" s="8"/>
      <c r="BR348" s="8"/>
      <c r="BS348" s="8"/>
      <c r="BT348" s="8"/>
      <c r="BU348" s="9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9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9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9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9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9"/>
      <c r="HF348" s="8"/>
      <c r="HG348" s="8"/>
    </row>
    <row r="349" spans="1:215" s="2" customFormat="1" ht="17" customHeight="1">
      <c r="A349" s="50" t="s">
        <v>341</v>
      </c>
      <c r="B349" s="35">
        <v>207608</v>
      </c>
      <c r="C349" s="35">
        <v>206309.5</v>
      </c>
      <c r="D349" s="71">
        <f t="shared" si="107"/>
        <v>0.99374542406843669</v>
      </c>
      <c r="E349" s="10">
        <v>10</v>
      </c>
      <c r="F349" s="4" t="s">
        <v>370</v>
      </c>
      <c r="G349" s="4" t="s">
        <v>370</v>
      </c>
      <c r="H349" s="4" t="s">
        <v>370</v>
      </c>
      <c r="I349" s="4" t="s">
        <v>370</v>
      </c>
      <c r="J349" s="4" t="s">
        <v>370</v>
      </c>
      <c r="K349" s="4" t="s">
        <v>370</v>
      </c>
      <c r="L349" s="4" t="s">
        <v>370</v>
      </c>
      <c r="M349" s="4" t="s">
        <v>370</v>
      </c>
      <c r="N349" s="35">
        <v>6413.7</v>
      </c>
      <c r="O349" s="35">
        <v>6442.9</v>
      </c>
      <c r="P349" s="71">
        <f t="shared" si="99"/>
        <v>1.0045527542604114</v>
      </c>
      <c r="Q349" s="10">
        <v>20</v>
      </c>
      <c r="R349" s="35">
        <v>212</v>
      </c>
      <c r="S349" s="35">
        <v>211.6</v>
      </c>
      <c r="T349" s="71">
        <f t="shared" si="100"/>
        <v>0.99811320754716981</v>
      </c>
      <c r="U349" s="10">
        <v>20</v>
      </c>
      <c r="V349" s="35">
        <v>28</v>
      </c>
      <c r="W349" s="35">
        <v>29.8</v>
      </c>
      <c r="X349" s="71">
        <f t="shared" si="101"/>
        <v>1.0642857142857143</v>
      </c>
      <c r="Y349" s="10">
        <v>30</v>
      </c>
      <c r="Z349" s="35">
        <v>295765</v>
      </c>
      <c r="AA349" s="35">
        <v>344783.2</v>
      </c>
      <c r="AB349" s="71">
        <f t="shared" si="108"/>
        <v>1.1657336060723886</v>
      </c>
      <c r="AC349" s="10">
        <v>5</v>
      </c>
      <c r="AD349" s="47">
        <v>300</v>
      </c>
      <c r="AE349" s="47">
        <v>300</v>
      </c>
      <c r="AF349" s="71">
        <f t="shared" si="114"/>
        <v>1</v>
      </c>
      <c r="AG349" s="10">
        <v>20</v>
      </c>
      <c r="AH349" s="4" t="s">
        <v>370</v>
      </c>
      <c r="AI349" s="4" t="s">
        <v>370</v>
      </c>
      <c r="AJ349" s="4" t="s">
        <v>370</v>
      </c>
      <c r="AK349" s="4" t="s">
        <v>370</v>
      </c>
      <c r="AL349" s="4" t="s">
        <v>370</v>
      </c>
      <c r="AM349" s="4" t="s">
        <v>370</v>
      </c>
      <c r="AN349" s="4" t="s">
        <v>370</v>
      </c>
      <c r="AO349" s="4" t="s">
        <v>370</v>
      </c>
      <c r="AP349" s="46">
        <f t="shared" si="109"/>
        <v>1.026171551769232</v>
      </c>
      <c r="AQ349" s="47">
        <v>5071</v>
      </c>
      <c r="AR349" s="35">
        <f t="shared" si="110"/>
        <v>4149</v>
      </c>
      <c r="AS349" s="35">
        <f t="shared" si="103"/>
        <v>4257.6000000000004</v>
      </c>
      <c r="AT349" s="35">
        <f t="shared" si="104"/>
        <v>108.60000000000036</v>
      </c>
      <c r="AU349" s="35">
        <v>471.1</v>
      </c>
      <c r="AV349" s="35">
        <v>417.5</v>
      </c>
      <c r="AW349" s="35">
        <v>469.3</v>
      </c>
      <c r="AX349" s="35">
        <v>508.1</v>
      </c>
      <c r="AY349" s="35">
        <v>440.9</v>
      </c>
      <c r="AZ349" s="35">
        <v>577.79999999999995</v>
      </c>
      <c r="BA349" s="35">
        <v>473.2</v>
      </c>
      <c r="BB349" s="35">
        <v>418.7</v>
      </c>
      <c r="BC349" s="35"/>
      <c r="BD349" s="35"/>
      <c r="BE349" s="35">
        <f t="shared" si="111"/>
        <v>481</v>
      </c>
      <c r="BF349" s="10"/>
      <c r="BG349" s="35">
        <f t="shared" si="105"/>
        <v>481</v>
      </c>
      <c r="BH349" s="35"/>
      <c r="BI349" s="35">
        <f t="shared" si="106"/>
        <v>481</v>
      </c>
      <c r="BJ349" s="35"/>
      <c r="BK349" s="35">
        <f t="shared" si="112"/>
        <v>481</v>
      </c>
      <c r="BL349" s="35">
        <v>452</v>
      </c>
      <c r="BM349" s="35">
        <f t="shared" si="113"/>
        <v>29</v>
      </c>
      <c r="BN349" s="80"/>
      <c r="BO349" s="8"/>
      <c r="BP349" s="8"/>
      <c r="BQ349" s="8"/>
      <c r="BR349" s="8"/>
      <c r="BS349" s="8"/>
      <c r="BT349" s="8"/>
      <c r="BU349" s="9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9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9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9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9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9"/>
      <c r="HF349" s="8"/>
      <c r="HG349" s="8"/>
    </row>
    <row r="350" spans="1:215" s="2" customFormat="1" ht="17" customHeight="1">
      <c r="A350" s="50" t="s">
        <v>342</v>
      </c>
      <c r="B350" s="35">
        <v>475</v>
      </c>
      <c r="C350" s="35">
        <v>411.6</v>
      </c>
      <c r="D350" s="71">
        <f t="shared" si="107"/>
        <v>0.8665263157894737</v>
      </c>
      <c r="E350" s="10">
        <v>10</v>
      </c>
      <c r="F350" s="4" t="s">
        <v>370</v>
      </c>
      <c r="G350" s="4" t="s">
        <v>370</v>
      </c>
      <c r="H350" s="4" t="s">
        <v>370</v>
      </c>
      <c r="I350" s="4" t="s">
        <v>370</v>
      </c>
      <c r="J350" s="4" t="s">
        <v>370</v>
      </c>
      <c r="K350" s="4" t="s">
        <v>370</v>
      </c>
      <c r="L350" s="4" t="s">
        <v>370</v>
      </c>
      <c r="M350" s="4" t="s">
        <v>370</v>
      </c>
      <c r="N350" s="35">
        <v>729.5</v>
      </c>
      <c r="O350" s="35">
        <v>382.6</v>
      </c>
      <c r="P350" s="71">
        <f t="shared" si="99"/>
        <v>0.52446881425633995</v>
      </c>
      <c r="Q350" s="10">
        <v>20</v>
      </c>
      <c r="R350" s="35">
        <v>179</v>
      </c>
      <c r="S350" s="35">
        <v>178.4</v>
      </c>
      <c r="T350" s="71">
        <f t="shared" si="100"/>
        <v>0.99664804469273749</v>
      </c>
      <c r="U350" s="10">
        <v>30</v>
      </c>
      <c r="V350" s="35">
        <v>26.5</v>
      </c>
      <c r="W350" s="35">
        <v>27.3</v>
      </c>
      <c r="X350" s="71">
        <f t="shared" si="101"/>
        <v>1.030188679245283</v>
      </c>
      <c r="Y350" s="10">
        <v>20</v>
      </c>
      <c r="Z350" s="35">
        <v>1997</v>
      </c>
      <c r="AA350" s="35">
        <v>2166.6999999999998</v>
      </c>
      <c r="AB350" s="71">
        <f t="shared" si="108"/>
        <v>1.0849774661992988</v>
      </c>
      <c r="AC350" s="10">
        <v>5</v>
      </c>
      <c r="AD350" s="47">
        <v>560</v>
      </c>
      <c r="AE350" s="47">
        <v>560</v>
      </c>
      <c r="AF350" s="71">
        <f t="shared" si="114"/>
        <v>1</v>
      </c>
      <c r="AG350" s="10">
        <v>20</v>
      </c>
      <c r="AH350" s="4" t="s">
        <v>370</v>
      </c>
      <c r="AI350" s="4" t="s">
        <v>370</v>
      </c>
      <c r="AJ350" s="4" t="s">
        <v>370</v>
      </c>
      <c r="AK350" s="4" t="s">
        <v>370</v>
      </c>
      <c r="AL350" s="4" t="s">
        <v>370</v>
      </c>
      <c r="AM350" s="4" t="s">
        <v>370</v>
      </c>
      <c r="AN350" s="4" t="s">
        <v>370</v>
      </c>
      <c r="AO350" s="4" t="s">
        <v>370</v>
      </c>
      <c r="AP350" s="46">
        <f t="shared" si="109"/>
        <v>0.9055499209495792</v>
      </c>
      <c r="AQ350" s="47">
        <v>822</v>
      </c>
      <c r="AR350" s="35">
        <f t="shared" si="110"/>
        <v>672.54545454545462</v>
      </c>
      <c r="AS350" s="35">
        <f t="shared" si="103"/>
        <v>609</v>
      </c>
      <c r="AT350" s="35">
        <f t="shared" si="104"/>
        <v>-63.545454545454618</v>
      </c>
      <c r="AU350" s="35">
        <v>70.3</v>
      </c>
      <c r="AV350" s="35">
        <v>39.1</v>
      </c>
      <c r="AW350" s="35">
        <v>72.7</v>
      </c>
      <c r="AX350" s="35">
        <v>64.900000000000006</v>
      </c>
      <c r="AY350" s="35">
        <v>79.2</v>
      </c>
      <c r="AZ350" s="35">
        <v>56.8</v>
      </c>
      <c r="BA350" s="35">
        <v>84.3</v>
      </c>
      <c r="BB350" s="35">
        <v>76.2</v>
      </c>
      <c r="BC350" s="35"/>
      <c r="BD350" s="35"/>
      <c r="BE350" s="35">
        <f t="shared" si="111"/>
        <v>65.5</v>
      </c>
      <c r="BF350" s="10"/>
      <c r="BG350" s="35">
        <f t="shared" si="105"/>
        <v>65.5</v>
      </c>
      <c r="BH350" s="35"/>
      <c r="BI350" s="35">
        <f t="shared" si="106"/>
        <v>65.5</v>
      </c>
      <c r="BJ350" s="35"/>
      <c r="BK350" s="35">
        <f t="shared" si="112"/>
        <v>65.5</v>
      </c>
      <c r="BL350" s="35">
        <v>59.5</v>
      </c>
      <c r="BM350" s="35">
        <f t="shared" si="113"/>
        <v>6</v>
      </c>
      <c r="BN350" s="80"/>
    </row>
    <row r="351" spans="1:215" s="2" customFormat="1" ht="17" customHeight="1">
      <c r="A351" s="50" t="s">
        <v>343</v>
      </c>
      <c r="B351" s="35">
        <v>249</v>
      </c>
      <c r="C351" s="35">
        <v>245.5</v>
      </c>
      <c r="D351" s="71">
        <f t="shared" si="107"/>
        <v>0.98594377510040165</v>
      </c>
      <c r="E351" s="10">
        <v>10</v>
      </c>
      <c r="F351" s="4" t="s">
        <v>370</v>
      </c>
      <c r="G351" s="4" t="s">
        <v>370</v>
      </c>
      <c r="H351" s="4" t="s">
        <v>370</v>
      </c>
      <c r="I351" s="4" t="s">
        <v>370</v>
      </c>
      <c r="J351" s="4" t="s">
        <v>370</v>
      </c>
      <c r="K351" s="4" t="s">
        <v>370</v>
      </c>
      <c r="L351" s="4" t="s">
        <v>370</v>
      </c>
      <c r="M351" s="4" t="s">
        <v>370</v>
      </c>
      <c r="N351" s="35">
        <v>595.9</v>
      </c>
      <c r="O351" s="35">
        <v>557.29999999999995</v>
      </c>
      <c r="P351" s="71">
        <f t="shared" si="99"/>
        <v>0.93522403087766404</v>
      </c>
      <c r="Q351" s="10">
        <v>20</v>
      </c>
      <c r="R351" s="35">
        <v>254</v>
      </c>
      <c r="S351" s="35">
        <v>253.4</v>
      </c>
      <c r="T351" s="71">
        <f t="shared" si="100"/>
        <v>0.9976377952755906</v>
      </c>
      <c r="U351" s="10">
        <v>25</v>
      </c>
      <c r="V351" s="35">
        <v>18.399999999999999</v>
      </c>
      <c r="W351" s="35">
        <v>19.5</v>
      </c>
      <c r="X351" s="71">
        <f t="shared" si="101"/>
        <v>1.0597826086956523</v>
      </c>
      <c r="Y351" s="10">
        <v>25</v>
      </c>
      <c r="Z351" s="35">
        <v>12428</v>
      </c>
      <c r="AA351" s="35">
        <v>13352.8</v>
      </c>
      <c r="AB351" s="71">
        <f t="shared" si="108"/>
        <v>1.0744126166720309</v>
      </c>
      <c r="AC351" s="10">
        <v>5</v>
      </c>
      <c r="AD351" s="47">
        <v>350</v>
      </c>
      <c r="AE351" s="47">
        <v>350</v>
      </c>
      <c r="AF351" s="71">
        <f t="shared" si="114"/>
        <v>1</v>
      </c>
      <c r="AG351" s="10">
        <v>20</v>
      </c>
      <c r="AH351" s="4" t="s">
        <v>370</v>
      </c>
      <c r="AI351" s="4" t="s">
        <v>370</v>
      </c>
      <c r="AJ351" s="4" t="s">
        <v>370</v>
      </c>
      <c r="AK351" s="4" t="s">
        <v>370</v>
      </c>
      <c r="AL351" s="4" t="s">
        <v>370</v>
      </c>
      <c r="AM351" s="4" t="s">
        <v>370</v>
      </c>
      <c r="AN351" s="4" t="s">
        <v>370</v>
      </c>
      <c r="AO351" s="4" t="s">
        <v>370</v>
      </c>
      <c r="AP351" s="46">
        <f t="shared" si="109"/>
        <v>1.0035380147733193</v>
      </c>
      <c r="AQ351" s="47">
        <v>2251</v>
      </c>
      <c r="AR351" s="35">
        <f t="shared" si="110"/>
        <v>1841.7272727272725</v>
      </c>
      <c r="AS351" s="35">
        <f t="shared" si="103"/>
        <v>1848.2</v>
      </c>
      <c r="AT351" s="35">
        <f t="shared" si="104"/>
        <v>6.4727272727275249</v>
      </c>
      <c r="AU351" s="35">
        <v>162.9</v>
      </c>
      <c r="AV351" s="35">
        <v>187</v>
      </c>
      <c r="AW351" s="35">
        <v>228.3</v>
      </c>
      <c r="AX351" s="35">
        <v>157.1</v>
      </c>
      <c r="AY351" s="35">
        <v>157.6</v>
      </c>
      <c r="AZ351" s="35">
        <v>296.5</v>
      </c>
      <c r="BA351" s="35">
        <v>175.4</v>
      </c>
      <c r="BB351" s="35">
        <v>216</v>
      </c>
      <c r="BC351" s="35"/>
      <c r="BD351" s="35"/>
      <c r="BE351" s="35">
        <f t="shared" si="111"/>
        <v>267.39999999999998</v>
      </c>
      <c r="BF351" s="10"/>
      <c r="BG351" s="35">
        <f t="shared" si="105"/>
        <v>267.39999999999998</v>
      </c>
      <c r="BH351" s="35"/>
      <c r="BI351" s="35">
        <f t="shared" si="106"/>
        <v>267.39999999999998</v>
      </c>
      <c r="BJ351" s="35"/>
      <c r="BK351" s="35">
        <f t="shared" si="112"/>
        <v>267.39999999999998</v>
      </c>
      <c r="BL351" s="35">
        <v>260.89999999999998</v>
      </c>
      <c r="BM351" s="35">
        <f t="shared" si="113"/>
        <v>6.5</v>
      </c>
      <c r="BN351" s="80"/>
    </row>
    <row r="352" spans="1:215" s="2" customFormat="1" ht="17" customHeight="1">
      <c r="A352" s="17" t="s">
        <v>344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35"/>
      <c r="AA352" s="35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35"/>
      <c r="BM352" s="35"/>
      <c r="BN352" s="79"/>
    </row>
    <row r="353" spans="1:66" s="2" customFormat="1" ht="17" customHeight="1">
      <c r="A353" s="50" t="s">
        <v>345</v>
      </c>
      <c r="B353" s="35">
        <v>299</v>
      </c>
      <c r="C353" s="35">
        <v>326.39999999999998</v>
      </c>
      <c r="D353" s="71">
        <f t="shared" si="107"/>
        <v>1.0916387959866221</v>
      </c>
      <c r="E353" s="10">
        <v>10</v>
      </c>
      <c r="F353" s="4" t="s">
        <v>370</v>
      </c>
      <c r="G353" s="4" t="s">
        <v>370</v>
      </c>
      <c r="H353" s="4" t="s">
        <v>370</v>
      </c>
      <c r="I353" s="4" t="s">
        <v>370</v>
      </c>
      <c r="J353" s="4" t="s">
        <v>370</v>
      </c>
      <c r="K353" s="4" t="s">
        <v>370</v>
      </c>
      <c r="L353" s="4" t="s">
        <v>370</v>
      </c>
      <c r="M353" s="4" t="s">
        <v>370</v>
      </c>
      <c r="N353" s="35">
        <v>365.5</v>
      </c>
      <c r="O353" s="35">
        <v>269.5</v>
      </c>
      <c r="P353" s="71">
        <f t="shared" si="99"/>
        <v>0.73734610123119015</v>
      </c>
      <c r="Q353" s="10">
        <v>20</v>
      </c>
      <c r="R353" s="35">
        <v>124</v>
      </c>
      <c r="S353" s="35">
        <v>129.69999999999999</v>
      </c>
      <c r="T353" s="71">
        <f t="shared" si="100"/>
        <v>1.0459677419354838</v>
      </c>
      <c r="U353" s="10">
        <v>15</v>
      </c>
      <c r="V353" s="35">
        <v>11</v>
      </c>
      <c r="W353" s="35">
        <v>11.5</v>
      </c>
      <c r="X353" s="71">
        <f t="shared" si="101"/>
        <v>1.0454545454545454</v>
      </c>
      <c r="Y353" s="10">
        <v>35</v>
      </c>
      <c r="Z353" s="35">
        <v>4918</v>
      </c>
      <c r="AA353" s="35">
        <v>2348.1</v>
      </c>
      <c r="AB353" s="71">
        <f t="shared" si="108"/>
        <v>0.47745018300122</v>
      </c>
      <c r="AC353" s="10">
        <v>5</v>
      </c>
      <c r="AD353" s="47">
        <v>78</v>
      </c>
      <c r="AE353" s="47">
        <v>79</v>
      </c>
      <c r="AF353" s="71">
        <f t="shared" si="114"/>
        <v>1.0128205128205128</v>
      </c>
      <c r="AG353" s="10">
        <v>20</v>
      </c>
      <c r="AH353" s="4" t="s">
        <v>370</v>
      </c>
      <c r="AI353" s="4" t="s">
        <v>370</v>
      </c>
      <c r="AJ353" s="4" t="s">
        <v>370</v>
      </c>
      <c r="AK353" s="4" t="s">
        <v>370</v>
      </c>
      <c r="AL353" s="4" t="s">
        <v>370</v>
      </c>
      <c r="AM353" s="4" t="s">
        <v>370</v>
      </c>
      <c r="AN353" s="4" t="s">
        <v>370</v>
      </c>
      <c r="AO353" s="4" t="s">
        <v>370</v>
      </c>
      <c r="AP353" s="46">
        <f t="shared" si="109"/>
        <v>0.95797520357950217</v>
      </c>
      <c r="AQ353" s="47">
        <v>1117</v>
      </c>
      <c r="AR353" s="35">
        <f t="shared" si="110"/>
        <v>913.90909090909088</v>
      </c>
      <c r="AS353" s="35">
        <f t="shared" si="103"/>
        <v>875.5</v>
      </c>
      <c r="AT353" s="35">
        <f t="shared" si="104"/>
        <v>-38.409090909090878</v>
      </c>
      <c r="AU353" s="35">
        <v>84.8</v>
      </c>
      <c r="AV353" s="35">
        <v>102.1</v>
      </c>
      <c r="AW353" s="35">
        <v>111.7</v>
      </c>
      <c r="AX353" s="35">
        <v>73.400000000000006</v>
      </c>
      <c r="AY353" s="35">
        <v>83.6</v>
      </c>
      <c r="AZ353" s="35">
        <v>112.2</v>
      </c>
      <c r="BA353" s="35">
        <v>85.4</v>
      </c>
      <c r="BB353" s="35">
        <v>99.9</v>
      </c>
      <c r="BC353" s="35"/>
      <c r="BD353" s="35"/>
      <c r="BE353" s="35">
        <f t="shared" si="111"/>
        <v>122.4</v>
      </c>
      <c r="BF353" s="10"/>
      <c r="BG353" s="35">
        <f t="shared" si="105"/>
        <v>122.4</v>
      </c>
      <c r="BH353" s="35"/>
      <c r="BI353" s="35">
        <f t="shared" si="106"/>
        <v>122.4</v>
      </c>
      <c r="BJ353" s="35"/>
      <c r="BK353" s="35">
        <f t="shared" si="112"/>
        <v>122.4</v>
      </c>
      <c r="BL353" s="35">
        <v>144.4</v>
      </c>
      <c r="BM353" s="35">
        <f t="shared" si="113"/>
        <v>-22</v>
      </c>
      <c r="BN353" s="80"/>
    </row>
    <row r="354" spans="1:66" s="2" customFormat="1" ht="17" customHeight="1">
      <c r="A354" s="50" t="s">
        <v>53</v>
      </c>
      <c r="B354" s="35">
        <v>214</v>
      </c>
      <c r="C354" s="35">
        <v>219.1</v>
      </c>
      <c r="D354" s="71">
        <f t="shared" si="107"/>
        <v>1.0238317757009345</v>
      </c>
      <c r="E354" s="10">
        <v>10</v>
      </c>
      <c r="F354" s="4" t="s">
        <v>370</v>
      </c>
      <c r="G354" s="4" t="s">
        <v>370</v>
      </c>
      <c r="H354" s="4" t="s">
        <v>370</v>
      </c>
      <c r="I354" s="4" t="s">
        <v>370</v>
      </c>
      <c r="J354" s="4" t="s">
        <v>370</v>
      </c>
      <c r="K354" s="4" t="s">
        <v>370</v>
      </c>
      <c r="L354" s="4" t="s">
        <v>370</v>
      </c>
      <c r="M354" s="4" t="s">
        <v>370</v>
      </c>
      <c r="N354" s="35">
        <v>1134.5</v>
      </c>
      <c r="O354" s="35">
        <v>1106.5999999999999</v>
      </c>
      <c r="P354" s="71">
        <f t="shared" si="99"/>
        <v>0.97540766857646533</v>
      </c>
      <c r="Q354" s="10">
        <v>20</v>
      </c>
      <c r="R354" s="35">
        <v>316</v>
      </c>
      <c r="S354" s="35">
        <v>362.3</v>
      </c>
      <c r="T354" s="71">
        <f t="shared" si="100"/>
        <v>1.1465189873417723</v>
      </c>
      <c r="U354" s="10">
        <v>30</v>
      </c>
      <c r="V354" s="35">
        <v>9.3000000000000007</v>
      </c>
      <c r="W354" s="35">
        <v>9.8000000000000007</v>
      </c>
      <c r="X354" s="71">
        <f t="shared" si="101"/>
        <v>1.053763440860215</v>
      </c>
      <c r="Y354" s="10">
        <v>20</v>
      </c>
      <c r="Z354" s="35">
        <v>6547</v>
      </c>
      <c r="AA354" s="35">
        <v>6401.7</v>
      </c>
      <c r="AB354" s="71">
        <f t="shared" si="108"/>
        <v>0.97780662899037729</v>
      </c>
      <c r="AC354" s="10">
        <v>5</v>
      </c>
      <c r="AD354" s="47">
        <v>223</v>
      </c>
      <c r="AE354" s="47">
        <v>224</v>
      </c>
      <c r="AF354" s="71">
        <f t="shared" si="114"/>
        <v>1.0044843049327354</v>
      </c>
      <c r="AG354" s="10">
        <v>20</v>
      </c>
      <c r="AH354" s="4" t="s">
        <v>370</v>
      </c>
      <c r="AI354" s="4" t="s">
        <v>370</v>
      </c>
      <c r="AJ354" s="4" t="s">
        <v>370</v>
      </c>
      <c r="AK354" s="4" t="s">
        <v>370</v>
      </c>
      <c r="AL354" s="4" t="s">
        <v>370</v>
      </c>
      <c r="AM354" s="4" t="s">
        <v>370</v>
      </c>
      <c r="AN354" s="4" t="s">
        <v>370</v>
      </c>
      <c r="AO354" s="4" t="s">
        <v>370</v>
      </c>
      <c r="AP354" s="46">
        <f t="shared" si="109"/>
        <v>1.0494859886628831</v>
      </c>
      <c r="AQ354" s="47">
        <v>1115</v>
      </c>
      <c r="AR354" s="35">
        <f t="shared" si="110"/>
        <v>912.27272727272725</v>
      </c>
      <c r="AS354" s="35">
        <f t="shared" si="103"/>
        <v>957.4</v>
      </c>
      <c r="AT354" s="35">
        <f t="shared" si="104"/>
        <v>45.127272727272725</v>
      </c>
      <c r="AU354" s="35">
        <v>117.7</v>
      </c>
      <c r="AV354" s="35">
        <v>94.8</v>
      </c>
      <c r="AW354" s="35">
        <v>66.8</v>
      </c>
      <c r="AX354" s="35">
        <v>119.3</v>
      </c>
      <c r="AY354" s="35">
        <v>90.5</v>
      </c>
      <c r="AZ354" s="35">
        <v>164.8</v>
      </c>
      <c r="BA354" s="35">
        <v>102.9</v>
      </c>
      <c r="BB354" s="35">
        <v>98.4</v>
      </c>
      <c r="BC354" s="35"/>
      <c r="BD354" s="35"/>
      <c r="BE354" s="35">
        <f t="shared" si="111"/>
        <v>102.2</v>
      </c>
      <c r="BF354" s="10"/>
      <c r="BG354" s="35">
        <f t="shared" si="105"/>
        <v>102.2</v>
      </c>
      <c r="BH354" s="35"/>
      <c r="BI354" s="35">
        <f t="shared" si="106"/>
        <v>102.2</v>
      </c>
      <c r="BJ354" s="35"/>
      <c r="BK354" s="35">
        <f t="shared" si="112"/>
        <v>102.2</v>
      </c>
      <c r="BL354" s="35">
        <v>105.5</v>
      </c>
      <c r="BM354" s="35">
        <f t="shared" si="113"/>
        <v>-3.2999999999999972</v>
      </c>
      <c r="BN354" s="80"/>
    </row>
    <row r="355" spans="1:66" s="2" customFormat="1" ht="17" customHeight="1">
      <c r="A355" s="50" t="s">
        <v>346</v>
      </c>
      <c r="B355" s="35">
        <v>754</v>
      </c>
      <c r="C355" s="35">
        <v>754.1</v>
      </c>
      <c r="D355" s="71">
        <f t="shared" si="107"/>
        <v>1.000132625994695</v>
      </c>
      <c r="E355" s="10">
        <v>10</v>
      </c>
      <c r="F355" s="4" t="s">
        <v>370</v>
      </c>
      <c r="G355" s="4" t="s">
        <v>370</v>
      </c>
      <c r="H355" s="4" t="s">
        <v>370</v>
      </c>
      <c r="I355" s="4" t="s">
        <v>370</v>
      </c>
      <c r="J355" s="4" t="s">
        <v>370</v>
      </c>
      <c r="K355" s="4" t="s">
        <v>370</v>
      </c>
      <c r="L355" s="4" t="s">
        <v>370</v>
      </c>
      <c r="M355" s="4" t="s">
        <v>370</v>
      </c>
      <c r="N355" s="35">
        <v>909.8</v>
      </c>
      <c r="O355" s="35">
        <v>920.5</v>
      </c>
      <c r="P355" s="71">
        <f t="shared" si="99"/>
        <v>1.0117608265552869</v>
      </c>
      <c r="Q355" s="10">
        <v>20</v>
      </c>
      <c r="R355" s="35">
        <v>235</v>
      </c>
      <c r="S355" s="35">
        <v>237.6</v>
      </c>
      <c r="T355" s="71">
        <f t="shared" si="100"/>
        <v>1.0110638297872341</v>
      </c>
      <c r="U355" s="10">
        <v>30</v>
      </c>
      <c r="V355" s="35">
        <v>16.5</v>
      </c>
      <c r="W355" s="35">
        <v>18.2</v>
      </c>
      <c r="X355" s="71">
        <f t="shared" si="101"/>
        <v>1.103030303030303</v>
      </c>
      <c r="Y355" s="10">
        <v>20</v>
      </c>
      <c r="Z355" s="35">
        <v>9234</v>
      </c>
      <c r="AA355" s="35">
        <v>12021.9</v>
      </c>
      <c r="AB355" s="71">
        <f t="shared" si="108"/>
        <v>1.2101916829109811</v>
      </c>
      <c r="AC355" s="10">
        <v>5</v>
      </c>
      <c r="AD355" s="47">
        <v>192</v>
      </c>
      <c r="AE355" s="47">
        <v>193</v>
      </c>
      <c r="AF355" s="71">
        <f t="shared" si="114"/>
        <v>1.0052083333333333</v>
      </c>
      <c r="AG355" s="10">
        <v>20</v>
      </c>
      <c r="AH355" s="4" t="s">
        <v>370</v>
      </c>
      <c r="AI355" s="4" t="s">
        <v>370</v>
      </c>
      <c r="AJ355" s="4" t="s">
        <v>370</v>
      </c>
      <c r="AK355" s="4" t="s">
        <v>370</v>
      </c>
      <c r="AL355" s="4" t="s">
        <v>370</v>
      </c>
      <c r="AM355" s="4" t="s">
        <v>370</v>
      </c>
      <c r="AN355" s="4" t="s">
        <v>370</v>
      </c>
      <c r="AO355" s="4" t="s">
        <v>370</v>
      </c>
      <c r="AP355" s="46">
        <f t="shared" si="109"/>
        <v>1.0360398935856889</v>
      </c>
      <c r="AQ355" s="47">
        <v>1678</v>
      </c>
      <c r="AR355" s="35">
        <f t="shared" si="110"/>
        <v>1372.9090909090908</v>
      </c>
      <c r="AS355" s="35">
        <f t="shared" si="103"/>
        <v>1422.4</v>
      </c>
      <c r="AT355" s="35">
        <f t="shared" si="104"/>
        <v>49.490909090909327</v>
      </c>
      <c r="AU355" s="35">
        <v>198.3</v>
      </c>
      <c r="AV355" s="35">
        <v>151.1</v>
      </c>
      <c r="AW355" s="35">
        <v>122.1</v>
      </c>
      <c r="AX355" s="35">
        <v>153.9</v>
      </c>
      <c r="AY355" s="35">
        <v>121.7</v>
      </c>
      <c r="AZ355" s="35">
        <v>135.69999999999999</v>
      </c>
      <c r="BA355" s="35">
        <v>140.5</v>
      </c>
      <c r="BB355" s="35">
        <v>144.5</v>
      </c>
      <c r="BC355" s="35">
        <v>85.3</v>
      </c>
      <c r="BD355" s="35"/>
      <c r="BE355" s="35">
        <f t="shared" si="111"/>
        <v>169.3</v>
      </c>
      <c r="BF355" s="10"/>
      <c r="BG355" s="35">
        <f t="shared" si="105"/>
        <v>169.3</v>
      </c>
      <c r="BH355" s="35"/>
      <c r="BI355" s="35">
        <f t="shared" si="106"/>
        <v>169.3</v>
      </c>
      <c r="BJ355" s="35"/>
      <c r="BK355" s="35">
        <f t="shared" si="112"/>
        <v>169.3</v>
      </c>
      <c r="BL355" s="35">
        <v>157.30000000000001</v>
      </c>
      <c r="BM355" s="35">
        <f t="shared" si="113"/>
        <v>12</v>
      </c>
      <c r="BN355" s="80"/>
    </row>
    <row r="356" spans="1:66" s="2" customFormat="1" ht="17" customHeight="1">
      <c r="A356" s="50" t="s">
        <v>347</v>
      </c>
      <c r="B356" s="35">
        <v>32079</v>
      </c>
      <c r="C356" s="35">
        <v>15279</v>
      </c>
      <c r="D356" s="71">
        <f t="shared" si="107"/>
        <v>0.4762929018984382</v>
      </c>
      <c r="E356" s="10">
        <v>10</v>
      </c>
      <c r="F356" s="4" t="s">
        <v>370</v>
      </c>
      <c r="G356" s="4" t="s">
        <v>370</v>
      </c>
      <c r="H356" s="4" t="s">
        <v>370</v>
      </c>
      <c r="I356" s="4" t="s">
        <v>370</v>
      </c>
      <c r="J356" s="4" t="s">
        <v>370</v>
      </c>
      <c r="K356" s="4" t="s">
        <v>370</v>
      </c>
      <c r="L356" s="4" t="s">
        <v>370</v>
      </c>
      <c r="M356" s="4" t="s">
        <v>370</v>
      </c>
      <c r="N356" s="35">
        <v>775.7</v>
      </c>
      <c r="O356" s="35">
        <v>1169.0999999999999</v>
      </c>
      <c r="P356" s="71">
        <f t="shared" si="99"/>
        <v>1.2307154827897382</v>
      </c>
      <c r="Q356" s="10">
        <v>20</v>
      </c>
      <c r="R356" s="35">
        <v>1604</v>
      </c>
      <c r="S356" s="35">
        <v>1655.1</v>
      </c>
      <c r="T356" s="71">
        <f t="shared" si="100"/>
        <v>1.031857855361596</v>
      </c>
      <c r="U356" s="10">
        <v>30</v>
      </c>
      <c r="V356" s="35">
        <v>43</v>
      </c>
      <c r="W356" s="35">
        <v>65.3</v>
      </c>
      <c r="X356" s="71">
        <f t="shared" si="101"/>
        <v>1.231860465116279</v>
      </c>
      <c r="Y356" s="10">
        <v>20</v>
      </c>
      <c r="Z356" s="35">
        <v>4280</v>
      </c>
      <c r="AA356" s="35">
        <v>5014.5</v>
      </c>
      <c r="AB356" s="71">
        <f t="shared" si="108"/>
        <v>1.1716121495327103</v>
      </c>
      <c r="AC356" s="10">
        <v>5</v>
      </c>
      <c r="AD356" s="47">
        <v>1037</v>
      </c>
      <c r="AE356" s="47">
        <v>886</v>
      </c>
      <c r="AF356" s="71">
        <f t="shared" si="114"/>
        <v>0.8543876567020251</v>
      </c>
      <c r="AG356" s="10">
        <v>20</v>
      </c>
      <c r="AH356" s="4" t="s">
        <v>370</v>
      </c>
      <c r="AI356" s="4" t="s">
        <v>370</v>
      </c>
      <c r="AJ356" s="4" t="s">
        <v>370</v>
      </c>
      <c r="AK356" s="4" t="s">
        <v>370</v>
      </c>
      <c r="AL356" s="4" t="s">
        <v>370</v>
      </c>
      <c r="AM356" s="4" t="s">
        <v>370</v>
      </c>
      <c r="AN356" s="4" t="s">
        <v>370</v>
      </c>
      <c r="AO356" s="4" t="s">
        <v>370</v>
      </c>
      <c r="AP356" s="46">
        <f t="shared" si="109"/>
        <v>1.0277714049491111</v>
      </c>
      <c r="AQ356" s="47">
        <v>1526</v>
      </c>
      <c r="AR356" s="35">
        <f t="shared" si="110"/>
        <v>1248.5454545454545</v>
      </c>
      <c r="AS356" s="35">
        <f t="shared" si="103"/>
        <v>1283.2</v>
      </c>
      <c r="AT356" s="35">
        <f t="shared" si="104"/>
        <v>34.654545454545541</v>
      </c>
      <c r="AU356" s="35">
        <v>174.2</v>
      </c>
      <c r="AV356" s="35">
        <v>115.7</v>
      </c>
      <c r="AW356" s="35">
        <v>164</v>
      </c>
      <c r="AX356" s="35">
        <v>148.30000000000001</v>
      </c>
      <c r="AY356" s="35">
        <v>133.9</v>
      </c>
      <c r="AZ356" s="35">
        <v>113</v>
      </c>
      <c r="BA356" s="35">
        <v>147.80000000000001</v>
      </c>
      <c r="BB356" s="35">
        <v>138.80000000000001</v>
      </c>
      <c r="BC356" s="35">
        <v>3.9</v>
      </c>
      <c r="BD356" s="35"/>
      <c r="BE356" s="35">
        <f t="shared" si="111"/>
        <v>143.6</v>
      </c>
      <c r="BF356" s="10"/>
      <c r="BG356" s="35">
        <f t="shared" si="105"/>
        <v>143.6</v>
      </c>
      <c r="BH356" s="35"/>
      <c r="BI356" s="35">
        <f t="shared" si="106"/>
        <v>143.6</v>
      </c>
      <c r="BJ356" s="35"/>
      <c r="BK356" s="35">
        <f t="shared" si="112"/>
        <v>143.6</v>
      </c>
      <c r="BL356" s="35">
        <v>134.6</v>
      </c>
      <c r="BM356" s="35">
        <f t="shared" si="113"/>
        <v>9</v>
      </c>
      <c r="BN356" s="80"/>
    </row>
    <row r="357" spans="1:66" s="2" customFormat="1" ht="17" customHeight="1">
      <c r="A357" s="50" t="s">
        <v>348</v>
      </c>
      <c r="B357" s="35">
        <v>421800</v>
      </c>
      <c r="C357" s="35">
        <v>369353</v>
      </c>
      <c r="D357" s="71">
        <f t="shared" si="107"/>
        <v>0.87565908013276439</v>
      </c>
      <c r="E357" s="10">
        <v>10</v>
      </c>
      <c r="F357" s="4" t="s">
        <v>370</v>
      </c>
      <c r="G357" s="4" t="s">
        <v>370</v>
      </c>
      <c r="H357" s="4" t="s">
        <v>370</v>
      </c>
      <c r="I357" s="4" t="s">
        <v>370</v>
      </c>
      <c r="J357" s="4" t="s">
        <v>370</v>
      </c>
      <c r="K357" s="4" t="s">
        <v>370</v>
      </c>
      <c r="L357" s="4" t="s">
        <v>370</v>
      </c>
      <c r="M357" s="4" t="s">
        <v>370</v>
      </c>
      <c r="N357" s="35">
        <v>920.2</v>
      </c>
      <c r="O357" s="35">
        <v>787.4</v>
      </c>
      <c r="P357" s="71">
        <f t="shared" si="99"/>
        <v>0.85568354705498795</v>
      </c>
      <c r="Q357" s="10">
        <v>20</v>
      </c>
      <c r="R357" s="35">
        <v>64</v>
      </c>
      <c r="S357" s="35">
        <v>0</v>
      </c>
      <c r="T357" s="71">
        <f t="shared" si="100"/>
        <v>0</v>
      </c>
      <c r="U357" s="10">
        <v>25</v>
      </c>
      <c r="V357" s="35">
        <v>6.2</v>
      </c>
      <c r="W357" s="35">
        <v>5.6</v>
      </c>
      <c r="X357" s="71">
        <f t="shared" si="101"/>
        <v>0.90322580645161277</v>
      </c>
      <c r="Y357" s="10">
        <v>25</v>
      </c>
      <c r="Z357" s="35">
        <v>10702</v>
      </c>
      <c r="AA357" s="35">
        <v>10609.3</v>
      </c>
      <c r="AB357" s="71">
        <f t="shared" si="108"/>
        <v>0.99133806765090626</v>
      </c>
      <c r="AC357" s="10">
        <v>5</v>
      </c>
      <c r="AD357" s="47">
        <v>37</v>
      </c>
      <c r="AE357" s="47">
        <v>21</v>
      </c>
      <c r="AF357" s="71">
        <f t="shared" si="114"/>
        <v>0.56756756756756754</v>
      </c>
      <c r="AG357" s="10">
        <v>20</v>
      </c>
      <c r="AH357" s="4" t="s">
        <v>370</v>
      </c>
      <c r="AI357" s="4" t="s">
        <v>370</v>
      </c>
      <c r="AJ357" s="4" t="s">
        <v>370</v>
      </c>
      <c r="AK357" s="4" t="s">
        <v>370</v>
      </c>
      <c r="AL357" s="4" t="s">
        <v>370</v>
      </c>
      <c r="AM357" s="4" t="s">
        <v>370</v>
      </c>
      <c r="AN357" s="4" t="s">
        <v>370</v>
      </c>
      <c r="AO357" s="4" t="s">
        <v>370</v>
      </c>
      <c r="AP357" s="46">
        <f t="shared" si="109"/>
        <v>0.61675189136498676</v>
      </c>
      <c r="AQ357" s="47">
        <v>1180</v>
      </c>
      <c r="AR357" s="35">
        <f t="shared" si="110"/>
        <v>965.45454545454538</v>
      </c>
      <c r="AS357" s="35">
        <f t="shared" si="103"/>
        <v>595.4</v>
      </c>
      <c r="AT357" s="35">
        <f t="shared" si="104"/>
        <v>-370.0545454545454</v>
      </c>
      <c r="AU357" s="35">
        <v>97.2</v>
      </c>
      <c r="AV357" s="35">
        <v>98.9</v>
      </c>
      <c r="AW357" s="35">
        <v>73.400000000000006</v>
      </c>
      <c r="AX357" s="35">
        <v>60.9</v>
      </c>
      <c r="AY357" s="35">
        <v>65.900000000000006</v>
      </c>
      <c r="AZ357" s="35">
        <v>20.100000000000001</v>
      </c>
      <c r="BA357" s="35">
        <v>80.8</v>
      </c>
      <c r="BB357" s="35">
        <v>41.8</v>
      </c>
      <c r="BC357" s="35"/>
      <c r="BD357" s="35"/>
      <c r="BE357" s="35">
        <f t="shared" si="111"/>
        <v>56.4</v>
      </c>
      <c r="BF357" s="10"/>
      <c r="BG357" s="35">
        <f t="shared" si="105"/>
        <v>56.4</v>
      </c>
      <c r="BH357" s="35"/>
      <c r="BI357" s="35">
        <f t="shared" si="106"/>
        <v>56.4</v>
      </c>
      <c r="BJ357" s="35"/>
      <c r="BK357" s="35">
        <f t="shared" si="112"/>
        <v>56.4</v>
      </c>
      <c r="BL357" s="35">
        <v>38.4</v>
      </c>
      <c r="BM357" s="35">
        <f t="shared" si="113"/>
        <v>18</v>
      </c>
      <c r="BN357" s="80"/>
    </row>
    <row r="358" spans="1:66" s="2" customFormat="1" ht="17" customHeight="1">
      <c r="A358" s="50" t="s">
        <v>349</v>
      </c>
      <c r="B358" s="35">
        <v>0</v>
      </c>
      <c r="C358" s="35">
        <v>0</v>
      </c>
      <c r="D358" s="71">
        <f t="shared" si="107"/>
        <v>0</v>
      </c>
      <c r="E358" s="10">
        <v>0</v>
      </c>
      <c r="F358" s="4" t="s">
        <v>370</v>
      </c>
      <c r="G358" s="4" t="s">
        <v>370</v>
      </c>
      <c r="H358" s="4" t="s">
        <v>370</v>
      </c>
      <c r="I358" s="4" t="s">
        <v>370</v>
      </c>
      <c r="J358" s="4" t="s">
        <v>370</v>
      </c>
      <c r="K358" s="4" t="s">
        <v>370</v>
      </c>
      <c r="L358" s="4" t="s">
        <v>370</v>
      </c>
      <c r="M358" s="4" t="s">
        <v>370</v>
      </c>
      <c r="N358" s="35">
        <v>218</v>
      </c>
      <c r="O358" s="35">
        <v>251.4</v>
      </c>
      <c r="P358" s="71">
        <f t="shared" si="99"/>
        <v>1.153211009174312</v>
      </c>
      <c r="Q358" s="10">
        <v>20</v>
      </c>
      <c r="R358" s="35">
        <v>185</v>
      </c>
      <c r="S358" s="35">
        <v>171.3</v>
      </c>
      <c r="T358" s="71">
        <f t="shared" si="100"/>
        <v>0.92594594594594604</v>
      </c>
      <c r="U358" s="10">
        <v>30</v>
      </c>
      <c r="V358" s="35">
        <v>3.6</v>
      </c>
      <c r="W358" s="35">
        <v>3.3</v>
      </c>
      <c r="X358" s="71">
        <f t="shared" si="101"/>
        <v>0.91666666666666663</v>
      </c>
      <c r="Y358" s="10">
        <v>20</v>
      </c>
      <c r="Z358" s="35">
        <v>2331</v>
      </c>
      <c r="AA358" s="35">
        <v>1817.1</v>
      </c>
      <c r="AB358" s="71">
        <f t="shared" si="108"/>
        <v>0.77953667953667949</v>
      </c>
      <c r="AC358" s="10">
        <v>5</v>
      </c>
      <c r="AD358" s="47">
        <v>84</v>
      </c>
      <c r="AE358" s="47">
        <v>22</v>
      </c>
      <c r="AF358" s="71">
        <f t="shared" si="114"/>
        <v>0.26190476190476192</v>
      </c>
      <c r="AG358" s="10">
        <v>20</v>
      </c>
      <c r="AH358" s="4" t="s">
        <v>370</v>
      </c>
      <c r="AI358" s="4" t="s">
        <v>370</v>
      </c>
      <c r="AJ358" s="4" t="s">
        <v>370</v>
      </c>
      <c r="AK358" s="4" t="s">
        <v>370</v>
      </c>
      <c r="AL358" s="4" t="s">
        <v>370</v>
      </c>
      <c r="AM358" s="4" t="s">
        <v>370</v>
      </c>
      <c r="AN358" s="4" t="s">
        <v>370</v>
      </c>
      <c r="AO358" s="4" t="s">
        <v>370</v>
      </c>
      <c r="AP358" s="46">
        <f t="shared" si="109"/>
        <v>0.82433379506291138</v>
      </c>
      <c r="AQ358" s="47">
        <v>324</v>
      </c>
      <c r="AR358" s="35">
        <f t="shared" si="110"/>
        <v>265.09090909090907</v>
      </c>
      <c r="AS358" s="35">
        <f t="shared" si="103"/>
        <v>218.5</v>
      </c>
      <c r="AT358" s="35">
        <f t="shared" si="104"/>
        <v>-46.590909090909065</v>
      </c>
      <c r="AU358" s="35">
        <v>25.7</v>
      </c>
      <c r="AV358" s="35">
        <v>25.9</v>
      </c>
      <c r="AW358" s="35">
        <v>28.2</v>
      </c>
      <c r="AX358" s="35">
        <v>21.8</v>
      </c>
      <c r="AY358" s="35">
        <v>22.2</v>
      </c>
      <c r="AZ358" s="35">
        <v>42.3</v>
      </c>
      <c r="BA358" s="35">
        <v>30.3</v>
      </c>
      <c r="BB358" s="35">
        <v>26.4</v>
      </c>
      <c r="BC358" s="35">
        <v>0.4</v>
      </c>
      <c r="BD358" s="35"/>
      <c r="BE358" s="35">
        <f t="shared" si="111"/>
        <v>-4.7</v>
      </c>
      <c r="BF358" s="10"/>
      <c r="BG358" s="35">
        <f t="shared" si="105"/>
        <v>0</v>
      </c>
      <c r="BH358" s="35"/>
      <c r="BI358" s="35">
        <f t="shared" si="106"/>
        <v>0</v>
      </c>
      <c r="BJ358" s="35"/>
      <c r="BK358" s="35">
        <f t="shared" si="112"/>
        <v>0</v>
      </c>
      <c r="BL358" s="35">
        <v>0</v>
      </c>
      <c r="BM358" s="35">
        <f t="shared" si="113"/>
        <v>0</v>
      </c>
      <c r="BN358" s="80"/>
    </row>
    <row r="359" spans="1:66" s="2" customFormat="1" ht="17" customHeight="1">
      <c r="A359" s="50" t="s">
        <v>350</v>
      </c>
      <c r="B359" s="35">
        <v>322</v>
      </c>
      <c r="C359" s="35">
        <v>334.3</v>
      </c>
      <c r="D359" s="71">
        <f t="shared" si="107"/>
        <v>1.0381987577639753</v>
      </c>
      <c r="E359" s="10">
        <v>10</v>
      </c>
      <c r="F359" s="4" t="s">
        <v>370</v>
      </c>
      <c r="G359" s="4" t="s">
        <v>370</v>
      </c>
      <c r="H359" s="4" t="s">
        <v>370</v>
      </c>
      <c r="I359" s="4" t="s">
        <v>370</v>
      </c>
      <c r="J359" s="4" t="s">
        <v>370</v>
      </c>
      <c r="K359" s="4" t="s">
        <v>370</v>
      </c>
      <c r="L359" s="4" t="s">
        <v>370</v>
      </c>
      <c r="M359" s="4" t="s">
        <v>370</v>
      </c>
      <c r="N359" s="35">
        <v>8185.6</v>
      </c>
      <c r="O359" s="35">
        <v>5504</v>
      </c>
      <c r="P359" s="71">
        <f t="shared" si="99"/>
        <v>0.67240031274433143</v>
      </c>
      <c r="Q359" s="10">
        <v>20</v>
      </c>
      <c r="R359" s="35">
        <v>1392</v>
      </c>
      <c r="S359" s="35">
        <v>1378.6</v>
      </c>
      <c r="T359" s="71">
        <f t="shared" si="100"/>
        <v>0.99037356321839076</v>
      </c>
      <c r="U359" s="10">
        <v>30</v>
      </c>
      <c r="V359" s="35">
        <v>52</v>
      </c>
      <c r="W359" s="35">
        <v>50.7</v>
      </c>
      <c r="X359" s="71">
        <f t="shared" si="101"/>
        <v>0.97500000000000009</v>
      </c>
      <c r="Y359" s="10">
        <v>20</v>
      </c>
      <c r="Z359" s="35">
        <v>4724</v>
      </c>
      <c r="AA359" s="35">
        <v>4035.3</v>
      </c>
      <c r="AB359" s="71">
        <f t="shared" si="108"/>
        <v>0.85421253175275191</v>
      </c>
      <c r="AC359" s="10">
        <v>5</v>
      </c>
      <c r="AD359" s="47">
        <v>866</v>
      </c>
      <c r="AE359" s="47">
        <v>855</v>
      </c>
      <c r="AF359" s="71">
        <f t="shared" si="114"/>
        <v>0.98729792147806006</v>
      </c>
      <c r="AG359" s="10">
        <v>20</v>
      </c>
      <c r="AH359" s="4" t="s">
        <v>370</v>
      </c>
      <c r="AI359" s="4" t="s">
        <v>370</v>
      </c>
      <c r="AJ359" s="4" t="s">
        <v>370</v>
      </c>
      <c r="AK359" s="4" t="s">
        <v>370</v>
      </c>
      <c r="AL359" s="4" t="s">
        <v>370</v>
      </c>
      <c r="AM359" s="4" t="s">
        <v>370</v>
      </c>
      <c r="AN359" s="4" t="s">
        <v>370</v>
      </c>
      <c r="AO359" s="4" t="s">
        <v>370</v>
      </c>
      <c r="AP359" s="46">
        <f t="shared" si="109"/>
        <v>0.92436401730860052</v>
      </c>
      <c r="AQ359" s="47">
        <v>110</v>
      </c>
      <c r="AR359" s="35">
        <f t="shared" si="110"/>
        <v>90</v>
      </c>
      <c r="AS359" s="35">
        <f t="shared" si="103"/>
        <v>83.2</v>
      </c>
      <c r="AT359" s="35">
        <f t="shared" si="104"/>
        <v>-6.7999999999999972</v>
      </c>
      <c r="AU359" s="35">
        <v>4.9000000000000004</v>
      </c>
      <c r="AV359" s="35">
        <v>7.5</v>
      </c>
      <c r="AW359" s="35">
        <v>14.1</v>
      </c>
      <c r="AX359" s="35">
        <v>10.8</v>
      </c>
      <c r="AY359" s="35">
        <v>8.1999999999999993</v>
      </c>
      <c r="AZ359" s="35">
        <v>13.8</v>
      </c>
      <c r="BA359" s="35">
        <v>6.7</v>
      </c>
      <c r="BB359" s="35">
        <v>9.6</v>
      </c>
      <c r="BC359" s="35"/>
      <c r="BD359" s="35"/>
      <c r="BE359" s="35">
        <f t="shared" si="111"/>
        <v>7.6</v>
      </c>
      <c r="BF359" s="10"/>
      <c r="BG359" s="35">
        <f t="shared" si="105"/>
        <v>7.6</v>
      </c>
      <c r="BH359" s="35"/>
      <c r="BI359" s="35">
        <f t="shared" si="106"/>
        <v>7.6</v>
      </c>
      <c r="BJ359" s="35"/>
      <c r="BK359" s="35">
        <f t="shared" si="112"/>
        <v>7.6</v>
      </c>
      <c r="BL359" s="35">
        <v>7.9</v>
      </c>
      <c r="BM359" s="35">
        <f t="shared" si="113"/>
        <v>-0.30000000000000071</v>
      </c>
      <c r="BN359" s="80"/>
    </row>
    <row r="360" spans="1:66" s="2" customFormat="1" ht="17" customHeight="1">
      <c r="A360" s="50" t="s">
        <v>351</v>
      </c>
      <c r="B360" s="35">
        <v>198</v>
      </c>
      <c r="C360" s="35">
        <v>226</v>
      </c>
      <c r="D360" s="71">
        <f t="shared" si="107"/>
        <v>1.1414141414141414</v>
      </c>
      <c r="E360" s="10">
        <v>10</v>
      </c>
      <c r="F360" s="4" t="s">
        <v>370</v>
      </c>
      <c r="G360" s="4" t="s">
        <v>370</v>
      </c>
      <c r="H360" s="4" t="s">
        <v>370</v>
      </c>
      <c r="I360" s="4" t="s">
        <v>370</v>
      </c>
      <c r="J360" s="4" t="s">
        <v>370</v>
      </c>
      <c r="K360" s="4" t="s">
        <v>370</v>
      </c>
      <c r="L360" s="4" t="s">
        <v>370</v>
      </c>
      <c r="M360" s="4" t="s">
        <v>370</v>
      </c>
      <c r="N360" s="35">
        <v>1125</v>
      </c>
      <c r="O360" s="35">
        <v>1156.7</v>
      </c>
      <c r="P360" s="71">
        <f t="shared" si="99"/>
        <v>1.0281777777777779</v>
      </c>
      <c r="Q360" s="10">
        <v>20</v>
      </c>
      <c r="R360" s="35">
        <v>56</v>
      </c>
      <c r="S360" s="35">
        <v>56.2</v>
      </c>
      <c r="T360" s="71">
        <f t="shared" si="100"/>
        <v>1.0035714285714286</v>
      </c>
      <c r="U360" s="10">
        <v>20</v>
      </c>
      <c r="V360" s="35">
        <v>8.6</v>
      </c>
      <c r="W360" s="35">
        <v>9.3000000000000007</v>
      </c>
      <c r="X360" s="71">
        <f t="shared" si="101"/>
        <v>1.0813953488372094</v>
      </c>
      <c r="Y360" s="10">
        <v>30</v>
      </c>
      <c r="Z360" s="35">
        <v>9057</v>
      </c>
      <c r="AA360" s="35">
        <v>4959.3</v>
      </c>
      <c r="AB360" s="71">
        <f t="shared" si="108"/>
        <v>0.54756541901291822</v>
      </c>
      <c r="AC360" s="10">
        <v>5</v>
      </c>
      <c r="AD360" s="47">
        <v>93</v>
      </c>
      <c r="AE360" s="47">
        <v>93</v>
      </c>
      <c r="AF360" s="71">
        <f t="shared" si="114"/>
        <v>1</v>
      </c>
      <c r="AG360" s="10">
        <v>20</v>
      </c>
      <c r="AH360" s="4" t="s">
        <v>370</v>
      </c>
      <c r="AI360" s="4" t="s">
        <v>370</v>
      </c>
      <c r="AJ360" s="4" t="s">
        <v>370</v>
      </c>
      <c r="AK360" s="4" t="s">
        <v>370</v>
      </c>
      <c r="AL360" s="4" t="s">
        <v>370</v>
      </c>
      <c r="AM360" s="4" t="s">
        <v>370</v>
      </c>
      <c r="AN360" s="4" t="s">
        <v>370</v>
      </c>
      <c r="AO360" s="4" t="s">
        <v>370</v>
      </c>
      <c r="AP360" s="46">
        <f t="shared" si="109"/>
        <v>1.0212267914410136</v>
      </c>
      <c r="AQ360" s="47">
        <v>1330</v>
      </c>
      <c r="AR360" s="35">
        <f t="shared" si="110"/>
        <v>1088.1818181818182</v>
      </c>
      <c r="AS360" s="35">
        <f t="shared" si="103"/>
        <v>1111.3</v>
      </c>
      <c r="AT360" s="35">
        <f t="shared" si="104"/>
        <v>23.118181818181711</v>
      </c>
      <c r="AU360" s="35">
        <v>137.5</v>
      </c>
      <c r="AV360" s="35">
        <v>103.6</v>
      </c>
      <c r="AW360" s="35">
        <v>100.7</v>
      </c>
      <c r="AX360" s="35">
        <v>89</v>
      </c>
      <c r="AY360" s="35">
        <v>105.7</v>
      </c>
      <c r="AZ360" s="35">
        <v>152.6</v>
      </c>
      <c r="BA360" s="35">
        <v>95.5</v>
      </c>
      <c r="BB360" s="35">
        <v>134.4</v>
      </c>
      <c r="BC360" s="35"/>
      <c r="BD360" s="35"/>
      <c r="BE360" s="35">
        <f t="shared" si="111"/>
        <v>192.3</v>
      </c>
      <c r="BF360" s="10"/>
      <c r="BG360" s="35">
        <f t="shared" si="105"/>
        <v>192.3</v>
      </c>
      <c r="BH360" s="35"/>
      <c r="BI360" s="35">
        <f t="shared" si="106"/>
        <v>192.3</v>
      </c>
      <c r="BJ360" s="35"/>
      <c r="BK360" s="35">
        <f t="shared" si="112"/>
        <v>192.3</v>
      </c>
      <c r="BL360" s="35">
        <v>218.1</v>
      </c>
      <c r="BM360" s="35">
        <f t="shared" si="113"/>
        <v>-25.799999999999983</v>
      </c>
      <c r="BN360" s="80"/>
    </row>
    <row r="361" spans="1:66" s="2" customFormat="1" ht="17" customHeight="1">
      <c r="A361" s="50" t="s">
        <v>352</v>
      </c>
      <c r="B361" s="35">
        <v>395</v>
      </c>
      <c r="C361" s="35">
        <v>395</v>
      </c>
      <c r="D361" s="71">
        <f t="shared" si="107"/>
        <v>1</v>
      </c>
      <c r="E361" s="10">
        <v>10</v>
      </c>
      <c r="F361" s="4" t="s">
        <v>370</v>
      </c>
      <c r="G361" s="4" t="s">
        <v>370</v>
      </c>
      <c r="H361" s="4" t="s">
        <v>370</v>
      </c>
      <c r="I361" s="4" t="s">
        <v>370</v>
      </c>
      <c r="J361" s="4" t="s">
        <v>370</v>
      </c>
      <c r="K361" s="4" t="s">
        <v>370</v>
      </c>
      <c r="L361" s="4" t="s">
        <v>370</v>
      </c>
      <c r="M361" s="4" t="s">
        <v>370</v>
      </c>
      <c r="N361" s="35">
        <v>1968.9</v>
      </c>
      <c r="O361" s="35">
        <v>1586.7</v>
      </c>
      <c r="P361" s="71">
        <f t="shared" si="99"/>
        <v>0.80588145665092181</v>
      </c>
      <c r="Q361" s="10">
        <v>20</v>
      </c>
      <c r="R361" s="35">
        <v>220</v>
      </c>
      <c r="S361" s="35">
        <v>219.3</v>
      </c>
      <c r="T361" s="71">
        <f t="shared" si="100"/>
        <v>0.99681818181818183</v>
      </c>
      <c r="U361" s="10">
        <v>15</v>
      </c>
      <c r="V361" s="35">
        <v>17</v>
      </c>
      <c r="W361" s="35">
        <v>16.5</v>
      </c>
      <c r="X361" s="71">
        <f t="shared" si="101"/>
        <v>0.97058823529411764</v>
      </c>
      <c r="Y361" s="10">
        <v>35</v>
      </c>
      <c r="Z361" s="35">
        <v>6554</v>
      </c>
      <c r="AA361" s="35">
        <v>6187.9</v>
      </c>
      <c r="AB361" s="71">
        <f t="shared" si="108"/>
        <v>0.94414098260604207</v>
      </c>
      <c r="AC361" s="10">
        <v>5</v>
      </c>
      <c r="AD361" s="47">
        <v>172</v>
      </c>
      <c r="AE361" s="47">
        <v>176</v>
      </c>
      <c r="AF361" s="71">
        <f t="shared" si="114"/>
        <v>1.0232558139534884</v>
      </c>
      <c r="AG361" s="10">
        <v>20</v>
      </c>
      <c r="AH361" s="4" t="s">
        <v>370</v>
      </c>
      <c r="AI361" s="4" t="s">
        <v>370</v>
      </c>
      <c r="AJ361" s="4" t="s">
        <v>370</v>
      </c>
      <c r="AK361" s="4" t="s">
        <v>370</v>
      </c>
      <c r="AL361" s="4" t="s">
        <v>370</v>
      </c>
      <c r="AM361" s="4" t="s">
        <v>370</v>
      </c>
      <c r="AN361" s="4" t="s">
        <v>370</v>
      </c>
      <c r="AO361" s="4" t="s">
        <v>370</v>
      </c>
      <c r="AP361" s="46">
        <f t="shared" si="109"/>
        <v>0.95453629797795492</v>
      </c>
      <c r="AQ361" s="47">
        <v>1295</v>
      </c>
      <c r="AR361" s="35">
        <f t="shared" si="110"/>
        <v>1059.5454545454545</v>
      </c>
      <c r="AS361" s="35">
        <f t="shared" si="103"/>
        <v>1011.4</v>
      </c>
      <c r="AT361" s="35">
        <f t="shared" si="104"/>
        <v>-48.145454545454527</v>
      </c>
      <c r="AU361" s="35">
        <v>90</v>
      </c>
      <c r="AV361" s="35">
        <v>143.30000000000001</v>
      </c>
      <c r="AW361" s="35">
        <v>105.2</v>
      </c>
      <c r="AX361" s="35">
        <v>109.7</v>
      </c>
      <c r="AY361" s="35">
        <v>112.9</v>
      </c>
      <c r="AZ361" s="35">
        <v>131.6</v>
      </c>
      <c r="BA361" s="35">
        <v>104.5</v>
      </c>
      <c r="BB361" s="35">
        <v>108.3</v>
      </c>
      <c r="BC361" s="35">
        <v>12.2</v>
      </c>
      <c r="BD361" s="35"/>
      <c r="BE361" s="35">
        <f t="shared" si="111"/>
        <v>93.7</v>
      </c>
      <c r="BF361" s="10"/>
      <c r="BG361" s="35">
        <f t="shared" si="105"/>
        <v>93.7</v>
      </c>
      <c r="BH361" s="35"/>
      <c r="BI361" s="35">
        <f t="shared" si="106"/>
        <v>93.7</v>
      </c>
      <c r="BJ361" s="35"/>
      <c r="BK361" s="35">
        <f t="shared" si="112"/>
        <v>93.7</v>
      </c>
      <c r="BL361" s="35">
        <v>94.2</v>
      </c>
      <c r="BM361" s="35">
        <f t="shared" si="113"/>
        <v>-0.5</v>
      </c>
      <c r="BN361" s="80"/>
    </row>
    <row r="362" spans="1:66" s="2" customFormat="1" ht="17" customHeight="1">
      <c r="A362" s="50" t="s">
        <v>353</v>
      </c>
      <c r="B362" s="35">
        <v>68</v>
      </c>
      <c r="C362" s="35">
        <v>82.4</v>
      </c>
      <c r="D362" s="71">
        <f t="shared" si="107"/>
        <v>1.2011764705882353</v>
      </c>
      <c r="E362" s="10">
        <v>10</v>
      </c>
      <c r="F362" s="4" t="s">
        <v>370</v>
      </c>
      <c r="G362" s="4" t="s">
        <v>370</v>
      </c>
      <c r="H362" s="4" t="s">
        <v>370</v>
      </c>
      <c r="I362" s="4" t="s">
        <v>370</v>
      </c>
      <c r="J362" s="4" t="s">
        <v>370</v>
      </c>
      <c r="K362" s="4" t="s">
        <v>370</v>
      </c>
      <c r="L362" s="4" t="s">
        <v>370</v>
      </c>
      <c r="M362" s="4" t="s">
        <v>370</v>
      </c>
      <c r="N362" s="35">
        <v>761.7</v>
      </c>
      <c r="O362" s="35">
        <v>601.6</v>
      </c>
      <c r="P362" s="71">
        <f t="shared" si="99"/>
        <v>0.78981226204542465</v>
      </c>
      <c r="Q362" s="10">
        <v>20</v>
      </c>
      <c r="R362" s="35">
        <v>114</v>
      </c>
      <c r="S362" s="35">
        <v>99.9</v>
      </c>
      <c r="T362" s="71">
        <f t="shared" si="100"/>
        <v>0.87631578947368427</v>
      </c>
      <c r="U362" s="10">
        <v>10</v>
      </c>
      <c r="V362" s="35">
        <v>22</v>
      </c>
      <c r="W362" s="35">
        <v>19.899999999999999</v>
      </c>
      <c r="X362" s="71">
        <f t="shared" si="101"/>
        <v>0.90454545454545443</v>
      </c>
      <c r="Y362" s="10">
        <v>40</v>
      </c>
      <c r="Z362" s="35">
        <v>2214</v>
      </c>
      <c r="AA362" s="35">
        <v>2925</v>
      </c>
      <c r="AB362" s="71">
        <f t="shared" si="108"/>
        <v>1.2121138211382114</v>
      </c>
      <c r="AC362" s="10">
        <v>5</v>
      </c>
      <c r="AD362" s="47">
        <v>165</v>
      </c>
      <c r="AE362" s="47">
        <v>165</v>
      </c>
      <c r="AF362" s="71">
        <f t="shared" si="114"/>
        <v>1</v>
      </c>
      <c r="AG362" s="10">
        <v>20</v>
      </c>
      <c r="AH362" s="4" t="s">
        <v>370</v>
      </c>
      <c r="AI362" s="4" t="s">
        <v>370</v>
      </c>
      <c r="AJ362" s="4" t="s">
        <v>370</v>
      </c>
      <c r="AK362" s="4" t="s">
        <v>370</v>
      </c>
      <c r="AL362" s="4" t="s">
        <v>370</v>
      </c>
      <c r="AM362" s="4" t="s">
        <v>370</v>
      </c>
      <c r="AN362" s="4" t="s">
        <v>370</v>
      </c>
      <c r="AO362" s="4" t="s">
        <v>370</v>
      </c>
      <c r="AP362" s="46">
        <f t="shared" si="109"/>
        <v>0.94108147741939929</v>
      </c>
      <c r="AQ362" s="47">
        <v>1304</v>
      </c>
      <c r="AR362" s="35">
        <f t="shared" si="110"/>
        <v>1066.909090909091</v>
      </c>
      <c r="AS362" s="35">
        <f t="shared" si="103"/>
        <v>1004</v>
      </c>
      <c r="AT362" s="35">
        <f t="shared" si="104"/>
        <v>-62.909090909090992</v>
      </c>
      <c r="AU362" s="35">
        <v>116.3</v>
      </c>
      <c r="AV362" s="35">
        <v>90.3</v>
      </c>
      <c r="AW362" s="35">
        <v>23.1</v>
      </c>
      <c r="AX362" s="35">
        <v>106.6</v>
      </c>
      <c r="AY362" s="35">
        <v>107.7</v>
      </c>
      <c r="AZ362" s="35">
        <v>145.69999999999999</v>
      </c>
      <c r="BA362" s="35">
        <v>143.5</v>
      </c>
      <c r="BB362" s="35">
        <v>76.5</v>
      </c>
      <c r="BC362" s="35">
        <v>48.4</v>
      </c>
      <c r="BD362" s="35"/>
      <c r="BE362" s="35">
        <f t="shared" si="111"/>
        <v>145.9</v>
      </c>
      <c r="BF362" s="10"/>
      <c r="BG362" s="35">
        <f t="shared" si="105"/>
        <v>145.9</v>
      </c>
      <c r="BH362" s="35"/>
      <c r="BI362" s="35">
        <f t="shared" si="106"/>
        <v>145.9</v>
      </c>
      <c r="BJ362" s="35"/>
      <c r="BK362" s="35">
        <f t="shared" si="112"/>
        <v>145.9</v>
      </c>
      <c r="BL362" s="35">
        <v>131.5</v>
      </c>
      <c r="BM362" s="35">
        <f t="shared" si="113"/>
        <v>14.400000000000006</v>
      </c>
      <c r="BN362" s="80"/>
    </row>
    <row r="363" spans="1:66" s="2" customFormat="1" ht="17" customHeight="1">
      <c r="A363" s="50" t="s">
        <v>354</v>
      </c>
      <c r="B363" s="35">
        <v>59928</v>
      </c>
      <c r="C363" s="35">
        <v>72052</v>
      </c>
      <c r="D363" s="71">
        <f t="shared" si="107"/>
        <v>1.2002309437992258</v>
      </c>
      <c r="E363" s="10">
        <v>10</v>
      </c>
      <c r="F363" s="4" t="s">
        <v>370</v>
      </c>
      <c r="G363" s="4" t="s">
        <v>370</v>
      </c>
      <c r="H363" s="4" t="s">
        <v>370</v>
      </c>
      <c r="I363" s="4" t="s">
        <v>370</v>
      </c>
      <c r="J363" s="4" t="s">
        <v>370</v>
      </c>
      <c r="K363" s="4" t="s">
        <v>370</v>
      </c>
      <c r="L363" s="4" t="s">
        <v>370</v>
      </c>
      <c r="M363" s="4" t="s">
        <v>370</v>
      </c>
      <c r="N363" s="35">
        <v>7224.6</v>
      </c>
      <c r="O363" s="35">
        <v>5821.2</v>
      </c>
      <c r="P363" s="71">
        <f t="shared" si="99"/>
        <v>0.80574703097749345</v>
      </c>
      <c r="Q363" s="10">
        <v>20</v>
      </c>
      <c r="R363" s="35">
        <v>29</v>
      </c>
      <c r="S363" s="35">
        <v>29</v>
      </c>
      <c r="T363" s="71">
        <f t="shared" si="100"/>
        <v>1</v>
      </c>
      <c r="U363" s="10">
        <v>25</v>
      </c>
      <c r="V363" s="35">
        <v>18.5</v>
      </c>
      <c r="W363" s="35">
        <v>8.3000000000000007</v>
      </c>
      <c r="X363" s="71">
        <f t="shared" si="101"/>
        <v>0.44864864864864867</v>
      </c>
      <c r="Y363" s="10">
        <v>25</v>
      </c>
      <c r="Z363" s="35">
        <v>453297</v>
      </c>
      <c r="AA363" s="35">
        <v>487510.2</v>
      </c>
      <c r="AB363" s="71">
        <f t="shared" si="108"/>
        <v>1.0754763433245753</v>
      </c>
      <c r="AC363" s="10">
        <v>5</v>
      </c>
      <c r="AD363" s="47">
        <v>53</v>
      </c>
      <c r="AE363" s="47">
        <v>53</v>
      </c>
      <c r="AF363" s="71">
        <f t="shared" si="114"/>
        <v>1</v>
      </c>
      <c r="AG363" s="10">
        <v>20</v>
      </c>
      <c r="AH363" s="4" t="s">
        <v>370</v>
      </c>
      <c r="AI363" s="4" t="s">
        <v>370</v>
      </c>
      <c r="AJ363" s="4" t="s">
        <v>370</v>
      </c>
      <c r="AK363" s="4" t="s">
        <v>370</v>
      </c>
      <c r="AL363" s="4" t="s">
        <v>370</v>
      </c>
      <c r="AM363" s="4" t="s">
        <v>370</v>
      </c>
      <c r="AN363" s="4" t="s">
        <v>370</v>
      </c>
      <c r="AO363" s="4" t="s">
        <v>370</v>
      </c>
      <c r="AP363" s="46">
        <f t="shared" si="109"/>
        <v>0.85438902847982123</v>
      </c>
      <c r="AQ363" s="47">
        <v>4499</v>
      </c>
      <c r="AR363" s="35">
        <f t="shared" si="110"/>
        <v>3681</v>
      </c>
      <c r="AS363" s="35">
        <f t="shared" si="103"/>
        <v>3145</v>
      </c>
      <c r="AT363" s="35">
        <f t="shared" si="104"/>
        <v>-536</v>
      </c>
      <c r="AU363" s="35">
        <v>393.5</v>
      </c>
      <c r="AV363" s="35">
        <v>388.9</v>
      </c>
      <c r="AW363" s="35">
        <v>73.900000000000006</v>
      </c>
      <c r="AX363" s="35">
        <v>437.7</v>
      </c>
      <c r="AY363" s="35">
        <v>456.4</v>
      </c>
      <c r="AZ363" s="35">
        <v>675.7</v>
      </c>
      <c r="BA363" s="35">
        <v>445.6</v>
      </c>
      <c r="BB363" s="35">
        <v>241.8</v>
      </c>
      <c r="BC363" s="35">
        <v>65.400000000000006</v>
      </c>
      <c r="BD363" s="35"/>
      <c r="BE363" s="35">
        <f t="shared" si="111"/>
        <v>-33.9</v>
      </c>
      <c r="BF363" s="10"/>
      <c r="BG363" s="35">
        <f t="shared" si="105"/>
        <v>0</v>
      </c>
      <c r="BH363" s="35"/>
      <c r="BI363" s="35">
        <f t="shared" si="106"/>
        <v>0</v>
      </c>
      <c r="BJ363" s="35"/>
      <c r="BK363" s="35">
        <f t="shared" si="112"/>
        <v>0</v>
      </c>
      <c r="BL363" s="35">
        <v>0</v>
      </c>
      <c r="BM363" s="35">
        <f t="shared" si="113"/>
        <v>0</v>
      </c>
      <c r="BN363" s="80"/>
    </row>
    <row r="364" spans="1:66" s="2" customFormat="1" ht="17" customHeight="1">
      <c r="A364" s="17" t="s">
        <v>355</v>
      </c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35"/>
      <c r="AA364" s="35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35"/>
      <c r="BM364" s="35"/>
      <c r="BN364" s="79"/>
    </row>
    <row r="365" spans="1:66" s="2" customFormat="1" ht="17" customHeight="1">
      <c r="A365" s="13" t="s">
        <v>356</v>
      </c>
      <c r="B365" s="35">
        <v>8300</v>
      </c>
      <c r="C365" s="35">
        <v>8983</v>
      </c>
      <c r="D365" s="71">
        <f t="shared" si="107"/>
        <v>1.082289156626506</v>
      </c>
      <c r="E365" s="10">
        <v>10</v>
      </c>
      <c r="F365" s="4" t="s">
        <v>370</v>
      </c>
      <c r="G365" s="4" t="s">
        <v>370</v>
      </c>
      <c r="H365" s="4" t="s">
        <v>370</v>
      </c>
      <c r="I365" s="4" t="s">
        <v>370</v>
      </c>
      <c r="J365" s="4" t="s">
        <v>370</v>
      </c>
      <c r="K365" s="4" t="s">
        <v>370</v>
      </c>
      <c r="L365" s="4" t="s">
        <v>370</v>
      </c>
      <c r="M365" s="4" t="s">
        <v>370</v>
      </c>
      <c r="N365" s="35">
        <v>592.70000000000005</v>
      </c>
      <c r="O365" s="35">
        <v>620.1</v>
      </c>
      <c r="P365" s="71">
        <f t="shared" si="99"/>
        <v>1.0462291209718237</v>
      </c>
      <c r="Q365" s="10">
        <v>20</v>
      </c>
      <c r="R365" s="35">
        <v>0</v>
      </c>
      <c r="S365" s="35">
        <v>0.8</v>
      </c>
      <c r="T365" s="71">
        <f t="shared" si="100"/>
        <v>1</v>
      </c>
      <c r="U365" s="10">
        <v>15</v>
      </c>
      <c r="V365" s="35">
        <v>0</v>
      </c>
      <c r="W365" s="35">
        <v>0.4</v>
      </c>
      <c r="X365" s="71">
        <f t="shared" si="101"/>
        <v>1</v>
      </c>
      <c r="Y365" s="10">
        <v>35</v>
      </c>
      <c r="Z365" s="35">
        <v>3700</v>
      </c>
      <c r="AA365" s="35">
        <v>6040.4</v>
      </c>
      <c r="AB365" s="71">
        <f t="shared" si="108"/>
        <v>1.243254054054054</v>
      </c>
      <c r="AC365" s="10">
        <v>5</v>
      </c>
      <c r="AD365" s="47">
        <v>689</v>
      </c>
      <c r="AE365" s="47">
        <v>816</v>
      </c>
      <c r="AF365" s="71">
        <f t="shared" si="114"/>
        <v>1.1843251088534108</v>
      </c>
      <c r="AG365" s="10">
        <v>20</v>
      </c>
      <c r="AH365" s="4" t="s">
        <v>370</v>
      </c>
      <c r="AI365" s="4" t="s">
        <v>370</v>
      </c>
      <c r="AJ365" s="4" t="s">
        <v>370</v>
      </c>
      <c r="AK365" s="4" t="s">
        <v>370</v>
      </c>
      <c r="AL365" s="4" t="s">
        <v>370</v>
      </c>
      <c r="AM365" s="4" t="s">
        <v>370</v>
      </c>
      <c r="AN365" s="4" t="s">
        <v>370</v>
      </c>
      <c r="AO365" s="4" t="s">
        <v>370</v>
      </c>
      <c r="AP365" s="46">
        <f t="shared" si="109"/>
        <v>1.063335680314667</v>
      </c>
      <c r="AQ365" s="47">
        <v>2851</v>
      </c>
      <c r="AR365" s="35">
        <f t="shared" si="110"/>
        <v>2332.6363636363635</v>
      </c>
      <c r="AS365" s="35">
        <f t="shared" si="103"/>
        <v>2480.4</v>
      </c>
      <c r="AT365" s="35">
        <f t="shared" si="104"/>
        <v>147.76363636363658</v>
      </c>
      <c r="AU365" s="35">
        <v>257.39999999999998</v>
      </c>
      <c r="AV365" s="35">
        <v>285.60000000000002</v>
      </c>
      <c r="AW365" s="35">
        <v>262.7</v>
      </c>
      <c r="AX365" s="35">
        <v>249</v>
      </c>
      <c r="AY365" s="35">
        <v>278</v>
      </c>
      <c r="AZ365" s="35">
        <v>160.30000000000001</v>
      </c>
      <c r="BA365" s="35">
        <v>303.3</v>
      </c>
      <c r="BB365" s="35">
        <v>251.8</v>
      </c>
      <c r="BC365" s="35"/>
      <c r="BD365" s="35"/>
      <c r="BE365" s="35">
        <f t="shared" si="111"/>
        <v>432.3</v>
      </c>
      <c r="BF365" s="10"/>
      <c r="BG365" s="35">
        <f t="shared" si="105"/>
        <v>432.3</v>
      </c>
      <c r="BH365" s="35"/>
      <c r="BI365" s="35">
        <f t="shared" si="106"/>
        <v>432.3</v>
      </c>
      <c r="BJ365" s="35"/>
      <c r="BK365" s="35">
        <f t="shared" si="112"/>
        <v>432.3</v>
      </c>
      <c r="BL365" s="35">
        <v>411.3</v>
      </c>
      <c r="BM365" s="35">
        <f t="shared" si="113"/>
        <v>21</v>
      </c>
      <c r="BN365" s="80"/>
    </row>
    <row r="366" spans="1:66" s="2" customFormat="1" ht="17" customHeight="1">
      <c r="A366" s="13" t="s">
        <v>357</v>
      </c>
      <c r="B366" s="35">
        <v>0</v>
      </c>
      <c r="C366" s="35">
        <v>292</v>
      </c>
      <c r="D366" s="71">
        <f t="shared" si="107"/>
        <v>0</v>
      </c>
      <c r="E366" s="10">
        <v>0</v>
      </c>
      <c r="F366" s="4" t="s">
        <v>370</v>
      </c>
      <c r="G366" s="4" t="s">
        <v>370</v>
      </c>
      <c r="H366" s="4" t="s">
        <v>370</v>
      </c>
      <c r="I366" s="4" t="s">
        <v>370</v>
      </c>
      <c r="J366" s="4" t="s">
        <v>370</v>
      </c>
      <c r="K366" s="4" t="s">
        <v>370</v>
      </c>
      <c r="L366" s="4" t="s">
        <v>370</v>
      </c>
      <c r="M366" s="4" t="s">
        <v>370</v>
      </c>
      <c r="N366" s="35">
        <v>659.6</v>
      </c>
      <c r="O366" s="35">
        <v>950.5</v>
      </c>
      <c r="P366" s="71">
        <f t="shared" si="99"/>
        <v>1.2241024863553669</v>
      </c>
      <c r="Q366" s="10">
        <v>20</v>
      </c>
      <c r="R366" s="35">
        <v>45</v>
      </c>
      <c r="S366" s="35">
        <v>47.9</v>
      </c>
      <c r="T366" s="71">
        <f t="shared" si="100"/>
        <v>1.0644444444444443</v>
      </c>
      <c r="U366" s="10">
        <v>25</v>
      </c>
      <c r="V366" s="35">
        <v>0</v>
      </c>
      <c r="W366" s="35">
        <v>3.2</v>
      </c>
      <c r="X366" s="71">
        <f t="shared" si="101"/>
        <v>1</v>
      </c>
      <c r="Y366" s="10">
        <v>25</v>
      </c>
      <c r="Z366" s="35">
        <v>5700</v>
      </c>
      <c r="AA366" s="35">
        <v>5974.3</v>
      </c>
      <c r="AB366" s="71">
        <f t="shared" si="108"/>
        <v>1.0481228070175439</v>
      </c>
      <c r="AC366" s="10">
        <v>5</v>
      </c>
      <c r="AD366" s="47">
        <v>72</v>
      </c>
      <c r="AE366" s="47">
        <v>83</v>
      </c>
      <c r="AF366" s="71">
        <f t="shared" si="114"/>
        <v>1.1527777777777777</v>
      </c>
      <c r="AG366" s="10">
        <v>20</v>
      </c>
      <c r="AH366" s="4" t="s">
        <v>370</v>
      </c>
      <c r="AI366" s="4" t="s">
        <v>370</v>
      </c>
      <c r="AJ366" s="4" t="s">
        <v>370</v>
      </c>
      <c r="AK366" s="4" t="s">
        <v>370</v>
      </c>
      <c r="AL366" s="4" t="s">
        <v>370</v>
      </c>
      <c r="AM366" s="4" t="s">
        <v>370</v>
      </c>
      <c r="AN366" s="4" t="s">
        <v>370</v>
      </c>
      <c r="AO366" s="4" t="s">
        <v>370</v>
      </c>
      <c r="AP366" s="46">
        <f t="shared" si="109"/>
        <v>1.0988350571459127</v>
      </c>
      <c r="AQ366" s="47">
        <v>2699</v>
      </c>
      <c r="AR366" s="35">
        <f t="shared" si="110"/>
        <v>2208.2727272727275</v>
      </c>
      <c r="AS366" s="35">
        <f t="shared" si="103"/>
        <v>2426.5</v>
      </c>
      <c r="AT366" s="35">
        <f t="shared" si="104"/>
        <v>218.22727272727252</v>
      </c>
      <c r="AU366" s="35">
        <v>225.9</v>
      </c>
      <c r="AV366" s="35">
        <v>319</v>
      </c>
      <c r="AW366" s="35">
        <v>362.3</v>
      </c>
      <c r="AX366" s="35">
        <v>234.7</v>
      </c>
      <c r="AY366" s="35">
        <v>259.5</v>
      </c>
      <c r="AZ366" s="35">
        <v>150.19999999999999</v>
      </c>
      <c r="BA366" s="35">
        <v>262.5</v>
      </c>
      <c r="BB366" s="35">
        <v>257.39999999999998</v>
      </c>
      <c r="BC366" s="35"/>
      <c r="BD366" s="35"/>
      <c r="BE366" s="35">
        <f t="shared" si="111"/>
        <v>355</v>
      </c>
      <c r="BF366" s="10"/>
      <c r="BG366" s="35">
        <f t="shared" si="105"/>
        <v>355</v>
      </c>
      <c r="BH366" s="35"/>
      <c r="BI366" s="35">
        <f t="shared" si="106"/>
        <v>355</v>
      </c>
      <c r="BJ366" s="35"/>
      <c r="BK366" s="35">
        <f t="shared" si="112"/>
        <v>355</v>
      </c>
      <c r="BL366" s="35">
        <v>361.2</v>
      </c>
      <c r="BM366" s="35">
        <f t="shared" si="113"/>
        <v>-6.1999999999999886</v>
      </c>
      <c r="BN366" s="80"/>
    </row>
    <row r="367" spans="1:66" s="2" customFormat="1" ht="17" customHeight="1">
      <c r="A367" s="50" t="s">
        <v>358</v>
      </c>
      <c r="B367" s="35">
        <v>13200</v>
      </c>
      <c r="C367" s="35">
        <v>12764.5</v>
      </c>
      <c r="D367" s="71">
        <f t="shared" si="107"/>
        <v>0.96700757575757579</v>
      </c>
      <c r="E367" s="10">
        <v>10</v>
      </c>
      <c r="F367" s="4" t="s">
        <v>370</v>
      </c>
      <c r="G367" s="4" t="s">
        <v>370</v>
      </c>
      <c r="H367" s="4" t="s">
        <v>370</v>
      </c>
      <c r="I367" s="4" t="s">
        <v>370</v>
      </c>
      <c r="J367" s="4" t="s">
        <v>370</v>
      </c>
      <c r="K367" s="4" t="s">
        <v>370</v>
      </c>
      <c r="L367" s="4" t="s">
        <v>370</v>
      </c>
      <c r="M367" s="4" t="s">
        <v>370</v>
      </c>
      <c r="N367" s="35">
        <v>16148.8</v>
      </c>
      <c r="O367" s="35">
        <v>15364.6</v>
      </c>
      <c r="P367" s="71">
        <f t="shared" ref="P367:P376" si="115">IF(Q367=0,0,IF(N367=0,1,IF(O367&lt;0,0,IF(O367/N367&gt;1.2,IF((O367/N367-1.2)*0.1+1.2&gt;1.3,1.3,(O367/N367-1.2)*0.1+1.2),O367/N367))))</f>
        <v>0.95143911621916188</v>
      </c>
      <c r="Q367" s="10">
        <v>20</v>
      </c>
      <c r="R367" s="35">
        <v>0</v>
      </c>
      <c r="S367" s="35">
        <v>0</v>
      </c>
      <c r="T367" s="71">
        <f t="shared" ref="T367:T375" si="116">IF(U367=0,0,IF(R367=0,1,IF(S367&lt;0,0,IF(S367/R367&gt;1.2,IF((S367/R367-1.2)*0.1+1.2&gt;1.3,1.3,(S367/R367-1.2)*0.1+1.2),S367/R367))))</f>
        <v>1</v>
      </c>
      <c r="U367" s="10">
        <v>15</v>
      </c>
      <c r="V367" s="35">
        <v>0</v>
      </c>
      <c r="W367" s="35">
        <v>0</v>
      </c>
      <c r="X367" s="71">
        <f t="shared" ref="X367:X376" si="117">IF(Y367=0,0,IF(V367=0,1,IF(W367&lt;0,0,IF(W367/V367&gt;1.2,IF((W367/V367-1.2)*0.1+1.2&gt;1.3,1.3,(W367/V367-1.2)*0.1+1.2),W367/V367))))</f>
        <v>1</v>
      </c>
      <c r="Y367" s="10">
        <v>35</v>
      </c>
      <c r="Z367" s="35">
        <v>51000</v>
      </c>
      <c r="AA367" s="35">
        <v>54782.3</v>
      </c>
      <c r="AB367" s="71">
        <f t="shared" si="108"/>
        <v>1.0741627450980393</v>
      </c>
      <c r="AC367" s="10">
        <v>5</v>
      </c>
      <c r="AD367" s="47">
        <v>20</v>
      </c>
      <c r="AE367" s="47">
        <v>14</v>
      </c>
      <c r="AF367" s="71">
        <f t="shared" si="114"/>
        <v>0.7</v>
      </c>
      <c r="AG367" s="10">
        <v>20</v>
      </c>
      <c r="AH367" s="4" t="s">
        <v>370</v>
      </c>
      <c r="AI367" s="4" t="s">
        <v>370</v>
      </c>
      <c r="AJ367" s="4" t="s">
        <v>370</v>
      </c>
      <c r="AK367" s="4" t="s">
        <v>370</v>
      </c>
      <c r="AL367" s="4" t="s">
        <v>370</v>
      </c>
      <c r="AM367" s="4" t="s">
        <v>370</v>
      </c>
      <c r="AN367" s="4" t="s">
        <v>370</v>
      </c>
      <c r="AO367" s="4" t="s">
        <v>370</v>
      </c>
      <c r="AP367" s="46">
        <f t="shared" si="109"/>
        <v>0.93399687435665901</v>
      </c>
      <c r="AQ367" s="47">
        <v>23</v>
      </c>
      <c r="AR367" s="35">
        <f t="shared" si="110"/>
        <v>18.818181818181817</v>
      </c>
      <c r="AS367" s="35">
        <f t="shared" ref="AS367:AS376" si="118">ROUND(AP367*AR367,1)</f>
        <v>17.600000000000001</v>
      </c>
      <c r="AT367" s="35">
        <f t="shared" ref="AT367:AT376" si="119">AS367-AR367</f>
        <v>-1.2181818181818151</v>
      </c>
      <c r="AU367" s="35">
        <v>1.8</v>
      </c>
      <c r="AV367" s="35">
        <v>1.8</v>
      </c>
      <c r="AW367" s="35">
        <v>0.4</v>
      </c>
      <c r="AX367" s="35">
        <v>1.2</v>
      </c>
      <c r="AY367" s="35">
        <v>0.9</v>
      </c>
      <c r="AZ367" s="35">
        <v>0.1</v>
      </c>
      <c r="BA367" s="35">
        <v>1.4</v>
      </c>
      <c r="BB367" s="35">
        <v>1.2</v>
      </c>
      <c r="BC367" s="35">
        <v>6</v>
      </c>
      <c r="BD367" s="35"/>
      <c r="BE367" s="35">
        <f t="shared" si="111"/>
        <v>2.8</v>
      </c>
      <c r="BF367" s="10"/>
      <c r="BG367" s="35">
        <f t="shared" ref="BG367:BG376" si="120">IF(OR(BE367&lt;0,BF367="+"),0,BE367)</f>
        <v>2.8</v>
      </c>
      <c r="BH367" s="35"/>
      <c r="BI367" s="35">
        <f t="shared" ref="BI367:BI376" si="121">BG367+BH367</f>
        <v>2.8</v>
      </c>
      <c r="BJ367" s="35">
        <v>1</v>
      </c>
      <c r="BK367" s="35">
        <f t="shared" si="112"/>
        <v>1.8</v>
      </c>
      <c r="BL367" s="35">
        <v>1.6</v>
      </c>
      <c r="BM367" s="35">
        <f t="shared" si="113"/>
        <v>0.19999999999999996</v>
      </c>
      <c r="BN367" s="80"/>
    </row>
    <row r="368" spans="1:66" s="2" customFormat="1" ht="17" customHeight="1">
      <c r="A368" s="13" t="s">
        <v>359</v>
      </c>
      <c r="B368" s="35">
        <v>0</v>
      </c>
      <c r="C368" s="35">
        <v>0</v>
      </c>
      <c r="D368" s="71">
        <f t="shared" ref="D368:D376" si="122">IF(E368=0,0,IF(B368=0,1,IF(C368&lt;0,0,IF(C368/B368&gt;1.2,IF((C368/B368-1.2)*0.1+1.2&gt;1.3,1.3,(C368/B368-1.2)*0.1+1.2),C368/B368))))</f>
        <v>0</v>
      </c>
      <c r="E368" s="10">
        <v>0</v>
      </c>
      <c r="F368" s="4" t="s">
        <v>370</v>
      </c>
      <c r="G368" s="4" t="s">
        <v>370</v>
      </c>
      <c r="H368" s="4" t="s">
        <v>370</v>
      </c>
      <c r="I368" s="4" t="s">
        <v>370</v>
      </c>
      <c r="J368" s="4" t="s">
        <v>370</v>
      </c>
      <c r="K368" s="4" t="s">
        <v>370</v>
      </c>
      <c r="L368" s="4" t="s">
        <v>370</v>
      </c>
      <c r="M368" s="4" t="s">
        <v>370</v>
      </c>
      <c r="N368" s="35">
        <v>458.6</v>
      </c>
      <c r="O368" s="35">
        <v>420.4</v>
      </c>
      <c r="P368" s="71">
        <f t="shared" si="115"/>
        <v>0.91670300915830782</v>
      </c>
      <c r="Q368" s="10">
        <v>20</v>
      </c>
      <c r="R368" s="35">
        <v>0</v>
      </c>
      <c r="S368" s="35">
        <v>0</v>
      </c>
      <c r="T368" s="71">
        <f t="shared" si="116"/>
        <v>1</v>
      </c>
      <c r="U368" s="10">
        <v>20</v>
      </c>
      <c r="V368" s="35">
        <v>0</v>
      </c>
      <c r="W368" s="35">
        <v>1.7</v>
      </c>
      <c r="X368" s="71">
        <f t="shared" si="117"/>
        <v>1</v>
      </c>
      <c r="Y368" s="10">
        <v>30</v>
      </c>
      <c r="Z368" s="35">
        <v>7300</v>
      </c>
      <c r="AA368" s="35">
        <v>13893.2</v>
      </c>
      <c r="AB368" s="71">
        <f t="shared" ref="AB368:AB376" si="123">IF(AC368=0,0,IF(Z368=0,1,IF(AA368&lt;0,0,IF(AA368/Z368&gt;1.2,IF((AA368/Z368-1.2)*0.1+1.2&gt;1.3,1.3,(AA368/Z368-1.2)*0.1+1.2),AA368/Z368))))</f>
        <v>1.2703178082191782</v>
      </c>
      <c r="AC368" s="10">
        <v>5</v>
      </c>
      <c r="AD368" s="47">
        <v>34</v>
      </c>
      <c r="AE368" s="47">
        <v>78</v>
      </c>
      <c r="AF368" s="71">
        <f t="shared" si="114"/>
        <v>1.3</v>
      </c>
      <c r="AG368" s="10">
        <v>20</v>
      </c>
      <c r="AH368" s="4" t="s">
        <v>370</v>
      </c>
      <c r="AI368" s="4" t="s">
        <v>370</v>
      </c>
      <c r="AJ368" s="4" t="s">
        <v>370</v>
      </c>
      <c r="AK368" s="4" t="s">
        <v>370</v>
      </c>
      <c r="AL368" s="4" t="s">
        <v>370</v>
      </c>
      <c r="AM368" s="4" t="s">
        <v>370</v>
      </c>
      <c r="AN368" s="4" t="s">
        <v>370</v>
      </c>
      <c r="AO368" s="4" t="s">
        <v>370</v>
      </c>
      <c r="AP368" s="46">
        <f t="shared" ref="AP368:AP376" si="124">(D368*E368+P368*Q368+T368*U368+X368*Y368+AB368*AC368+AF368*AG368)/(E368+Q368+U368+Y368+AC368+AG368)</f>
        <v>1.0598489392027584</v>
      </c>
      <c r="AQ368" s="47">
        <v>2022</v>
      </c>
      <c r="AR368" s="35">
        <f t="shared" ref="AR368:AR376" si="125">AQ368/11*9</f>
        <v>1654.3636363636363</v>
      </c>
      <c r="AS368" s="35">
        <f t="shared" si="118"/>
        <v>1753.4</v>
      </c>
      <c r="AT368" s="35">
        <f t="shared" si="119"/>
        <v>99.036363636363831</v>
      </c>
      <c r="AU368" s="35">
        <v>158.6</v>
      </c>
      <c r="AV368" s="35">
        <v>184.5</v>
      </c>
      <c r="AW368" s="35">
        <v>230.7</v>
      </c>
      <c r="AX368" s="35">
        <v>88.2</v>
      </c>
      <c r="AY368" s="35">
        <v>199.6</v>
      </c>
      <c r="AZ368" s="35">
        <v>118.5</v>
      </c>
      <c r="BA368" s="35">
        <v>210.1</v>
      </c>
      <c r="BB368" s="35">
        <v>147.4</v>
      </c>
      <c r="BC368" s="35">
        <v>167.5</v>
      </c>
      <c r="BD368" s="35"/>
      <c r="BE368" s="35">
        <f t="shared" ref="BE368:BE376" si="126">ROUND(AS368-SUM(AU368:BD368),1)</f>
        <v>248.3</v>
      </c>
      <c r="BF368" s="10"/>
      <c r="BG368" s="35">
        <f t="shared" si="120"/>
        <v>248.3</v>
      </c>
      <c r="BH368" s="35"/>
      <c r="BI368" s="35">
        <f t="shared" si="121"/>
        <v>248.3</v>
      </c>
      <c r="BJ368" s="35"/>
      <c r="BK368" s="35">
        <f t="shared" ref="BK368:BK376" si="127">IF((BI368-BJ368)&gt;0,ROUND(BI368-BJ368,1),0)</f>
        <v>248.3</v>
      </c>
      <c r="BL368" s="35">
        <v>228.9</v>
      </c>
      <c r="BM368" s="35">
        <f t="shared" ref="BM368:BM375" si="128">BK368-BL368</f>
        <v>19.400000000000006</v>
      </c>
      <c r="BN368" s="80"/>
    </row>
    <row r="369" spans="1:66" s="2" customFormat="1" ht="17" customHeight="1">
      <c r="A369" s="13" t="s">
        <v>360</v>
      </c>
      <c r="B369" s="35">
        <v>4517</v>
      </c>
      <c r="C369" s="35">
        <v>9580.7999999999993</v>
      </c>
      <c r="D369" s="71">
        <f t="shared" si="122"/>
        <v>1.2921053796767765</v>
      </c>
      <c r="E369" s="10">
        <v>10</v>
      </c>
      <c r="F369" s="4" t="s">
        <v>370</v>
      </c>
      <c r="G369" s="4" t="s">
        <v>370</v>
      </c>
      <c r="H369" s="4" t="s">
        <v>370</v>
      </c>
      <c r="I369" s="4" t="s">
        <v>370</v>
      </c>
      <c r="J369" s="4" t="s">
        <v>370</v>
      </c>
      <c r="K369" s="4" t="s">
        <v>370</v>
      </c>
      <c r="L369" s="4" t="s">
        <v>370</v>
      </c>
      <c r="M369" s="4" t="s">
        <v>370</v>
      </c>
      <c r="N369" s="35">
        <v>4556.5</v>
      </c>
      <c r="O369" s="35">
        <v>4926.8999999999996</v>
      </c>
      <c r="P369" s="71">
        <f t="shared" si="115"/>
        <v>1.0812904641720618</v>
      </c>
      <c r="Q369" s="10">
        <v>20</v>
      </c>
      <c r="R369" s="35">
        <v>85</v>
      </c>
      <c r="S369" s="35">
        <v>87.3</v>
      </c>
      <c r="T369" s="71">
        <f t="shared" si="116"/>
        <v>1.0270588235294118</v>
      </c>
      <c r="U369" s="10">
        <v>20</v>
      </c>
      <c r="V369" s="35">
        <v>51</v>
      </c>
      <c r="W369" s="35">
        <v>81.5</v>
      </c>
      <c r="X369" s="71">
        <f t="shared" si="117"/>
        <v>1.2398039215686274</v>
      </c>
      <c r="Y369" s="10">
        <v>30</v>
      </c>
      <c r="Z369" s="35">
        <v>7300</v>
      </c>
      <c r="AA369" s="35">
        <v>12054.2</v>
      </c>
      <c r="AB369" s="71">
        <f t="shared" si="123"/>
        <v>1.2451260273972602</v>
      </c>
      <c r="AC369" s="10">
        <v>5</v>
      </c>
      <c r="AD369" s="47">
        <v>126</v>
      </c>
      <c r="AE369" s="47">
        <v>129</v>
      </c>
      <c r="AF369" s="71">
        <f t="shared" ref="AF369:AF376" si="129">IF(AG369=0,0,IF(AD369=0,1,IF(AE369&lt;0,0,IF(AE369/AD369&gt;1.2,IF((AE369/AD369-1.2)*0.1+1.2&gt;1.3,1.3,(AE369/AD369-1.2)*0.1+1.2),AE369/AD369))))</f>
        <v>1.0238095238095237</v>
      </c>
      <c r="AG369" s="10">
        <v>20</v>
      </c>
      <c r="AH369" s="4" t="s">
        <v>370</v>
      </c>
      <c r="AI369" s="4" t="s">
        <v>370</v>
      </c>
      <c r="AJ369" s="4" t="s">
        <v>370</v>
      </c>
      <c r="AK369" s="4" t="s">
        <v>370</v>
      </c>
      <c r="AL369" s="4" t="s">
        <v>370</v>
      </c>
      <c r="AM369" s="4" t="s">
        <v>370</v>
      </c>
      <c r="AN369" s="4" t="s">
        <v>370</v>
      </c>
      <c r="AO369" s="4" t="s">
        <v>370</v>
      </c>
      <c r="AP369" s="46">
        <f t="shared" si="124"/>
        <v>1.1331807410574557</v>
      </c>
      <c r="AQ369" s="47">
        <v>1238</v>
      </c>
      <c r="AR369" s="35">
        <f t="shared" si="125"/>
        <v>1012.9090909090909</v>
      </c>
      <c r="AS369" s="35">
        <f t="shared" si="118"/>
        <v>1147.8</v>
      </c>
      <c r="AT369" s="35">
        <f t="shared" si="119"/>
        <v>134.89090909090908</v>
      </c>
      <c r="AU369" s="35">
        <v>146.30000000000001</v>
      </c>
      <c r="AV369" s="35">
        <v>146.30000000000001</v>
      </c>
      <c r="AW369" s="35">
        <v>0</v>
      </c>
      <c r="AX369" s="35">
        <v>80.3</v>
      </c>
      <c r="AY369" s="35">
        <v>91.3</v>
      </c>
      <c r="AZ369" s="35">
        <v>260</v>
      </c>
      <c r="BA369" s="35">
        <v>110.3</v>
      </c>
      <c r="BB369" s="35">
        <v>124.6</v>
      </c>
      <c r="BC369" s="35">
        <v>19.399999999999999</v>
      </c>
      <c r="BD369" s="35"/>
      <c r="BE369" s="35">
        <f t="shared" si="126"/>
        <v>169.3</v>
      </c>
      <c r="BF369" s="10"/>
      <c r="BG369" s="35">
        <f t="shared" si="120"/>
        <v>169.3</v>
      </c>
      <c r="BH369" s="35"/>
      <c r="BI369" s="35">
        <f t="shared" si="121"/>
        <v>169.3</v>
      </c>
      <c r="BJ369" s="35"/>
      <c r="BK369" s="35">
        <f t="shared" si="127"/>
        <v>169.3</v>
      </c>
      <c r="BL369" s="35">
        <v>163.6</v>
      </c>
      <c r="BM369" s="35">
        <f t="shared" si="128"/>
        <v>5.7000000000000171</v>
      </c>
      <c r="BN369" s="80"/>
    </row>
    <row r="370" spans="1:66" s="2" customFormat="1" ht="17" customHeight="1">
      <c r="A370" s="13" t="s">
        <v>361</v>
      </c>
      <c r="B370" s="35">
        <v>520</v>
      </c>
      <c r="C370" s="35">
        <v>699.8</v>
      </c>
      <c r="D370" s="71">
        <f t="shared" si="122"/>
        <v>1.214576923076923</v>
      </c>
      <c r="E370" s="10">
        <v>10</v>
      </c>
      <c r="F370" s="4" t="s">
        <v>370</v>
      </c>
      <c r="G370" s="4" t="s">
        <v>370</v>
      </c>
      <c r="H370" s="4" t="s">
        <v>370</v>
      </c>
      <c r="I370" s="4" t="s">
        <v>370</v>
      </c>
      <c r="J370" s="4" t="s">
        <v>370</v>
      </c>
      <c r="K370" s="4" t="s">
        <v>370</v>
      </c>
      <c r="L370" s="4" t="s">
        <v>370</v>
      </c>
      <c r="M370" s="4" t="s">
        <v>370</v>
      </c>
      <c r="N370" s="35">
        <v>1525.5</v>
      </c>
      <c r="O370" s="35">
        <v>820.6</v>
      </c>
      <c r="P370" s="71">
        <f t="shared" si="115"/>
        <v>0.53792199278924946</v>
      </c>
      <c r="Q370" s="10">
        <v>20</v>
      </c>
      <c r="R370" s="35">
        <v>85</v>
      </c>
      <c r="S370" s="35">
        <v>88</v>
      </c>
      <c r="T370" s="71">
        <f t="shared" si="116"/>
        <v>1.0352941176470589</v>
      </c>
      <c r="U370" s="10">
        <v>20</v>
      </c>
      <c r="V370" s="35">
        <v>0</v>
      </c>
      <c r="W370" s="35">
        <v>1.6</v>
      </c>
      <c r="X370" s="71">
        <f t="shared" si="117"/>
        <v>1</v>
      </c>
      <c r="Y370" s="10">
        <v>30</v>
      </c>
      <c r="Z370" s="35">
        <v>14400</v>
      </c>
      <c r="AA370" s="35">
        <v>15131.8</v>
      </c>
      <c r="AB370" s="71">
        <f t="shared" si="123"/>
        <v>1.0508194444444443</v>
      </c>
      <c r="AC370" s="10">
        <v>5</v>
      </c>
      <c r="AD370" s="47">
        <v>236</v>
      </c>
      <c r="AE370" s="47">
        <v>236</v>
      </c>
      <c r="AF370" s="71">
        <f t="shared" si="129"/>
        <v>1</v>
      </c>
      <c r="AG370" s="10">
        <v>20</v>
      </c>
      <c r="AH370" s="4" t="s">
        <v>370</v>
      </c>
      <c r="AI370" s="4" t="s">
        <v>370</v>
      </c>
      <c r="AJ370" s="4" t="s">
        <v>370</v>
      </c>
      <c r="AK370" s="4" t="s">
        <v>370</v>
      </c>
      <c r="AL370" s="4" t="s">
        <v>370</v>
      </c>
      <c r="AM370" s="4" t="s">
        <v>370</v>
      </c>
      <c r="AN370" s="4" t="s">
        <v>370</v>
      </c>
      <c r="AO370" s="4" t="s">
        <v>370</v>
      </c>
      <c r="AP370" s="46">
        <f t="shared" si="124"/>
        <v>0.94156370154016777</v>
      </c>
      <c r="AQ370" s="47">
        <v>4202</v>
      </c>
      <c r="AR370" s="35">
        <f t="shared" si="125"/>
        <v>3438</v>
      </c>
      <c r="AS370" s="35">
        <f t="shared" si="118"/>
        <v>3237.1</v>
      </c>
      <c r="AT370" s="35">
        <f t="shared" si="119"/>
        <v>-200.90000000000009</v>
      </c>
      <c r="AU370" s="35">
        <v>331.4</v>
      </c>
      <c r="AV370" s="35">
        <v>357.2</v>
      </c>
      <c r="AW370" s="35">
        <v>374</v>
      </c>
      <c r="AX370" s="35">
        <v>400.9</v>
      </c>
      <c r="AY370" s="35">
        <v>381.8</v>
      </c>
      <c r="AZ370" s="35">
        <v>215.1</v>
      </c>
      <c r="BA370" s="35">
        <v>427</v>
      </c>
      <c r="BB370" s="35">
        <v>353.1</v>
      </c>
      <c r="BC370" s="35"/>
      <c r="BD370" s="35"/>
      <c r="BE370" s="35">
        <f t="shared" si="126"/>
        <v>396.6</v>
      </c>
      <c r="BF370" s="10"/>
      <c r="BG370" s="35">
        <f t="shared" si="120"/>
        <v>396.6</v>
      </c>
      <c r="BH370" s="35"/>
      <c r="BI370" s="35">
        <f t="shared" si="121"/>
        <v>396.6</v>
      </c>
      <c r="BJ370" s="35"/>
      <c r="BK370" s="35">
        <f t="shared" si="127"/>
        <v>396.6</v>
      </c>
      <c r="BL370" s="35">
        <v>377.8</v>
      </c>
      <c r="BM370" s="35">
        <f t="shared" si="128"/>
        <v>18.800000000000011</v>
      </c>
      <c r="BN370" s="80"/>
    </row>
    <row r="371" spans="1:66" s="2" customFormat="1" ht="17" customHeight="1">
      <c r="A371" s="13" t="s">
        <v>362</v>
      </c>
      <c r="B371" s="35">
        <v>0</v>
      </c>
      <c r="C371" s="35">
        <v>4940.6000000000004</v>
      </c>
      <c r="D371" s="71">
        <f t="shared" si="122"/>
        <v>0</v>
      </c>
      <c r="E371" s="10">
        <v>0</v>
      </c>
      <c r="F371" s="4" t="s">
        <v>370</v>
      </c>
      <c r="G371" s="4" t="s">
        <v>370</v>
      </c>
      <c r="H371" s="4" t="s">
        <v>370</v>
      </c>
      <c r="I371" s="4" t="s">
        <v>370</v>
      </c>
      <c r="J371" s="4" t="s">
        <v>370</v>
      </c>
      <c r="K371" s="4" t="s">
        <v>370</v>
      </c>
      <c r="L371" s="4" t="s">
        <v>370</v>
      </c>
      <c r="M371" s="4" t="s">
        <v>370</v>
      </c>
      <c r="N371" s="35">
        <v>548.79999999999995</v>
      </c>
      <c r="O371" s="35">
        <v>461.8</v>
      </c>
      <c r="P371" s="71">
        <f t="shared" si="115"/>
        <v>0.84147230320699717</v>
      </c>
      <c r="Q371" s="10">
        <v>20</v>
      </c>
      <c r="R371" s="35">
        <v>0</v>
      </c>
      <c r="S371" s="35">
        <v>2</v>
      </c>
      <c r="T371" s="71">
        <f t="shared" si="116"/>
        <v>1</v>
      </c>
      <c r="U371" s="10">
        <v>30</v>
      </c>
      <c r="V371" s="35">
        <v>0</v>
      </c>
      <c r="W371" s="35">
        <v>2.2999999999999998</v>
      </c>
      <c r="X371" s="71">
        <f t="shared" si="117"/>
        <v>1</v>
      </c>
      <c r="Y371" s="10">
        <v>20</v>
      </c>
      <c r="Z371" s="35">
        <v>12100</v>
      </c>
      <c r="AA371" s="35">
        <v>15241</v>
      </c>
      <c r="AB371" s="71">
        <f t="shared" si="123"/>
        <v>1.2059586776859503</v>
      </c>
      <c r="AC371" s="10">
        <v>5</v>
      </c>
      <c r="AD371" s="47">
        <v>51</v>
      </c>
      <c r="AE371" s="47">
        <v>51</v>
      </c>
      <c r="AF371" s="71">
        <f t="shared" si="129"/>
        <v>1</v>
      </c>
      <c r="AG371" s="10">
        <v>20</v>
      </c>
      <c r="AH371" s="4" t="s">
        <v>370</v>
      </c>
      <c r="AI371" s="4" t="s">
        <v>370</v>
      </c>
      <c r="AJ371" s="4" t="s">
        <v>370</v>
      </c>
      <c r="AK371" s="4" t="s">
        <v>370</v>
      </c>
      <c r="AL371" s="4" t="s">
        <v>370</v>
      </c>
      <c r="AM371" s="4" t="s">
        <v>370</v>
      </c>
      <c r="AN371" s="4" t="s">
        <v>370</v>
      </c>
      <c r="AO371" s="4" t="s">
        <v>370</v>
      </c>
      <c r="AP371" s="46">
        <f t="shared" si="124"/>
        <v>0.97746567844810206</v>
      </c>
      <c r="AQ371" s="47">
        <v>1690</v>
      </c>
      <c r="AR371" s="35">
        <f t="shared" si="125"/>
        <v>1382.7272727272725</v>
      </c>
      <c r="AS371" s="35">
        <f t="shared" si="118"/>
        <v>1351.6</v>
      </c>
      <c r="AT371" s="35">
        <f t="shared" si="119"/>
        <v>-31.127272727272612</v>
      </c>
      <c r="AU371" s="35">
        <v>138.19999999999999</v>
      </c>
      <c r="AV371" s="35">
        <v>185.8</v>
      </c>
      <c r="AW371" s="35">
        <v>233.7</v>
      </c>
      <c r="AX371" s="35">
        <v>134.9</v>
      </c>
      <c r="AY371" s="35">
        <v>128.4</v>
      </c>
      <c r="AZ371" s="35">
        <v>41.7</v>
      </c>
      <c r="BA371" s="35">
        <v>176.4</v>
      </c>
      <c r="BB371" s="35">
        <v>148.80000000000001</v>
      </c>
      <c r="BC371" s="35"/>
      <c r="BD371" s="35"/>
      <c r="BE371" s="35">
        <f t="shared" si="126"/>
        <v>163.69999999999999</v>
      </c>
      <c r="BF371" s="10"/>
      <c r="BG371" s="35">
        <f t="shared" si="120"/>
        <v>163.69999999999999</v>
      </c>
      <c r="BH371" s="35"/>
      <c r="BI371" s="35">
        <f t="shared" si="121"/>
        <v>163.69999999999999</v>
      </c>
      <c r="BJ371" s="35"/>
      <c r="BK371" s="35">
        <f t="shared" si="127"/>
        <v>163.69999999999999</v>
      </c>
      <c r="BL371" s="35">
        <v>146.1</v>
      </c>
      <c r="BM371" s="35">
        <f t="shared" si="128"/>
        <v>17.599999999999994</v>
      </c>
      <c r="BN371" s="80"/>
    </row>
    <row r="372" spans="1:66" s="2" customFormat="1" ht="17" customHeight="1">
      <c r="A372" s="13" t="s">
        <v>363</v>
      </c>
      <c r="B372" s="35">
        <v>0</v>
      </c>
      <c r="C372" s="35">
        <v>0</v>
      </c>
      <c r="D372" s="71">
        <f t="shared" si="122"/>
        <v>0</v>
      </c>
      <c r="E372" s="10">
        <v>0</v>
      </c>
      <c r="F372" s="4" t="s">
        <v>370</v>
      </c>
      <c r="G372" s="4" t="s">
        <v>370</v>
      </c>
      <c r="H372" s="4" t="s">
        <v>370</v>
      </c>
      <c r="I372" s="4" t="s">
        <v>370</v>
      </c>
      <c r="J372" s="4" t="s">
        <v>370</v>
      </c>
      <c r="K372" s="4" t="s">
        <v>370</v>
      </c>
      <c r="L372" s="4" t="s">
        <v>370</v>
      </c>
      <c r="M372" s="4" t="s">
        <v>370</v>
      </c>
      <c r="N372" s="35">
        <v>514.79999999999995</v>
      </c>
      <c r="O372" s="35">
        <v>428.5</v>
      </c>
      <c r="P372" s="71">
        <f t="shared" si="115"/>
        <v>0.83236208236208242</v>
      </c>
      <c r="Q372" s="10">
        <v>20</v>
      </c>
      <c r="R372" s="35">
        <v>50</v>
      </c>
      <c r="S372" s="35">
        <v>55.6</v>
      </c>
      <c r="T372" s="71">
        <f t="shared" si="116"/>
        <v>1.1120000000000001</v>
      </c>
      <c r="U372" s="10">
        <v>25</v>
      </c>
      <c r="V372" s="35">
        <v>0</v>
      </c>
      <c r="W372" s="35">
        <v>1.7</v>
      </c>
      <c r="X372" s="71">
        <f t="shared" si="117"/>
        <v>1</v>
      </c>
      <c r="Y372" s="10">
        <v>25</v>
      </c>
      <c r="Z372" s="35">
        <v>1500</v>
      </c>
      <c r="AA372" s="35">
        <v>2015.3</v>
      </c>
      <c r="AB372" s="71">
        <f t="shared" si="123"/>
        <v>1.2143533333333334</v>
      </c>
      <c r="AC372" s="10">
        <v>5</v>
      </c>
      <c r="AD372" s="47">
        <v>111</v>
      </c>
      <c r="AE372" s="47">
        <v>105</v>
      </c>
      <c r="AF372" s="71">
        <f t="shared" si="129"/>
        <v>0.94594594594594594</v>
      </c>
      <c r="AG372" s="10">
        <v>20</v>
      </c>
      <c r="AH372" s="4" t="s">
        <v>370</v>
      </c>
      <c r="AI372" s="4" t="s">
        <v>370</v>
      </c>
      <c r="AJ372" s="4" t="s">
        <v>370</v>
      </c>
      <c r="AK372" s="4" t="s">
        <v>370</v>
      </c>
      <c r="AL372" s="4" t="s">
        <v>370</v>
      </c>
      <c r="AM372" s="4" t="s">
        <v>370</v>
      </c>
      <c r="AN372" s="4" t="s">
        <v>370</v>
      </c>
      <c r="AO372" s="4" t="s">
        <v>370</v>
      </c>
      <c r="AP372" s="46">
        <f t="shared" si="124"/>
        <v>0.99408344455607611</v>
      </c>
      <c r="AQ372" s="47">
        <v>2212</v>
      </c>
      <c r="AR372" s="35">
        <f t="shared" si="125"/>
        <v>1809.8181818181818</v>
      </c>
      <c r="AS372" s="35">
        <f t="shared" si="118"/>
        <v>1799.1</v>
      </c>
      <c r="AT372" s="35">
        <f t="shared" si="119"/>
        <v>-10.718181818181847</v>
      </c>
      <c r="AU372" s="35">
        <v>203.6</v>
      </c>
      <c r="AV372" s="35">
        <v>244.9</v>
      </c>
      <c r="AW372" s="35">
        <v>149</v>
      </c>
      <c r="AX372" s="35">
        <v>232.5</v>
      </c>
      <c r="AY372" s="35">
        <v>205.9</v>
      </c>
      <c r="AZ372" s="35">
        <v>108.6</v>
      </c>
      <c r="BA372" s="35">
        <v>220</v>
      </c>
      <c r="BB372" s="35">
        <v>199.2</v>
      </c>
      <c r="BC372" s="35"/>
      <c r="BD372" s="35"/>
      <c r="BE372" s="35">
        <f t="shared" si="126"/>
        <v>235.4</v>
      </c>
      <c r="BF372" s="10"/>
      <c r="BG372" s="35">
        <f t="shared" si="120"/>
        <v>235.4</v>
      </c>
      <c r="BH372" s="35"/>
      <c r="BI372" s="35">
        <f t="shared" si="121"/>
        <v>235.4</v>
      </c>
      <c r="BJ372" s="35"/>
      <c r="BK372" s="35">
        <f t="shared" si="127"/>
        <v>235.4</v>
      </c>
      <c r="BL372" s="35">
        <v>213.3</v>
      </c>
      <c r="BM372" s="35">
        <f t="shared" si="128"/>
        <v>22.099999999999994</v>
      </c>
      <c r="BN372" s="80"/>
    </row>
    <row r="373" spans="1:66" s="2" customFormat="1" ht="17" customHeight="1">
      <c r="A373" s="13" t="s">
        <v>364</v>
      </c>
      <c r="B373" s="35">
        <v>0</v>
      </c>
      <c r="C373" s="35">
        <v>0</v>
      </c>
      <c r="D373" s="71">
        <f t="shared" si="122"/>
        <v>0</v>
      </c>
      <c r="E373" s="10">
        <v>0</v>
      </c>
      <c r="F373" s="4" t="s">
        <v>370</v>
      </c>
      <c r="G373" s="4" t="s">
        <v>370</v>
      </c>
      <c r="H373" s="4" t="s">
        <v>370</v>
      </c>
      <c r="I373" s="4" t="s">
        <v>370</v>
      </c>
      <c r="J373" s="4" t="s">
        <v>370</v>
      </c>
      <c r="K373" s="4" t="s">
        <v>370</v>
      </c>
      <c r="L373" s="4" t="s">
        <v>370</v>
      </c>
      <c r="M373" s="4" t="s">
        <v>370</v>
      </c>
      <c r="N373" s="35">
        <v>854.5</v>
      </c>
      <c r="O373" s="35">
        <v>565.1</v>
      </c>
      <c r="P373" s="71">
        <f t="shared" si="115"/>
        <v>0.6613224107665302</v>
      </c>
      <c r="Q373" s="10">
        <v>20</v>
      </c>
      <c r="R373" s="35">
        <v>0</v>
      </c>
      <c r="S373" s="35">
        <v>0</v>
      </c>
      <c r="T373" s="71">
        <f t="shared" si="116"/>
        <v>1</v>
      </c>
      <c r="U373" s="10">
        <v>20</v>
      </c>
      <c r="V373" s="35">
        <v>0</v>
      </c>
      <c r="W373" s="35">
        <v>1</v>
      </c>
      <c r="X373" s="71">
        <f t="shared" si="117"/>
        <v>1</v>
      </c>
      <c r="Y373" s="10">
        <v>30</v>
      </c>
      <c r="Z373" s="35">
        <v>9300</v>
      </c>
      <c r="AA373" s="35">
        <v>13567.3</v>
      </c>
      <c r="AB373" s="71">
        <f t="shared" si="123"/>
        <v>1.2258849462365591</v>
      </c>
      <c r="AC373" s="10">
        <v>5</v>
      </c>
      <c r="AD373" s="47">
        <v>76</v>
      </c>
      <c r="AE373" s="47">
        <v>74</v>
      </c>
      <c r="AF373" s="71">
        <f t="shared" si="129"/>
        <v>0.97368421052631582</v>
      </c>
      <c r="AG373" s="10">
        <v>20</v>
      </c>
      <c r="AH373" s="4" t="s">
        <v>370</v>
      </c>
      <c r="AI373" s="4" t="s">
        <v>370</v>
      </c>
      <c r="AJ373" s="4" t="s">
        <v>370</v>
      </c>
      <c r="AK373" s="4" t="s">
        <v>370</v>
      </c>
      <c r="AL373" s="4" t="s">
        <v>370</v>
      </c>
      <c r="AM373" s="4" t="s">
        <v>370</v>
      </c>
      <c r="AN373" s="4" t="s">
        <v>370</v>
      </c>
      <c r="AO373" s="4" t="s">
        <v>370</v>
      </c>
      <c r="AP373" s="46">
        <f t="shared" si="124"/>
        <v>0.93504797007410223</v>
      </c>
      <c r="AQ373" s="47">
        <v>3361</v>
      </c>
      <c r="AR373" s="35">
        <f t="shared" si="125"/>
        <v>2749.909090909091</v>
      </c>
      <c r="AS373" s="35">
        <f t="shared" si="118"/>
        <v>2571.3000000000002</v>
      </c>
      <c r="AT373" s="35">
        <f t="shared" si="119"/>
        <v>-178.60909090909081</v>
      </c>
      <c r="AU373" s="35">
        <v>381.6</v>
      </c>
      <c r="AV373" s="35">
        <v>324</v>
      </c>
      <c r="AW373" s="35">
        <v>272.60000000000002</v>
      </c>
      <c r="AX373" s="35">
        <v>261.5</v>
      </c>
      <c r="AY373" s="35">
        <v>325.39999999999998</v>
      </c>
      <c r="AZ373" s="35">
        <v>121.6</v>
      </c>
      <c r="BA373" s="35">
        <v>284.8</v>
      </c>
      <c r="BB373" s="35">
        <v>277.10000000000002</v>
      </c>
      <c r="BC373" s="35"/>
      <c r="BD373" s="35"/>
      <c r="BE373" s="35">
        <f t="shared" si="126"/>
        <v>322.7</v>
      </c>
      <c r="BF373" s="10"/>
      <c r="BG373" s="35">
        <f t="shared" si="120"/>
        <v>322.7</v>
      </c>
      <c r="BH373" s="35"/>
      <c r="BI373" s="35">
        <f t="shared" si="121"/>
        <v>322.7</v>
      </c>
      <c r="BJ373" s="35"/>
      <c r="BK373" s="35">
        <f t="shared" si="127"/>
        <v>322.7</v>
      </c>
      <c r="BL373" s="35">
        <v>278.3</v>
      </c>
      <c r="BM373" s="35">
        <f t="shared" si="128"/>
        <v>44.399999999999977</v>
      </c>
      <c r="BN373" s="80"/>
    </row>
    <row r="374" spans="1:66" s="2" customFormat="1" ht="17" customHeight="1">
      <c r="A374" s="13" t="s">
        <v>365</v>
      </c>
      <c r="B374" s="35">
        <v>0</v>
      </c>
      <c r="C374" s="35">
        <v>0</v>
      </c>
      <c r="D374" s="71">
        <f t="shared" si="122"/>
        <v>0</v>
      </c>
      <c r="E374" s="10">
        <v>0</v>
      </c>
      <c r="F374" s="4" t="s">
        <v>370</v>
      </c>
      <c r="G374" s="4" t="s">
        <v>370</v>
      </c>
      <c r="H374" s="4" t="s">
        <v>370</v>
      </c>
      <c r="I374" s="4" t="s">
        <v>370</v>
      </c>
      <c r="J374" s="4" t="s">
        <v>370</v>
      </c>
      <c r="K374" s="4" t="s">
        <v>370</v>
      </c>
      <c r="L374" s="4" t="s">
        <v>370</v>
      </c>
      <c r="M374" s="4" t="s">
        <v>370</v>
      </c>
      <c r="N374" s="35">
        <v>575.9</v>
      </c>
      <c r="O374" s="35">
        <v>382.6</v>
      </c>
      <c r="P374" s="71">
        <f t="shared" si="115"/>
        <v>0.66435144990449735</v>
      </c>
      <c r="Q374" s="10">
        <v>20</v>
      </c>
      <c r="R374" s="35">
        <v>54</v>
      </c>
      <c r="S374" s="35">
        <v>57</v>
      </c>
      <c r="T374" s="71">
        <f t="shared" si="116"/>
        <v>1.0555555555555556</v>
      </c>
      <c r="U374" s="10">
        <v>20</v>
      </c>
      <c r="V374" s="35">
        <v>5</v>
      </c>
      <c r="W374" s="35">
        <v>0.3</v>
      </c>
      <c r="X374" s="71">
        <f t="shared" si="117"/>
        <v>0.06</v>
      </c>
      <c r="Y374" s="10">
        <v>30</v>
      </c>
      <c r="Z374" s="35">
        <v>3000</v>
      </c>
      <c r="AA374" s="35">
        <v>3679</v>
      </c>
      <c r="AB374" s="71">
        <f t="shared" si="123"/>
        <v>1.2026333333333332</v>
      </c>
      <c r="AC374" s="10">
        <v>5</v>
      </c>
      <c r="AD374" s="47">
        <v>296</v>
      </c>
      <c r="AE374" s="47">
        <v>288</v>
      </c>
      <c r="AF374" s="71">
        <f t="shared" si="129"/>
        <v>0.97297297297297303</v>
      </c>
      <c r="AG374" s="10">
        <v>20</v>
      </c>
      <c r="AH374" s="4" t="s">
        <v>370</v>
      </c>
      <c r="AI374" s="4" t="s">
        <v>370</v>
      </c>
      <c r="AJ374" s="4" t="s">
        <v>370</v>
      </c>
      <c r="AK374" s="4" t="s">
        <v>370</v>
      </c>
      <c r="AL374" s="4" t="s">
        <v>370</v>
      </c>
      <c r="AM374" s="4" t="s">
        <v>370</v>
      </c>
      <c r="AN374" s="4" t="s">
        <v>370</v>
      </c>
      <c r="AO374" s="4" t="s">
        <v>370</v>
      </c>
      <c r="AP374" s="46">
        <f t="shared" si="124"/>
        <v>0.64916596037186503</v>
      </c>
      <c r="AQ374" s="47">
        <v>1560</v>
      </c>
      <c r="AR374" s="35">
        <f t="shared" si="125"/>
        <v>1276.3636363636363</v>
      </c>
      <c r="AS374" s="35">
        <f t="shared" si="118"/>
        <v>828.6</v>
      </c>
      <c r="AT374" s="35">
        <f t="shared" si="119"/>
        <v>-447.76363636363624</v>
      </c>
      <c r="AU374" s="35">
        <v>101.3</v>
      </c>
      <c r="AV374" s="35">
        <v>171.1</v>
      </c>
      <c r="AW374" s="35">
        <v>33.200000000000003</v>
      </c>
      <c r="AX374" s="35">
        <v>147.6</v>
      </c>
      <c r="AY374" s="35">
        <v>158</v>
      </c>
      <c r="AZ374" s="35">
        <v>90</v>
      </c>
      <c r="BA374" s="35">
        <v>155.6</v>
      </c>
      <c r="BB374" s="35">
        <v>132.6</v>
      </c>
      <c r="BC374" s="35">
        <v>56.6</v>
      </c>
      <c r="BD374" s="35"/>
      <c r="BE374" s="35">
        <f t="shared" si="126"/>
        <v>-217.4</v>
      </c>
      <c r="BF374" s="10"/>
      <c r="BG374" s="35">
        <f t="shared" si="120"/>
        <v>0</v>
      </c>
      <c r="BH374" s="35"/>
      <c r="BI374" s="35">
        <f t="shared" si="121"/>
        <v>0</v>
      </c>
      <c r="BJ374" s="35"/>
      <c r="BK374" s="35">
        <f t="shared" si="127"/>
        <v>0</v>
      </c>
      <c r="BL374" s="35">
        <v>0</v>
      </c>
      <c r="BM374" s="35">
        <f t="shared" si="128"/>
        <v>0</v>
      </c>
      <c r="BN374" s="80"/>
    </row>
    <row r="375" spans="1:66" s="2" customFormat="1" ht="17" customHeight="1">
      <c r="A375" s="13" t="s">
        <v>366</v>
      </c>
      <c r="B375" s="35">
        <v>10350</v>
      </c>
      <c r="C375" s="35">
        <v>9898</v>
      </c>
      <c r="D375" s="71">
        <f t="shared" si="122"/>
        <v>0.95632850241545897</v>
      </c>
      <c r="E375" s="10">
        <v>10</v>
      </c>
      <c r="F375" s="4" t="s">
        <v>370</v>
      </c>
      <c r="G375" s="4" t="s">
        <v>370</v>
      </c>
      <c r="H375" s="4" t="s">
        <v>370</v>
      </c>
      <c r="I375" s="4" t="s">
        <v>370</v>
      </c>
      <c r="J375" s="4" t="s">
        <v>370</v>
      </c>
      <c r="K375" s="4" t="s">
        <v>370</v>
      </c>
      <c r="L375" s="4" t="s">
        <v>370</v>
      </c>
      <c r="M375" s="4" t="s">
        <v>370</v>
      </c>
      <c r="N375" s="35">
        <v>1942</v>
      </c>
      <c r="O375" s="35">
        <v>1380.4</v>
      </c>
      <c r="P375" s="71">
        <f t="shared" si="115"/>
        <v>0.71081359423274981</v>
      </c>
      <c r="Q375" s="10">
        <v>20</v>
      </c>
      <c r="R375" s="35">
        <v>16</v>
      </c>
      <c r="S375" s="35">
        <v>21.9</v>
      </c>
      <c r="T375" s="71">
        <f t="shared" si="116"/>
        <v>1.2168749999999999</v>
      </c>
      <c r="U375" s="10">
        <v>20</v>
      </c>
      <c r="V375" s="35">
        <v>0</v>
      </c>
      <c r="W375" s="35">
        <v>1.1000000000000001</v>
      </c>
      <c r="X375" s="71">
        <f t="shared" si="117"/>
        <v>1</v>
      </c>
      <c r="Y375" s="10">
        <v>30</v>
      </c>
      <c r="Z375" s="35">
        <v>21200</v>
      </c>
      <c r="AA375" s="35">
        <v>19308</v>
      </c>
      <c r="AB375" s="71">
        <f t="shared" si="123"/>
        <v>0.91075471698113208</v>
      </c>
      <c r="AC375" s="10">
        <v>5</v>
      </c>
      <c r="AD375" s="47">
        <v>63</v>
      </c>
      <c r="AE375" s="47">
        <v>70</v>
      </c>
      <c r="AF375" s="71">
        <f t="shared" si="129"/>
        <v>1.1111111111111112</v>
      </c>
      <c r="AG375" s="10">
        <v>20</v>
      </c>
      <c r="AH375" s="4" t="s">
        <v>370</v>
      </c>
      <c r="AI375" s="4" t="s">
        <v>370</v>
      </c>
      <c r="AJ375" s="4" t="s">
        <v>370</v>
      </c>
      <c r="AK375" s="4" t="s">
        <v>370</v>
      </c>
      <c r="AL375" s="4" t="s">
        <v>370</v>
      </c>
      <c r="AM375" s="4" t="s">
        <v>370</v>
      </c>
      <c r="AN375" s="4" t="s">
        <v>370</v>
      </c>
      <c r="AO375" s="4" t="s">
        <v>370</v>
      </c>
      <c r="AP375" s="46">
        <f t="shared" si="124"/>
        <v>0.99898145443749975</v>
      </c>
      <c r="AQ375" s="47">
        <v>2705</v>
      </c>
      <c r="AR375" s="35">
        <f t="shared" si="125"/>
        <v>2213.181818181818</v>
      </c>
      <c r="AS375" s="35">
        <f t="shared" si="118"/>
        <v>2210.9</v>
      </c>
      <c r="AT375" s="35">
        <f t="shared" si="119"/>
        <v>-2.2818181818179255</v>
      </c>
      <c r="AU375" s="35">
        <v>177.9</v>
      </c>
      <c r="AV375" s="35">
        <v>186</v>
      </c>
      <c r="AW375" s="35">
        <v>386.1</v>
      </c>
      <c r="AX375" s="35">
        <v>262.39999999999998</v>
      </c>
      <c r="AY375" s="35">
        <v>246.3</v>
      </c>
      <c r="AZ375" s="35">
        <v>261.2</v>
      </c>
      <c r="BA375" s="35">
        <v>238.1</v>
      </c>
      <c r="BB375" s="35">
        <v>206</v>
      </c>
      <c r="BC375" s="35"/>
      <c r="BD375" s="35"/>
      <c r="BE375" s="35">
        <f t="shared" si="126"/>
        <v>246.9</v>
      </c>
      <c r="BF375" s="10"/>
      <c r="BG375" s="35">
        <f t="shared" si="120"/>
        <v>246.9</v>
      </c>
      <c r="BH375" s="35"/>
      <c r="BI375" s="35">
        <f t="shared" si="121"/>
        <v>246.9</v>
      </c>
      <c r="BJ375" s="35"/>
      <c r="BK375" s="35">
        <f t="shared" si="127"/>
        <v>246.9</v>
      </c>
      <c r="BL375" s="35">
        <v>256.7</v>
      </c>
      <c r="BM375" s="35">
        <f t="shared" si="128"/>
        <v>-9.7999999999999829</v>
      </c>
      <c r="BN375" s="80"/>
    </row>
    <row r="376" spans="1:66" s="2" customFormat="1" ht="17" customHeight="1">
      <c r="A376" s="13" t="s">
        <v>367</v>
      </c>
      <c r="B376" s="35">
        <v>73000</v>
      </c>
      <c r="C376" s="35">
        <v>75139.5</v>
      </c>
      <c r="D376" s="71">
        <f t="shared" si="122"/>
        <v>1.0293082191780822</v>
      </c>
      <c r="E376" s="10">
        <v>10</v>
      </c>
      <c r="F376" s="4" t="s">
        <v>370</v>
      </c>
      <c r="G376" s="4" t="s">
        <v>370</v>
      </c>
      <c r="H376" s="4" t="s">
        <v>370</v>
      </c>
      <c r="I376" s="4" t="s">
        <v>370</v>
      </c>
      <c r="J376" s="4" t="s">
        <v>370</v>
      </c>
      <c r="K376" s="4" t="s">
        <v>370</v>
      </c>
      <c r="L376" s="4" t="s">
        <v>370</v>
      </c>
      <c r="M376" s="4" t="s">
        <v>370</v>
      </c>
      <c r="N376" s="35">
        <v>8799.6</v>
      </c>
      <c r="O376" s="35">
        <v>5480.1</v>
      </c>
      <c r="P376" s="71">
        <f t="shared" si="115"/>
        <v>0.62276694395199783</v>
      </c>
      <c r="Q376" s="10">
        <v>20</v>
      </c>
      <c r="R376" s="35">
        <v>0</v>
      </c>
      <c r="S376" s="35">
        <v>2</v>
      </c>
      <c r="T376" s="71">
        <f>IF(U376=0,0,IF(R376=0,1,IF(S376&lt;0,0,IF(S376/R376&gt;1.2,IF((S376/R376-1.2)*0.1+1.2&gt;1.3,1.3,(S376/R376-1.2)*0.1+1.2),S376/R376))))</f>
        <v>1</v>
      </c>
      <c r="U376" s="10">
        <v>20</v>
      </c>
      <c r="V376" s="35">
        <v>2</v>
      </c>
      <c r="W376" s="35">
        <v>1.8</v>
      </c>
      <c r="X376" s="71">
        <f t="shared" si="117"/>
        <v>0.9</v>
      </c>
      <c r="Y376" s="10">
        <v>30</v>
      </c>
      <c r="Z376" s="35">
        <v>358775</v>
      </c>
      <c r="AA376" s="35">
        <v>439663.8</v>
      </c>
      <c r="AB376" s="71">
        <f t="shared" si="123"/>
        <v>1.2025458295589158</v>
      </c>
      <c r="AC376" s="10">
        <v>5</v>
      </c>
      <c r="AD376" s="47">
        <v>50</v>
      </c>
      <c r="AE376" s="47">
        <v>56</v>
      </c>
      <c r="AF376" s="71">
        <f t="shared" si="129"/>
        <v>1.1200000000000001</v>
      </c>
      <c r="AG376" s="10">
        <v>20</v>
      </c>
      <c r="AH376" s="4" t="s">
        <v>370</v>
      </c>
      <c r="AI376" s="4" t="s">
        <v>370</v>
      </c>
      <c r="AJ376" s="4" t="s">
        <v>370</v>
      </c>
      <c r="AK376" s="4" t="s">
        <v>370</v>
      </c>
      <c r="AL376" s="4" t="s">
        <v>370</v>
      </c>
      <c r="AM376" s="4" t="s">
        <v>370</v>
      </c>
      <c r="AN376" s="4" t="s">
        <v>370</v>
      </c>
      <c r="AO376" s="4" t="s">
        <v>370</v>
      </c>
      <c r="AP376" s="46">
        <f t="shared" si="124"/>
        <v>0.93486809732014631</v>
      </c>
      <c r="AQ376" s="47">
        <v>3423</v>
      </c>
      <c r="AR376" s="35">
        <f t="shared" si="125"/>
        <v>2800.6363636363635</v>
      </c>
      <c r="AS376" s="35">
        <f t="shared" si="118"/>
        <v>2618.1999999999998</v>
      </c>
      <c r="AT376" s="35">
        <f t="shared" si="119"/>
        <v>-182.43636363636369</v>
      </c>
      <c r="AU376" s="35">
        <v>297.89999999999998</v>
      </c>
      <c r="AV376" s="35">
        <v>254.2</v>
      </c>
      <c r="AW376" s="35">
        <v>154.19999999999999</v>
      </c>
      <c r="AX376" s="35">
        <v>149.4</v>
      </c>
      <c r="AY376" s="35">
        <v>236.7</v>
      </c>
      <c r="AZ376" s="35">
        <v>319</v>
      </c>
      <c r="BA376" s="35">
        <v>313.89999999999998</v>
      </c>
      <c r="BB376" s="35">
        <v>272</v>
      </c>
      <c r="BC376" s="35">
        <v>354.2</v>
      </c>
      <c r="BD376" s="35"/>
      <c r="BE376" s="35">
        <f t="shared" si="126"/>
        <v>266.7</v>
      </c>
      <c r="BF376" s="10"/>
      <c r="BG376" s="35">
        <f t="shared" si="120"/>
        <v>266.7</v>
      </c>
      <c r="BH376" s="35"/>
      <c r="BI376" s="35">
        <f t="shared" si="121"/>
        <v>266.7</v>
      </c>
      <c r="BJ376" s="35"/>
      <c r="BK376" s="35">
        <f t="shared" si="127"/>
        <v>266.7</v>
      </c>
      <c r="BL376" s="35">
        <v>229.2</v>
      </c>
      <c r="BM376" s="35">
        <f>BK376-BL376</f>
        <v>37.5</v>
      </c>
      <c r="BN376" s="80"/>
    </row>
    <row r="377" spans="1:66" s="43" customFormat="1" ht="17" customHeight="1">
      <c r="A377" s="42" t="s">
        <v>377</v>
      </c>
      <c r="B377" s="44">
        <f>B6+B17</f>
        <v>671668034</v>
      </c>
      <c r="C377" s="44">
        <f>C6+C17</f>
        <v>677993176.10000014</v>
      </c>
      <c r="D377" s="45">
        <f>IF(C377/B377&gt;1.2,IF((C377/B377-1.2)*0.1+1.2&gt;1.3,1.3,(C377/B377-1.2)*0.1+1.2),C377/B377)</f>
        <v>1.0094170658417847</v>
      </c>
      <c r="E377" s="42"/>
      <c r="F377" s="42"/>
      <c r="G377" s="42"/>
      <c r="H377" s="42"/>
      <c r="I377" s="42"/>
      <c r="J377" s="48">
        <f>J6+J17</f>
        <v>18400</v>
      </c>
      <c r="K377" s="48">
        <f>K6+K17</f>
        <v>18529</v>
      </c>
      <c r="L377" s="45">
        <f>IF(J377/K377&gt;1.2,IF((J377/K377-1.2)*0.1+1.2&gt;1.3,1.3,(J377/K377-1.2)*0.1+1.2),J377/K377)</f>
        <v>0.99303794052566252</v>
      </c>
      <c r="M377" s="42"/>
      <c r="N377" s="44">
        <f>N6+N17</f>
        <v>21372181.700000003</v>
      </c>
      <c r="O377" s="44">
        <f>O6+O17</f>
        <v>18633146.100000001</v>
      </c>
      <c r="P377" s="45">
        <f>IF(O377/N377&gt;1.2,IF((O377/N377-1.2)*0.1+1.2&gt;1.3,1.3,(O377/N377-1.2)*0.1+1.2),O377/N377)</f>
        <v>0.87184108583542497</v>
      </c>
      <c r="Q377" s="42"/>
      <c r="R377" s="44">
        <f>R17</f>
        <v>121487.90000000001</v>
      </c>
      <c r="S377" s="44">
        <f>S17</f>
        <v>134535.20000000001</v>
      </c>
      <c r="T377" s="45">
        <f>IF(S377/R377&gt;1.2,IF((S377/R377-1.2)*0.1+1.2&gt;1.3,1.3,(S377/R377-1.2)*0.1+1.2),S377/R377)</f>
        <v>1.1073958805774073</v>
      </c>
      <c r="U377" s="42"/>
      <c r="V377" s="44">
        <f t="shared" ref="V377:W377" si="130">V17</f>
        <v>47191.69999999999</v>
      </c>
      <c r="W377" s="44">
        <f t="shared" si="130"/>
        <v>56354.3</v>
      </c>
      <c r="X377" s="45">
        <f>IF(W377/V377&gt;1.2,IF((W377/V377-1.2)*0.1+1.2&gt;1.3,1.3,(W377/V377-1.2)*0.1+1.2),W377/V377)</f>
        <v>1.1941570233748735</v>
      </c>
      <c r="Y377" s="42"/>
      <c r="Z377" s="44">
        <f>Z6+Z17</f>
        <v>363380627.5</v>
      </c>
      <c r="AA377" s="44">
        <f>AA6+AA17</f>
        <v>365907905</v>
      </c>
      <c r="AB377" s="45">
        <f>IF(AA377/Z377&gt;1.2,IF((AA377/Z377-1.2)*0.1+1.2&gt;1.3,1.3,(AA377/Z377-1.2)*0.1+1.2),AA377/Z377)</f>
        <v>1.0069549043309967</v>
      </c>
      <c r="AC377" s="42"/>
      <c r="AD377" s="48">
        <f>AD17</f>
        <v>105849</v>
      </c>
      <c r="AE377" s="48">
        <f>AE17</f>
        <v>108492</v>
      </c>
      <c r="AF377" s="45">
        <f>IF(AE377/AD377&gt;1.2,IF((AE377/AD377-1.2)*0.1+1.2&gt;1.3,1.3,(AE377/AD377-1.2)*0.1+1.2),AE377/AD377)</f>
        <v>1.0249695320692684</v>
      </c>
      <c r="AG377" s="42"/>
      <c r="AH377" s="44">
        <f t="shared" ref="AH377:AI377" si="131">AH17</f>
        <v>328831.40000000002</v>
      </c>
      <c r="AI377" s="44">
        <f t="shared" si="131"/>
        <v>338861.80999999994</v>
      </c>
      <c r="AJ377" s="45">
        <f>IF(AI377/AH377&gt;1.2,IF((AI377/AH377-1.2)*0.1+1.2&gt;1.3,1.3,(AI377/AH377-1.2)*0.1+1.2),AI377/AH377)</f>
        <v>1.0305032001201828</v>
      </c>
      <c r="AK377" s="42"/>
      <c r="AL377" s="44">
        <f t="shared" ref="AL377:AM377" si="132">AL17</f>
        <v>111007</v>
      </c>
      <c r="AM377" s="44">
        <f t="shared" si="132"/>
        <v>110190.33</v>
      </c>
      <c r="AN377" s="45">
        <f>IF(AM377/AL377&gt;1.2,IF((AM377/AL377-1.2)*0.1+1.2&gt;1.3,1.3,(AM377/AL377-1.2)*0.1+1.2),AM377/AL377)</f>
        <v>0.99264307656273931</v>
      </c>
      <c r="AO377" s="42"/>
      <c r="AP377" s="69">
        <f>AS377/AR377</f>
        <v>1.0099408869983708</v>
      </c>
      <c r="AQ377" s="48">
        <f t="shared" ref="AQ377:BJ377" si="133">SUM(AQ7:AQ376)-AQ17-AQ45</f>
        <v>3747117</v>
      </c>
      <c r="AR377" s="44">
        <f t="shared" si="133"/>
        <v>3065822.9999999986</v>
      </c>
      <c r="AS377" s="44">
        <f t="shared" si="133"/>
        <v>3096300.0000000051</v>
      </c>
      <c r="AT377" s="44">
        <f t="shared" si="133"/>
        <v>30477.000000000146</v>
      </c>
      <c r="AU377" s="44">
        <f t="shared" si="133"/>
        <v>324479.59999999998</v>
      </c>
      <c r="AV377" s="44">
        <f t="shared" si="133"/>
        <v>354969.89999999997</v>
      </c>
      <c r="AW377" s="44">
        <f t="shared" si="133"/>
        <v>332120.30000000028</v>
      </c>
      <c r="AX377" s="44">
        <f t="shared" si="133"/>
        <v>299112.6999999999</v>
      </c>
      <c r="AY377" s="44">
        <f t="shared" si="133"/>
        <v>321349.40000000061</v>
      </c>
      <c r="AZ377" s="44">
        <f t="shared" si="133"/>
        <v>363828.99999999971</v>
      </c>
      <c r="BA377" s="44">
        <f t="shared" si="133"/>
        <v>317149.20000000054</v>
      </c>
      <c r="BB377" s="44">
        <f t="shared" si="133"/>
        <v>328179.20000000019</v>
      </c>
      <c r="BC377" s="44">
        <f t="shared" si="133"/>
        <v>20158.300000000003</v>
      </c>
      <c r="BD377" s="44">
        <f t="shared" si="133"/>
        <v>5273</v>
      </c>
      <c r="BE377" s="44">
        <f t="shared" si="133"/>
        <v>429679.39999999793</v>
      </c>
      <c r="BF377" s="49">
        <f>COUNTIF(BF7:BF376,"+")</f>
        <v>0</v>
      </c>
      <c r="BG377" s="44">
        <f t="shared" si="133"/>
        <v>429970.09999999806</v>
      </c>
      <c r="BH377" s="44">
        <f t="shared" si="133"/>
        <v>2299.9</v>
      </c>
      <c r="BI377" s="44">
        <f t="shared" si="133"/>
        <v>432269.99999999802</v>
      </c>
      <c r="BJ377" s="44">
        <f t="shared" si="133"/>
        <v>11.2</v>
      </c>
      <c r="BK377" s="44">
        <f>SUM(BK7:BK376)-BK17-BK45</f>
        <v>432258.79999999795</v>
      </c>
      <c r="BL377" s="44">
        <f>SUM(BL7:BL376)-BL17-BL45</f>
        <v>416338.49999999988</v>
      </c>
      <c r="BM377" s="44">
        <f>SUM(BM7:BM376)-BM17-BM45</f>
        <v>15920.30000000001</v>
      </c>
    </row>
  </sheetData>
  <mergeCells count="30">
    <mergeCell ref="AP3:AP4"/>
    <mergeCell ref="AR3:AR4"/>
    <mergeCell ref="BE3:BE4"/>
    <mergeCell ref="AH3:AK3"/>
    <mergeCell ref="Z3:AC3"/>
    <mergeCell ref="AD3:AG3"/>
    <mergeCell ref="AQ3:AQ4"/>
    <mergeCell ref="AS3:AS4"/>
    <mergeCell ref="AU3:BB3"/>
    <mergeCell ref="A3:A4"/>
    <mergeCell ref="AP1:BK1"/>
    <mergeCell ref="AL3:AO3"/>
    <mergeCell ref="BC3:BC4"/>
    <mergeCell ref="A1:AC1"/>
    <mergeCell ref="BD3:BD4"/>
    <mergeCell ref="BJ3:BJ4"/>
    <mergeCell ref="BK3:BK4"/>
    <mergeCell ref="B3:E3"/>
    <mergeCell ref="J3:M3"/>
    <mergeCell ref="BI3:BI4"/>
    <mergeCell ref="BH3:BH4"/>
    <mergeCell ref="F3:I3"/>
    <mergeCell ref="N3:Q3"/>
    <mergeCell ref="R3:U3"/>
    <mergeCell ref="V3:Y3"/>
    <mergeCell ref="BL3:BL4"/>
    <mergeCell ref="BM3:BM4"/>
    <mergeCell ref="BG3:BG4"/>
    <mergeCell ref="AT3:AT4"/>
    <mergeCell ref="BF3:BF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3" fitToWidth="2" fitToHeight="0" pageOrder="overThenDown" orientation="landscape" r:id="rId1"/>
  <headerFooter alignWithMargins="0"/>
  <colBreaks count="1" manualBreakCount="1">
    <brk id="29" max="3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377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H1"/>
    </sheetView>
  </sheetViews>
  <sheetFormatPr defaultColWidth="9.109375" defaultRowHeight="12.7"/>
  <cols>
    <col min="1" max="1" width="39.109375" style="22" customWidth="1"/>
    <col min="2" max="2" width="10.6640625" style="22" customWidth="1"/>
    <col min="3" max="3" width="11.109375" style="22" customWidth="1"/>
    <col min="4" max="4" width="11" style="22" customWidth="1"/>
    <col min="5" max="5" width="12.6640625" style="22" customWidth="1"/>
    <col min="6" max="6" width="11" style="22" customWidth="1"/>
    <col min="7" max="7" width="11.44140625" style="22" customWidth="1"/>
    <col min="8" max="8" width="12.5546875" style="22" customWidth="1"/>
    <col min="9" max="9" width="10.88671875" style="22" customWidth="1"/>
    <col min="10" max="10" width="11.33203125" style="22" customWidth="1"/>
    <col min="11" max="11" width="14.44140625" style="22" customWidth="1"/>
    <col min="12" max="12" width="10.6640625" style="22" customWidth="1"/>
    <col min="13" max="13" width="11.33203125" style="22" customWidth="1"/>
    <col min="14" max="14" width="14.5546875" style="22" customWidth="1"/>
    <col min="15" max="15" width="10.6640625" style="22" customWidth="1"/>
    <col min="16" max="16" width="11.5546875" style="22" customWidth="1"/>
    <col min="17" max="17" width="14.44140625" style="22" customWidth="1"/>
    <col min="18" max="18" width="10.6640625" style="22" customWidth="1"/>
    <col min="19" max="19" width="11.109375" style="22" customWidth="1"/>
    <col min="20" max="20" width="14.44140625" style="22" customWidth="1"/>
    <col min="21" max="21" width="10.5546875" style="22" customWidth="1"/>
    <col min="22" max="22" width="11.109375" style="22" customWidth="1"/>
    <col min="23" max="23" width="14.33203125" style="22" customWidth="1"/>
    <col min="24" max="24" width="10.5546875" style="22" customWidth="1"/>
    <col min="25" max="25" width="11.33203125" style="22" customWidth="1"/>
    <col min="26" max="26" width="14.33203125" style="22" customWidth="1"/>
    <col min="27" max="27" width="10.5546875" style="22" customWidth="1"/>
    <col min="28" max="28" width="11.33203125" style="22" customWidth="1"/>
    <col min="29" max="29" width="14.33203125" style="22" customWidth="1"/>
    <col min="30" max="30" width="10.5546875" style="22" customWidth="1"/>
    <col min="31" max="31" width="11.33203125" style="22" customWidth="1"/>
    <col min="32" max="32" width="14.33203125" style="22" customWidth="1"/>
    <col min="33" max="33" width="8.33203125" style="22" customWidth="1"/>
    <col min="34" max="34" width="10.88671875" style="22" customWidth="1"/>
    <col min="35" max="16384" width="9.109375" style="22"/>
  </cols>
  <sheetData>
    <row r="1" spans="1:34" ht="15.55">
      <c r="A1" s="93" t="s">
        <v>447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15.55" customHeight="1">
      <c r="AH2" s="51" t="s">
        <v>401</v>
      </c>
    </row>
    <row r="3" spans="1:34" ht="191.95" customHeight="1">
      <c r="A3" s="95" t="s">
        <v>15</v>
      </c>
      <c r="B3" s="96" t="s">
        <v>371</v>
      </c>
      <c r="C3" s="98" t="s">
        <v>378</v>
      </c>
      <c r="D3" s="98"/>
      <c r="E3" s="98"/>
      <c r="F3" s="98" t="s">
        <v>17</v>
      </c>
      <c r="G3" s="98"/>
      <c r="H3" s="98"/>
      <c r="I3" s="98" t="s">
        <v>405</v>
      </c>
      <c r="J3" s="98"/>
      <c r="K3" s="98"/>
      <c r="L3" s="98" t="s">
        <v>402</v>
      </c>
      <c r="M3" s="98"/>
      <c r="N3" s="98"/>
      <c r="O3" s="98" t="s">
        <v>18</v>
      </c>
      <c r="P3" s="98"/>
      <c r="Q3" s="98"/>
      <c r="R3" s="98" t="s">
        <v>19</v>
      </c>
      <c r="S3" s="98"/>
      <c r="T3" s="98"/>
      <c r="U3" s="99" t="s">
        <v>403</v>
      </c>
      <c r="V3" s="99"/>
      <c r="W3" s="99"/>
      <c r="X3" s="99" t="s">
        <v>385</v>
      </c>
      <c r="Y3" s="99"/>
      <c r="Z3" s="99"/>
      <c r="AA3" s="99" t="s">
        <v>422</v>
      </c>
      <c r="AB3" s="99"/>
      <c r="AC3" s="99"/>
      <c r="AD3" s="99" t="s">
        <v>423</v>
      </c>
      <c r="AE3" s="99"/>
      <c r="AF3" s="99"/>
      <c r="AG3" s="97" t="s">
        <v>374</v>
      </c>
      <c r="AH3" s="94" t="s">
        <v>391</v>
      </c>
    </row>
    <row r="4" spans="1:34" ht="32" customHeight="1">
      <c r="A4" s="95"/>
      <c r="B4" s="96"/>
      <c r="C4" s="23" t="s">
        <v>372</v>
      </c>
      <c r="D4" s="23" t="s">
        <v>373</v>
      </c>
      <c r="E4" s="72" t="s">
        <v>435</v>
      </c>
      <c r="F4" s="23" t="s">
        <v>372</v>
      </c>
      <c r="G4" s="23" t="s">
        <v>373</v>
      </c>
      <c r="H4" s="72" t="s">
        <v>436</v>
      </c>
      <c r="I4" s="23" t="s">
        <v>372</v>
      </c>
      <c r="J4" s="23" t="s">
        <v>373</v>
      </c>
      <c r="K4" s="72" t="s">
        <v>437</v>
      </c>
      <c r="L4" s="23" t="s">
        <v>372</v>
      </c>
      <c r="M4" s="23" t="s">
        <v>373</v>
      </c>
      <c r="N4" s="72" t="s">
        <v>438</v>
      </c>
      <c r="O4" s="23" t="s">
        <v>372</v>
      </c>
      <c r="P4" s="23" t="s">
        <v>373</v>
      </c>
      <c r="Q4" s="72" t="s">
        <v>439</v>
      </c>
      <c r="R4" s="23" t="s">
        <v>372</v>
      </c>
      <c r="S4" s="23" t="s">
        <v>373</v>
      </c>
      <c r="T4" s="72" t="s">
        <v>440</v>
      </c>
      <c r="U4" s="23" t="s">
        <v>372</v>
      </c>
      <c r="V4" s="23" t="s">
        <v>373</v>
      </c>
      <c r="W4" s="73" t="s">
        <v>441</v>
      </c>
      <c r="X4" s="23" t="s">
        <v>372</v>
      </c>
      <c r="Y4" s="23" t="s">
        <v>373</v>
      </c>
      <c r="Z4" s="82" t="s">
        <v>448</v>
      </c>
      <c r="AA4" s="23" t="s">
        <v>372</v>
      </c>
      <c r="AB4" s="23" t="s">
        <v>373</v>
      </c>
      <c r="AC4" s="82" t="s">
        <v>449</v>
      </c>
      <c r="AD4" s="23" t="s">
        <v>372</v>
      </c>
      <c r="AE4" s="23" t="s">
        <v>373</v>
      </c>
      <c r="AF4" s="82" t="s">
        <v>450</v>
      </c>
      <c r="AG4" s="97"/>
      <c r="AH4" s="94"/>
    </row>
    <row r="5" spans="1:34">
      <c r="A5" s="24">
        <v>1</v>
      </c>
      <c r="B5" s="52">
        <v>2</v>
      </c>
      <c r="C5" s="24">
        <v>3</v>
      </c>
      <c r="D5" s="52">
        <v>4</v>
      </c>
      <c r="E5" s="24">
        <v>5</v>
      </c>
      <c r="F5" s="52">
        <v>6</v>
      </c>
      <c r="G5" s="24">
        <v>7</v>
      </c>
      <c r="H5" s="52">
        <v>8</v>
      </c>
      <c r="I5" s="24">
        <v>9</v>
      </c>
      <c r="J5" s="52">
        <v>10</v>
      </c>
      <c r="K5" s="24">
        <v>11</v>
      </c>
      <c r="L5" s="52">
        <v>12</v>
      </c>
      <c r="M5" s="24">
        <v>13</v>
      </c>
      <c r="N5" s="52">
        <v>14</v>
      </c>
      <c r="O5" s="24">
        <v>15</v>
      </c>
      <c r="P5" s="52">
        <v>16</v>
      </c>
      <c r="Q5" s="24">
        <v>17</v>
      </c>
      <c r="R5" s="52">
        <v>18</v>
      </c>
      <c r="S5" s="24">
        <v>19</v>
      </c>
      <c r="T5" s="52">
        <v>20</v>
      </c>
      <c r="U5" s="24">
        <v>21</v>
      </c>
      <c r="V5" s="52">
        <v>22</v>
      </c>
      <c r="W5" s="24">
        <v>23</v>
      </c>
      <c r="X5" s="52">
        <v>24</v>
      </c>
      <c r="Y5" s="24">
        <v>25</v>
      </c>
      <c r="Z5" s="52">
        <v>26</v>
      </c>
      <c r="AA5" s="24">
        <v>27</v>
      </c>
      <c r="AB5" s="52">
        <v>28</v>
      </c>
      <c r="AC5" s="24">
        <v>29</v>
      </c>
      <c r="AD5" s="52">
        <v>30</v>
      </c>
      <c r="AE5" s="24">
        <v>31</v>
      </c>
      <c r="AF5" s="52">
        <v>32</v>
      </c>
      <c r="AG5" s="24">
        <v>33</v>
      </c>
      <c r="AH5" s="52">
        <v>34</v>
      </c>
    </row>
    <row r="6" spans="1:34" ht="15" customHeight="1">
      <c r="A6" s="25" t="s">
        <v>4</v>
      </c>
      <c r="B6" s="56">
        <f>'Расчет субсидий'!AT6</f>
        <v>-13826.327272727169</v>
      </c>
      <c r="C6" s="56"/>
      <c r="D6" s="56"/>
      <c r="E6" s="56">
        <f>SUM(E7:E16)</f>
        <v>24176.815594609056</v>
      </c>
      <c r="F6" s="56"/>
      <c r="G6" s="56"/>
      <c r="H6" s="56">
        <f>SUM(H7:H16)</f>
        <v>1577.0036605030848</v>
      </c>
      <c r="I6" s="56"/>
      <c r="J6" s="56"/>
      <c r="K6" s="56">
        <f>SUM(K7:K16)</f>
        <v>-2801.2848250723882</v>
      </c>
      <c r="L6" s="56"/>
      <c r="M6" s="56"/>
      <c r="N6" s="56">
        <f>SUM(N7:N16)</f>
        <v>-39498.883491481734</v>
      </c>
      <c r="O6" s="56"/>
      <c r="P6" s="56"/>
      <c r="Q6" s="56"/>
      <c r="R6" s="56"/>
      <c r="S6" s="56"/>
      <c r="T6" s="56"/>
      <c r="U6" s="56"/>
      <c r="V6" s="56"/>
      <c r="W6" s="56">
        <f>SUM(W7:W16)</f>
        <v>2720.0217887148128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5" customHeight="1">
      <c r="A7" s="28" t="s">
        <v>5</v>
      </c>
      <c r="B7" s="57">
        <f>'Расчет субсидий'!AT7</f>
        <v>-11900.327272727212</v>
      </c>
      <c r="C7" s="60">
        <f>'Расчет субсидий'!D7-1</f>
        <v>2.8363812158635593E-2</v>
      </c>
      <c r="D7" s="60">
        <f>C7*'Расчет субсидий'!E7</f>
        <v>0.42545718237953389</v>
      </c>
      <c r="E7" s="61">
        <f>$B7*D7/$AG7</f>
        <v>2141.0967701364712</v>
      </c>
      <c r="F7" s="70">
        <f>'Расчет субсидий'!H7-1</f>
        <v>7.6117982873455947E-3</v>
      </c>
      <c r="G7" s="70">
        <f>F7*'Расчет субсидий'!I7</f>
        <v>7.6117982873455947E-2</v>
      </c>
      <c r="H7" s="61">
        <f>$B7*G7/$AG7</f>
        <v>383.06079678371771</v>
      </c>
      <c r="I7" s="60">
        <f>'Расчет субсидий'!L7-1</f>
        <v>7.130972189208773E-4</v>
      </c>
      <c r="J7" s="60">
        <f>I7*'Расчет субсидий'!M7</f>
        <v>3.5654860946043865E-3</v>
      </c>
      <c r="K7" s="61">
        <f t="shared" ref="K7:K16" si="0">$B7*J7/$AG7</f>
        <v>17.943170493509054</v>
      </c>
      <c r="L7" s="60">
        <f>'Расчет субсидий'!P7-1</f>
        <v>-0.14714652083873991</v>
      </c>
      <c r="M7" s="60">
        <f>L7*'Расчет субсидий'!Q7</f>
        <v>-2.9429304167747983</v>
      </c>
      <c r="N7" s="61">
        <f t="shared" ref="N7:N16" si="1">$B7*M7/$AG7</f>
        <v>-14810.183188944105</v>
      </c>
      <c r="O7" s="27" t="s">
        <v>375</v>
      </c>
      <c r="P7" s="27" t="s">
        <v>375</v>
      </c>
      <c r="Q7" s="27" t="s">
        <v>375</v>
      </c>
      <c r="R7" s="27" t="s">
        <v>375</v>
      </c>
      <c r="S7" s="27" t="s">
        <v>375</v>
      </c>
      <c r="T7" s="27" t="s">
        <v>375</v>
      </c>
      <c r="U7" s="60">
        <f>'Расчет субсидий'!AB7-1</f>
        <v>4.8717736430354819E-3</v>
      </c>
      <c r="V7" s="70">
        <f>U7*'Расчет субсидий'!AC7</f>
        <v>7.3076604645532228E-2</v>
      </c>
      <c r="W7" s="61">
        <f>$B7*V7/$AG7</f>
        <v>367.75517880319467</v>
      </c>
      <c r="X7" s="27" t="s">
        <v>375</v>
      </c>
      <c r="Y7" s="27" t="s">
        <v>375</v>
      </c>
      <c r="Z7" s="27" t="s">
        <v>375</v>
      </c>
      <c r="AA7" s="27" t="s">
        <v>375</v>
      </c>
      <c r="AB7" s="27" t="s">
        <v>375</v>
      </c>
      <c r="AC7" s="27" t="s">
        <v>375</v>
      </c>
      <c r="AD7" s="27" t="s">
        <v>375</v>
      </c>
      <c r="AE7" s="27" t="s">
        <v>375</v>
      </c>
      <c r="AF7" s="27" t="s">
        <v>375</v>
      </c>
      <c r="AG7" s="60">
        <f>D7+G7+J7+M7+V7</f>
        <v>-2.3647131607816716</v>
      </c>
      <c r="AH7" s="26" t="str">
        <f>IF('Расчет субсидий'!BF7="+",'Расчет субсидий'!BF7,"-")</f>
        <v>-</v>
      </c>
    </row>
    <row r="8" spans="1:34" ht="15" customHeight="1">
      <c r="A8" s="28" t="s">
        <v>6</v>
      </c>
      <c r="B8" s="57">
        <f>'Расчет субсидий'!AT8</f>
        <v>-22710.418181818182</v>
      </c>
      <c r="C8" s="60">
        <f>'Расчет субсидий'!D8-1</f>
        <v>-5.4620287704798542E-4</v>
      </c>
      <c r="D8" s="60">
        <f>C8*'Расчет субсидий'!E8</f>
        <v>-8.1930431557197814E-3</v>
      </c>
      <c r="E8" s="61">
        <f t="shared" ref="E8:E16" si="2">$B8*D8/$AG8</f>
        <v>-29.894185951244435</v>
      </c>
      <c r="F8" s="70">
        <f>'Расчет субсидий'!H8-1</f>
        <v>3.835091083413289E-3</v>
      </c>
      <c r="G8" s="70">
        <f>F8*'Расчет субсидий'!I8</f>
        <v>3.835091083413289E-2</v>
      </c>
      <c r="H8" s="61">
        <f t="shared" ref="H8:H15" si="3">$B8*G8/$AG8</f>
        <v>139.93204210999215</v>
      </c>
      <c r="I8" s="60">
        <f>'Расчет субсидий'!L8-1</f>
        <v>-0.10029990003332223</v>
      </c>
      <c r="J8" s="60">
        <f>I8*'Расчет субсидий'!M8</f>
        <v>-1.5044985004998335</v>
      </c>
      <c r="K8" s="61">
        <f t="shared" si="0"/>
        <v>-5489.5058017498259</v>
      </c>
      <c r="L8" s="60">
        <f>'Расчет субсидий'!P8-1</f>
        <v>-0.2307753337899775</v>
      </c>
      <c r="M8" s="60">
        <f>L8*'Расчет субсидий'!Q8</f>
        <v>-4.6155066757995495</v>
      </c>
      <c r="N8" s="61">
        <f t="shared" si="1"/>
        <v>-16840.728433028758</v>
      </c>
      <c r="O8" s="27" t="s">
        <v>375</v>
      </c>
      <c r="P8" s="27" t="s">
        <v>375</v>
      </c>
      <c r="Q8" s="27" t="s">
        <v>375</v>
      </c>
      <c r="R8" s="27" t="s">
        <v>375</v>
      </c>
      <c r="S8" s="27" t="s">
        <v>375</v>
      </c>
      <c r="T8" s="27" t="s">
        <v>375</v>
      </c>
      <c r="U8" s="60">
        <f>'Расчет субсидий'!AB8-1</f>
        <v>-8.956944328080696E-3</v>
      </c>
      <c r="V8" s="70">
        <f>U8*'Расчет субсидий'!AC8</f>
        <v>-0.13435416492121044</v>
      </c>
      <c r="W8" s="61">
        <f t="shared" ref="W8:W16" si="4">$B8*V8/$AG8</f>
        <v>-490.22180319834706</v>
      </c>
      <c r="X8" s="27" t="s">
        <v>375</v>
      </c>
      <c r="Y8" s="27" t="s">
        <v>375</v>
      </c>
      <c r="Z8" s="27" t="s">
        <v>375</v>
      </c>
      <c r="AA8" s="27" t="s">
        <v>375</v>
      </c>
      <c r="AB8" s="27" t="s">
        <v>375</v>
      </c>
      <c r="AC8" s="27" t="s">
        <v>375</v>
      </c>
      <c r="AD8" s="27" t="s">
        <v>375</v>
      </c>
      <c r="AE8" s="27" t="s">
        <v>375</v>
      </c>
      <c r="AF8" s="27" t="s">
        <v>375</v>
      </c>
      <c r="AG8" s="60">
        <f t="shared" ref="AG8:AG15" si="5">D8+G8+J8+M8+V8</f>
        <v>-6.2242014735421796</v>
      </c>
      <c r="AH8" s="26" t="str">
        <f>IF('Расчет субсидий'!BF8="+",'Расчет субсидий'!BF8,"-")</f>
        <v>-</v>
      </c>
    </row>
    <row r="9" spans="1:34" ht="15" customHeight="1">
      <c r="A9" s="28" t="s">
        <v>7</v>
      </c>
      <c r="B9" s="57">
        <f>'Расчет субсидий'!AT9</f>
        <v>7995.3818181818351</v>
      </c>
      <c r="C9" s="60">
        <f>'Расчет субсидий'!D9-1</f>
        <v>2.3940030564648884E-2</v>
      </c>
      <c r="D9" s="60">
        <f>C9*'Расчет субсидий'!E9</f>
        <v>0.47880061129297768</v>
      </c>
      <c r="E9" s="61">
        <f t="shared" si="2"/>
        <v>1862.5665439913805</v>
      </c>
      <c r="F9" s="70">
        <f>'Расчет субсидий'!H9-1</f>
        <v>2.7158098933074859E-2</v>
      </c>
      <c r="G9" s="70">
        <f>F9*'Расчет субсидий'!I9</f>
        <v>0.27158098933074859</v>
      </c>
      <c r="H9" s="61">
        <f t="shared" si="3"/>
        <v>1056.4682934416946</v>
      </c>
      <c r="I9" s="60">
        <f>'Расчет субсидий'!L9-1</f>
        <v>0.20195121951219508</v>
      </c>
      <c r="J9" s="60">
        <f>I9*'Расчет субсидий'!M9</f>
        <v>1.0097560975609754</v>
      </c>
      <c r="K9" s="61">
        <f t="shared" si="0"/>
        <v>3928.0190554258652</v>
      </c>
      <c r="L9" s="60">
        <f>'Расчет субсидий'!P9-1</f>
        <v>7.8201926380061515E-4</v>
      </c>
      <c r="M9" s="60">
        <f>L9*'Расчет субсидий'!Q9</f>
        <v>1.5640385276012303E-2</v>
      </c>
      <c r="N9" s="61">
        <f t="shared" si="1"/>
        <v>60.842149452500422</v>
      </c>
      <c r="O9" s="27" t="s">
        <v>375</v>
      </c>
      <c r="P9" s="27" t="s">
        <v>375</v>
      </c>
      <c r="Q9" s="27" t="s">
        <v>375</v>
      </c>
      <c r="R9" s="27" t="s">
        <v>375</v>
      </c>
      <c r="S9" s="27" t="s">
        <v>375</v>
      </c>
      <c r="T9" s="27" t="s">
        <v>375</v>
      </c>
      <c r="U9" s="60">
        <f>'Расчет субсидий'!AB9-1</f>
        <v>1.8636966499761654E-2</v>
      </c>
      <c r="V9" s="70">
        <f>U9*'Расчет субсидий'!AC9</f>
        <v>0.2795544974964248</v>
      </c>
      <c r="W9" s="61">
        <f t="shared" si="4"/>
        <v>1087.4857758703945</v>
      </c>
      <c r="X9" s="27" t="s">
        <v>375</v>
      </c>
      <c r="Y9" s="27" t="s">
        <v>375</v>
      </c>
      <c r="Z9" s="27" t="s">
        <v>375</v>
      </c>
      <c r="AA9" s="27" t="s">
        <v>375</v>
      </c>
      <c r="AB9" s="27" t="s">
        <v>375</v>
      </c>
      <c r="AC9" s="27" t="s">
        <v>375</v>
      </c>
      <c r="AD9" s="27" t="s">
        <v>375</v>
      </c>
      <c r="AE9" s="27" t="s">
        <v>375</v>
      </c>
      <c r="AF9" s="27" t="s">
        <v>375</v>
      </c>
      <c r="AG9" s="60">
        <f t="shared" si="5"/>
        <v>2.0553325809571388</v>
      </c>
      <c r="AH9" s="26" t="str">
        <f>IF('Расчет субсидий'!BF9="+",'Расчет субсидий'!BF9,"-")</f>
        <v>-</v>
      </c>
    </row>
    <row r="10" spans="1:34" ht="15" customHeight="1">
      <c r="A10" s="28" t="s">
        <v>8</v>
      </c>
      <c r="B10" s="57">
        <f>'Расчет субсидий'!AT10</f>
        <v>-6309.1000000000058</v>
      </c>
      <c r="C10" s="60">
        <f>'Расчет субсидий'!D10-1</f>
        <v>-6.1624954580605018E-2</v>
      </c>
      <c r="D10" s="60">
        <f>C10*'Расчет субсидий'!E10</f>
        <v>-1.2324990916121004</v>
      </c>
      <c r="E10" s="61">
        <f t="shared" si="2"/>
        <v>-2280.7654576966197</v>
      </c>
      <c r="F10" s="70">
        <f>'Расчет субсидий'!H10-1</f>
        <v>-1.1352885525070966E-2</v>
      </c>
      <c r="G10" s="70">
        <f>F10*'Расчет субсидий'!I10</f>
        <v>-0.11352885525070966</v>
      </c>
      <c r="H10" s="61">
        <f t="shared" si="3"/>
        <v>-210.08753131734642</v>
      </c>
      <c r="I10" s="60">
        <f>'Расчет субсидий'!L10-1</f>
        <v>2.1897810218978186E-2</v>
      </c>
      <c r="J10" s="60">
        <f>I10*'Расчет субсидий'!M10</f>
        <v>0.21897810218978186</v>
      </c>
      <c r="K10" s="61">
        <f t="shared" si="0"/>
        <v>405.22357774167119</v>
      </c>
      <c r="L10" s="60">
        <f>'Расчет субсидий'!P10-1</f>
        <v>-0.11731531530658279</v>
      </c>
      <c r="M10" s="60">
        <f>L10*'Расчет субсидий'!Q10</f>
        <v>-2.3463063061316558</v>
      </c>
      <c r="N10" s="61">
        <f t="shared" si="1"/>
        <v>-4341.8891037081985</v>
      </c>
      <c r="O10" s="27" t="s">
        <v>375</v>
      </c>
      <c r="P10" s="27" t="s">
        <v>375</v>
      </c>
      <c r="Q10" s="27" t="s">
        <v>375</v>
      </c>
      <c r="R10" s="27" t="s">
        <v>375</v>
      </c>
      <c r="S10" s="27" t="s">
        <v>375</v>
      </c>
      <c r="T10" s="27" t="s">
        <v>375</v>
      </c>
      <c r="U10" s="60">
        <f>'Расчет субсидий'!AB10-1</f>
        <v>4.2661324264618994E-3</v>
      </c>
      <c r="V10" s="70">
        <f>U10*'Расчет субсидий'!AC10</f>
        <v>6.3991986396928491E-2</v>
      </c>
      <c r="W10" s="61">
        <f t="shared" si="4"/>
        <v>118.41851498048891</v>
      </c>
      <c r="X10" s="27" t="s">
        <v>375</v>
      </c>
      <c r="Y10" s="27" t="s">
        <v>375</v>
      </c>
      <c r="Z10" s="27" t="s">
        <v>375</v>
      </c>
      <c r="AA10" s="27" t="s">
        <v>375</v>
      </c>
      <c r="AB10" s="27" t="s">
        <v>375</v>
      </c>
      <c r="AC10" s="27" t="s">
        <v>375</v>
      </c>
      <c r="AD10" s="27" t="s">
        <v>375</v>
      </c>
      <c r="AE10" s="27" t="s">
        <v>375</v>
      </c>
      <c r="AF10" s="27" t="s">
        <v>375</v>
      </c>
      <c r="AG10" s="60">
        <f t="shared" si="5"/>
        <v>-3.4093641644077559</v>
      </c>
      <c r="AH10" s="26" t="str">
        <f>IF('Расчет субсидий'!BF10="+",'Расчет субсидий'!BF10,"-")</f>
        <v>-</v>
      </c>
    </row>
    <row r="11" spans="1:34" ht="15" customHeight="1">
      <c r="A11" s="28" t="s">
        <v>9</v>
      </c>
      <c r="B11" s="57">
        <f>'Расчет субсидий'!AT11</f>
        <v>5758.4727272727469</v>
      </c>
      <c r="C11" s="60">
        <f>'Расчет субсидий'!D11-1</f>
        <v>0.18293987006806445</v>
      </c>
      <c r="D11" s="60">
        <f>C11*'Расчет субсидий'!E11</f>
        <v>3.6587974013612889</v>
      </c>
      <c r="E11" s="61">
        <f t="shared" si="2"/>
        <v>7451.4680063482938</v>
      </c>
      <c r="F11" s="70">
        <f>'Расчет субсидий'!H11-1</f>
        <v>-8.2191780821918581E-3</v>
      </c>
      <c r="G11" s="70">
        <f>F11*'Расчет субсидий'!I11</f>
        <v>-8.2191780821918581E-2</v>
      </c>
      <c r="H11" s="61">
        <f t="shared" si="3"/>
        <v>-167.39090963370919</v>
      </c>
      <c r="I11" s="60">
        <f>'Расчет субсидий'!L11-1</f>
        <v>1.3698630136986356E-2</v>
      </c>
      <c r="J11" s="60">
        <f>I11*'Расчет субсидий'!M11</f>
        <v>0.13698630136986356</v>
      </c>
      <c r="K11" s="61">
        <f t="shared" si="0"/>
        <v>278.98484938951384</v>
      </c>
      <c r="L11" s="60">
        <f>'Расчет субсидий'!P11-1</f>
        <v>-4.6576954451804098E-2</v>
      </c>
      <c r="M11" s="60">
        <f>L11*'Расчет субсидий'!Q11</f>
        <v>-0.93153908903608196</v>
      </c>
      <c r="N11" s="61">
        <f t="shared" si="1"/>
        <v>-1897.1626349227788</v>
      </c>
      <c r="O11" s="27" t="s">
        <v>375</v>
      </c>
      <c r="P11" s="27" t="s">
        <v>375</v>
      </c>
      <c r="Q11" s="27" t="s">
        <v>375</v>
      </c>
      <c r="R11" s="27" t="s">
        <v>375</v>
      </c>
      <c r="S11" s="27" t="s">
        <v>375</v>
      </c>
      <c r="T11" s="27" t="s">
        <v>375</v>
      </c>
      <c r="U11" s="60">
        <f>'Расчет субсидий'!AB11-1</f>
        <v>3.0303413496677312E-3</v>
      </c>
      <c r="V11" s="70">
        <f>U11*'Расчет субсидий'!AC11</f>
        <v>4.5455120245015967E-2</v>
      </c>
      <c r="W11" s="61">
        <f t="shared" si="4"/>
        <v>92.573416091427163</v>
      </c>
      <c r="X11" s="27" t="s">
        <v>375</v>
      </c>
      <c r="Y11" s="27" t="s">
        <v>375</v>
      </c>
      <c r="Z11" s="27" t="s">
        <v>375</v>
      </c>
      <c r="AA11" s="27" t="s">
        <v>375</v>
      </c>
      <c r="AB11" s="27" t="s">
        <v>375</v>
      </c>
      <c r="AC11" s="27" t="s">
        <v>375</v>
      </c>
      <c r="AD11" s="27" t="s">
        <v>375</v>
      </c>
      <c r="AE11" s="27" t="s">
        <v>375</v>
      </c>
      <c r="AF11" s="27" t="s">
        <v>375</v>
      </c>
      <c r="AG11" s="60">
        <f t="shared" si="5"/>
        <v>2.8275079531181682</v>
      </c>
      <c r="AH11" s="26" t="str">
        <f>IF('Расчет субсидий'!BF11="+",'Расчет субсидий'!BF11,"-")</f>
        <v>-</v>
      </c>
    </row>
    <row r="12" spans="1:34" ht="15" customHeight="1">
      <c r="A12" s="28" t="s">
        <v>10</v>
      </c>
      <c r="B12" s="57">
        <f>'Расчет субсидий'!AT12</f>
        <v>-2882.2181818181853</v>
      </c>
      <c r="C12" s="60">
        <f>'Расчет субсидий'!D12-1</f>
        <v>-8.4231325261791112E-2</v>
      </c>
      <c r="D12" s="60">
        <f>C12*'Расчет субсидий'!E12</f>
        <v>-1.6846265052358222</v>
      </c>
      <c r="E12" s="61">
        <f t="shared" si="2"/>
        <v>-2021.1657281446098</v>
      </c>
      <c r="F12" s="70">
        <f>'Расчет субсидий'!H12-1</f>
        <v>-2.7153558052434357E-2</v>
      </c>
      <c r="G12" s="70">
        <f>F12*'Расчет субсидий'!I12</f>
        <v>-0.27153558052434357</v>
      </c>
      <c r="H12" s="61">
        <f t="shared" si="3"/>
        <v>-325.7804668405285</v>
      </c>
      <c r="I12" s="60">
        <f>'Расчет субсидий'!L12-1</f>
        <v>-5.4878048780487854E-2</v>
      </c>
      <c r="J12" s="60">
        <f>I12*'Расчет субсидий'!M12</f>
        <v>-0.8231707317073178</v>
      </c>
      <c r="K12" s="61">
        <f t="shared" si="0"/>
        <v>-987.61622601067313</v>
      </c>
      <c r="L12" s="60">
        <f>'Расчет субсидий'!P12-1</f>
        <v>1.1544643367065177E-2</v>
      </c>
      <c r="M12" s="60">
        <f>L12*'Расчет субсидий'!Q12</f>
        <v>0.23089286734130354</v>
      </c>
      <c r="N12" s="61">
        <f t="shared" si="1"/>
        <v>277.01852540777605</v>
      </c>
      <c r="O12" s="27" t="s">
        <v>375</v>
      </c>
      <c r="P12" s="27" t="s">
        <v>375</v>
      </c>
      <c r="Q12" s="27" t="s">
        <v>375</v>
      </c>
      <c r="R12" s="27" t="s">
        <v>375</v>
      </c>
      <c r="S12" s="27" t="s">
        <v>375</v>
      </c>
      <c r="T12" s="27" t="s">
        <v>375</v>
      </c>
      <c r="U12" s="60">
        <f>'Расчет субсидий'!AB12-1</f>
        <v>1.4613267004938368E-2</v>
      </c>
      <c r="V12" s="70">
        <f>U12*'Расчет субсидий'!AC12</f>
        <v>0.14613267004938368</v>
      </c>
      <c r="W12" s="61">
        <f t="shared" si="4"/>
        <v>175.32571376985007</v>
      </c>
      <c r="X12" s="27" t="s">
        <v>375</v>
      </c>
      <c r="Y12" s="27" t="s">
        <v>375</v>
      </c>
      <c r="Z12" s="27" t="s">
        <v>375</v>
      </c>
      <c r="AA12" s="27" t="s">
        <v>375</v>
      </c>
      <c r="AB12" s="27" t="s">
        <v>375</v>
      </c>
      <c r="AC12" s="27" t="s">
        <v>375</v>
      </c>
      <c r="AD12" s="27" t="s">
        <v>375</v>
      </c>
      <c r="AE12" s="27" t="s">
        <v>375</v>
      </c>
      <c r="AF12" s="27" t="s">
        <v>375</v>
      </c>
      <c r="AG12" s="60">
        <f t="shared" si="5"/>
        <v>-2.4023072800767964</v>
      </c>
      <c r="AH12" s="26" t="str">
        <f>IF('Расчет субсидий'!BF12="+",'Расчет субсидий'!BF12,"-")</f>
        <v>-</v>
      </c>
    </row>
    <row r="13" spans="1:34" ht="15" customHeight="1">
      <c r="A13" s="28" t="s">
        <v>11</v>
      </c>
      <c r="B13" s="57">
        <f>'Расчет субсидий'!AT13</f>
        <v>6914.4545454545587</v>
      </c>
      <c r="C13" s="60">
        <f>'Расчет субсидий'!D13-1</f>
        <v>0.19232020800363725</v>
      </c>
      <c r="D13" s="60">
        <f>C13*'Расчет субсидий'!E13</f>
        <v>3.846404160072745</v>
      </c>
      <c r="E13" s="61">
        <f t="shared" si="2"/>
        <v>7227.6121193716563</v>
      </c>
      <c r="F13" s="70">
        <f>'Расчет субсидий'!H13-1</f>
        <v>9.4966761633428209E-3</v>
      </c>
      <c r="G13" s="70">
        <f>F13*'Расчет субсидий'!I13</f>
        <v>9.4966761633428209E-2</v>
      </c>
      <c r="H13" s="61">
        <f t="shared" si="3"/>
        <v>178.44794482186288</v>
      </c>
      <c r="I13" s="60">
        <f>'Расчет субсидий'!L13-1</f>
        <v>0</v>
      </c>
      <c r="J13" s="60">
        <f>I13*'Расчет субсидий'!M13</f>
        <v>0</v>
      </c>
      <c r="K13" s="61">
        <f t="shared" si="0"/>
        <v>0</v>
      </c>
      <c r="L13" s="60">
        <f>'Расчет субсидий'!P13-1</f>
        <v>-2.5122055066153726E-2</v>
      </c>
      <c r="M13" s="60">
        <f>L13*'Расчет субсидий'!Q13</f>
        <v>-0.50244110132307451</v>
      </c>
      <c r="N13" s="61">
        <f t="shared" si="1"/>
        <v>-944.11539767168301</v>
      </c>
      <c r="O13" s="27" t="s">
        <v>375</v>
      </c>
      <c r="P13" s="27" t="s">
        <v>375</v>
      </c>
      <c r="Q13" s="27" t="s">
        <v>375</v>
      </c>
      <c r="R13" s="27" t="s">
        <v>375</v>
      </c>
      <c r="S13" s="27" t="s">
        <v>375</v>
      </c>
      <c r="T13" s="27" t="s">
        <v>375</v>
      </c>
      <c r="U13" s="60">
        <f>'Расчет субсидий'!AB13-1</f>
        <v>1.6054503682581434E-2</v>
      </c>
      <c r="V13" s="70">
        <f>U13*'Расчет субсидий'!AC13</f>
        <v>0.2408175552387215</v>
      </c>
      <c r="W13" s="61">
        <f t="shared" si="4"/>
        <v>452.50987893272224</v>
      </c>
      <c r="X13" s="27" t="s">
        <v>375</v>
      </c>
      <c r="Y13" s="27" t="s">
        <v>375</v>
      </c>
      <c r="Z13" s="27" t="s">
        <v>375</v>
      </c>
      <c r="AA13" s="27" t="s">
        <v>375</v>
      </c>
      <c r="AB13" s="27" t="s">
        <v>375</v>
      </c>
      <c r="AC13" s="27" t="s">
        <v>375</v>
      </c>
      <c r="AD13" s="27" t="s">
        <v>375</v>
      </c>
      <c r="AE13" s="27" t="s">
        <v>375</v>
      </c>
      <c r="AF13" s="27" t="s">
        <v>375</v>
      </c>
      <c r="AG13" s="60">
        <f t="shared" si="5"/>
        <v>3.6797473756218202</v>
      </c>
      <c r="AH13" s="26" t="str">
        <f>IF('Расчет субсидий'!BF13="+",'Расчет субсидий'!BF13,"-")</f>
        <v>-</v>
      </c>
    </row>
    <row r="14" spans="1:34" ht="15" customHeight="1">
      <c r="A14" s="28" t="s">
        <v>12</v>
      </c>
      <c r="B14" s="57">
        <f>'Расчет субсидий'!AT14</f>
        <v>1004.8000000000029</v>
      </c>
      <c r="C14" s="60">
        <f>'Расчет субсидий'!D14-1</f>
        <v>-9.0283525133785236E-3</v>
      </c>
      <c r="D14" s="60">
        <f>C14*'Расчет субсидий'!E14</f>
        <v>-0.18056705026757047</v>
      </c>
      <c r="E14" s="61">
        <f t="shared" si="2"/>
        <v>-244.29263860374843</v>
      </c>
      <c r="F14" s="70">
        <f>'Расчет субсидий'!H14-1</f>
        <v>2.7410207939508657E-2</v>
      </c>
      <c r="G14" s="70">
        <f>F14*'Расчет субсидий'!I14</f>
        <v>0.27410207939508657</v>
      </c>
      <c r="H14" s="61">
        <f t="shared" si="3"/>
        <v>370.83798025705443</v>
      </c>
      <c r="I14" s="60">
        <f>'Расчет субсидий'!L14-1</f>
        <v>-0.10931174089068829</v>
      </c>
      <c r="J14" s="60">
        <f>I14*'Расчет субсидий'!M14</f>
        <v>-1.6396761133603244</v>
      </c>
      <c r="K14" s="61">
        <f t="shared" si="0"/>
        <v>-2218.3493809904289</v>
      </c>
      <c r="L14" s="60">
        <f>'Расчет субсидий'!P14-1</f>
        <v>0.11096446997655796</v>
      </c>
      <c r="M14" s="60">
        <f>L14*'Расчет субсидий'!Q14</f>
        <v>2.2192893995311591</v>
      </c>
      <c r="N14" s="61">
        <f t="shared" si="1"/>
        <v>3002.5193546298165</v>
      </c>
      <c r="O14" s="27" t="s">
        <v>375</v>
      </c>
      <c r="P14" s="27" t="s">
        <v>375</v>
      </c>
      <c r="Q14" s="27" t="s">
        <v>375</v>
      </c>
      <c r="R14" s="27" t="s">
        <v>375</v>
      </c>
      <c r="S14" s="27" t="s">
        <v>375</v>
      </c>
      <c r="T14" s="27" t="s">
        <v>375</v>
      </c>
      <c r="U14" s="60">
        <f>'Расчет субсидий'!AB14-1</f>
        <v>6.9541980839256112E-3</v>
      </c>
      <c r="V14" s="70">
        <f>U14*'Расчет субсидий'!AC14</f>
        <v>6.9541980839256112E-2</v>
      </c>
      <c r="W14" s="61">
        <f t="shared" si="4"/>
        <v>94.084684707309052</v>
      </c>
      <c r="X14" s="27" t="s">
        <v>375</v>
      </c>
      <c r="Y14" s="27" t="s">
        <v>375</v>
      </c>
      <c r="Z14" s="27" t="s">
        <v>375</v>
      </c>
      <c r="AA14" s="27" t="s">
        <v>375</v>
      </c>
      <c r="AB14" s="27" t="s">
        <v>375</v>
      </c>
      <c r="AC14" s="27" t="s">
        <v>375</v>
      </c>
      <c r="AD14" s="27" t="s">
        <v>375</v>
      </c>
      <c r="AE14" s="27" t="s">
        <v>375</v>
      </c>
      <c r="AF14" s="27" t="s">
        <v>375</v>
      </c>
      <c r="AG14" s="60">
        <f t="shared" si="5"/>
        <v>0.74269029613760695</v>
      </c>
      <c r="AH14" s="26" t="str">
        <f>IF('Расчет субсидий'!BF14="+",'Расчет субсидий'!BF14,"-")</f>
        <v>-</v>
      </c>
    </row>
    <row r="15" spans="1:34" ht="15" customHeight="1">
      <c r="A15" s="28" t="s">
        <v>13</v>
      </c>
      <c r="B15" s="57">
        <f>'Расчет субсидий'!AT15</f>
        <v>7568.2818181818293</v>
      </c>
      <c r="C15" s="60">
        <f>'Расчет субсидий'!D15-1</f>
        <v>0.1875814504718829</v>
      </c>
      <c r="D15" s="60">
        <f>C15*'Расчет субсидий'!E15</f>
        <v>3.7516290094376581</v>
      </c>
      <c r="E15" s="61">
        <f t="shared" si="2"/>
        <v>8085.2766739467334</v>
      </c>
      <c r="F15" s="70">
        <f>'Расчет субсидий'!H15-1</f>
        <v>4.8590864917394949E-3</v>
      </c>
      <c r="G15" s="70">
        <f>F15*'Расчет субсидий'!I15</f>
        <v>4.8590864917394949E-2</v>
      </c>
      <c r="H15" s="61">
        <f t="shared" si="3"/>
        <v>104.71999915108839</v>
      </c>
      <c r="I15" s="60">
        <f>'Расчет субсидий'!L15-1</f>
        <v>4.4642857142858094E-3</v>
      </c>
      <c r="J15" s="60">
        <f>I15*'Расчет субсидий'!M15</f>
        <v>4.4642857142858094E-2</v>
      </c>
      <c r="K15" s="61">
        <f t="shared" si="0"/>
        <v>96.211499220065647</v>
      </c>
      <c r="L15" s="60">
        <f>'Расчет субсидий'!P15-1</f>
        <v>-3.5330756747815051E-2</v>
      </c>
      <c r="M15" s="60">
        <f>L15*'Расчет субсидий'!Q15</f>
        <v>-0.70661513495630102</v>
      </c>
      <c r="N15" s="61">
        <f t="shared" si="1"/>
        <v>-1522.8528337284256</v>
      </c>
      <c r="O15" s="27" t="s">
        <v>375</v>
      </c>
      <c r="P15" s="27" t="s">
        <v>375</v>
      </c>
      <c r="Q15" s="27" t="s">
        <v>375</v>
      </c>
      <c r="R15" s="27" t="s">
        <v>375</v>
      </c>
      <c r="S15" s="27" t="s">
        <v>375</v>
      </c>
      <c r="T15" s="27" t="s">
        <v>375</v>
      </c>
      <c r="U15" s="60">
        <f>'Расчет субсидий'!AB15-1</f>
        <v>3.7349192279763743E-2</v>
      </c>
      <c r="V15" s="70">
        <f>U15*'Расчет субсидий'!AC15</f>
        <v>0.37349192279763743</v>
      </c>
      <c r="W15" s="61">
        <f t="shared" si="4"/>
        <v>804.92647959236683</v>
      </c>
      <c r="X15" s="27" t="s">
        <v>375</v>
      </c>
      <c r="Y15" s="27" t="s">
        <v>375</v>
      </c>
      <c r="Z15" s="27" t="s">
        <v>375</v>
      </c>
      <c r="AA15" s="27" t="s">
        <v>375</v>
      </c>
      <c r="AB15" s="27" t="s">
        <v>375</v>
      </c>
      <c r="AC15" s="27" t="s">
        <v>375</v>
      </c>
      <c r="AD15" s="27" t="s">
        <v>375</v>
      </c>
      <c r="AE15" s="27" t="s">
        <v>375</v>
      </c>
      <c r="AF15" s="27" t="s">
        <v>375</v>
      </c>
      <c r="AG15" s="60">
        <f t="shared" si="5"/>
        <v>3.5117395193392476</v>
      </c>
      <c r="AH15" s="26" t="str">
        <f>IF('Расчет субсидий'!BF15="+",'Расчет субсидий'!BF15,"-")</f>
        <v>-</v>
      </c>
    </row>
    <row r="16" spans="1:34" ht="15" customHeight="1">
      <c r="A16" s="28" t="s">
        <v>14</v>
      </c>
      <c r="B16" s="57">
        <f>'Расчет субсидий'!AT16</f>
        <v>734.34545454544423</v>
      </c>
      <c r="C16" s="60">
        <f>'Расчет субсидий'!D16-1</f>
        <v>8.1492313811740935E-2</v>
      </c>
      <c r="D16" s="60">
        <f>C16*'Расчет субсидий'!E16</f>
        <v>1.6298462762348187</v>
      </c>
      <c r="E16" s="61">
        <f t="shared" si="2"/>
        <v>1984.9134912107418</v>
      </c>
      <c r="F16" s="70">
        <f>'Расчет субсидий'!H16-1</f>
        <v>3.842459173871271E-3</v>
      </c>
      <c r="G16" s="70">
        <f>F16*'Расчет субсидий'!I16</f>
        <v>3.842459173871271E-2</v>
      </c>
      <c r="H16" s="61">
        <f>$B16*G16/$AG16</f>
        <v>46.795511729259054</v>
      </c>
      <c r="I16" s="60">
        <f>'Расчет субсидий'!L16-1</f>
        <v>9.5890410958904049E-2</v>
      </c>
      <c r="J16" s="60">
        <f>I16*'Расчет субсидий'!M16</f>
        <v>0.95890410958904049</v>
      </c>
      <c r="K16" s="61">
        <f t="shared" si="0"/>
        <v>1167.804431407915</v>
      </c>
      <c r="L16" s="60">
        <f>'Расчет субсидий'!P16-1</f>
        <v>-0.10191425139488708</v>
      </c>
      <c r="M16" s="60">
        <f>L16*'Расчет субсидий'!Q16</f>
        <v>-2.0382850278977416</v>
      </c>
      <c r="N16" s="61">
        <f t="shared" si="1"/>
        <v>-2482.3319289678775</v>
      </c>
      <c r="O16" s="27" t="s">
        <v>375</v>
      </c>
      <c r="P16" s="27" t="s">
        <v>375</v>
      </c>
      <c r="Q16" s="27" t="s">
        <v>375</v>
      </c>
      <c r="R16" s="27" t="s">
        <v>375</v>
      </c>
      <c r="S16" s="27" t="s">
        <v>375</v>
      </c>
      <c r="T16" s="27" t="s">
        <v>375</v>
      </c>
      <c r="U16" s="60">
        <f>'Расчет субсидий'!AB16-1</f>
        <v>1.4093611009544649E-3</v>
      </c>
      <c r="V16" s="70">
        <f>U16*'Расчет субсидий'!AC16</f>
        <v>1.4093611009544649E-2</v>
      </c>
      <c r="W16" s="61">
        <f t="shared" si="4"/>
        <v>17.163949165406443</v>
      </c>
      <c r="X16" s="27" t="s">
        <v>375</v>
      </c>
      <c r="Y16" s="27" t="s">
        <v>375</v>
      </c>
      <c r="Z16" s="27" t="s">
        <v>375</v>
      </c>
      <c r="AA16" s="27" t="s">
        <v>375</v>
      </c>
      <c r="AB16" s="27" t="s">
        <v>375</v>
      </c>
      <c r="AC16" s="27" t="s">
        <v>375</v>
      </c>
      <c r="AD16" s="27" t="s">
        <v>375</v>
      </c>
      <c r="AE16" s="27" t="s">
        <v>375</v>
      </c>
      <c r="AF16" s="27" t="s">
        <v>375</v>
      </c>
      <c r="AG16" s="60">
        <f>D16+G16+J16+M16+V16</f>
        <v>0.60298356067437497</v>
      </c>
      <c r="AH16" s="26" t="str">
        <f>IF('Расчет субсидий'!BF16="+",'Расчет субсидий'!BF16,"-")</f>
        <v>-</v>
      </c>
    </row>
    <row r="17" spans="1:34" ht="15" customHeight="1">
      <c r="A17" s="29" t="s">
        <v>20</v>
      </c>
      <c r="B17" s="56">
        <f>'Расчет субсидий'!AT17</f>
        <v>22473.590909090915</v>
      </c>
      <c r="C17" s="56"/>
      <c r="D17" s="56"/>
      <c r="E17" s="56">
        <f>SUM(E18:E44)</f>
        <v>1351.9117416735799</v>
      </c>
      <c r="F17" s="56"/>
      <c r="G17" s="56"/>
      <c r="H17" s="56">
        <f>SUM(H18:H44)</f>
        <v>462.26062797585183</v>
      </c>
      <c r="I17" s="56"/>
      <c r="J17" s="56"/>
      <c r="K17" s="56">
        <f>SUM(K18:K44)</f>
        <v>3889.294816960879</v>
      </c>
      <c r="L17" s="56"/>
      <c r="M17" s="56"/>
      <c r="N17" s="56">
        <f>SUM(N18:N44)</f>
        <v>-4833.3156171749806</v>
      </c>
      <c r="O17" s="56"/>
      <c r="P17" s="56"/>
      <c r="Q17" s="56">
        <f>SUM(Q18:Q44)</f>
        <v>5099.7405573331907</v>
      </c>
      <c r="R17" s="56"/>
      <c r="S17" s="56"/>
      <c r="T17" s="56">
        <f>SUM(T18:T44)</f>
        <v>7632.8838403555237</v>
      </c>
      <c r="U17" s="56"/>
      <c r="V17" s="56"/>
      <c r="W17" s="56">
        <f>SUM(W18:W44)</f>
        <v>3808.3590040147005</v>
      </c>
      <c r="X17" s="56"/>
      <c r="Y17" s="56"/>
      <c r="Z17" s="56">
        <f>SUM(Z18:Z44)</f>
        <v>2835.3606971206086</v>
      </c>
      <c r="AA17" s="56"/>
      <c r="AB17" s="56"/>
      <c r="AC17" s="56">
        <f>SUM(AC18:AC44)</f>
        <v>3634.727193421043</v>
      </c>
      <c r="AD17" s="56"/>
      <c r="AE17" s="56"/>
      <c r="AF17" s="56">
        <f>SUM(AF18:AF44)</f>
        <v>-1407.6319525894812</v>
      </c>
      <c r="AG17" s="56"/>
      <c r="AH17" s="56"/>
    </row>
    <row r="18" spans="1:34" ht="15" customHeight="1">
      <c r="A18" s="30" t="s">
        <v>0</v>
      </c>
      <c r="B18" s="57">
        <f>'Расчет субсидий'!AT18</f>
        <v>47.527272727271338</v>
      </c>
      <c r="C18" s="60">
        <f>'Расчет субсидий'!D18-1</f>
        <v>9.2383148493833112E-3</v>
      </c>
      <c r="D18" s="60">
        <f>C18*'Расчет субсидий'!E18</f>
        <v>9.2383148493833112E-2</v>
      </c>
      <c r="E18" s="61">
        <f t="shared" ref="E18:E44" si="6">$B18*D18/$AG18</f>
        <v>15.069892303835939</v>
      </c>
      <c r="F18" s="70">
        <f>'Расчет субсидий'!H18-1</f>
        <v>0.10813492063492069</v>
      </c>
      <c r="G18" s="70">
        <f>F18*'Расчет субсидий'!I18</f>
        <v>0.54067460317460347</v>
      </c>
      <c r="H18" s="61">
        <f>$B18*G18/$AG18</f>
        <v>88.196907922059054</v>
      </c>
      <c r="I18" s="60">
        <f>'Расчет субсидий'!L18-1</f>
        <v>1.6949152542372836E-2</v>
      </c>
      <c r="J18" s="60">
        <f>I18*'Расчет субсидий'!M18</f>
        <v>0.25423728813559254</v>
      </c>
      <c r="K18" s="61">
        <f t="shared" ref="K18:K44" si="7">$B18*J18/$AG18</f>
        <v>41.472158226761884</v>
      </c>
      <c r="L18" s="60">
        <f>'Расчет субсидий'!P18-1</f>
        <v>-0.21037763058951986</v>
      </c>
      <c r="M18" s="60">
        <f>L18*'Расчет субсидий'!Q18</f>
        <v>-4.2075526117903976</v>
      </c>
      <c r="N18" s="61">
        <f t="shared" ref="N18:N44" si="8">$B18*M18/$AG18</f>
        <v>-686.35206481014859</v>
      </c>
      <c r="O18" s="60">
        <f>'Расчет субсидий'!T18-1</f>
        <v>9.0158045977011492E-2</v>
      </c>
      <c r="P18" s="60">
        <f>O18*'Расчет субсидий'!U18</f>
        <v>0.90158045977011492</v>
      </c>
      <c r="Q18" s="61">
        <f t="shared" ref="Q18:Q44" si="9">$B18*P18/$AG18</f>
        <v>147.06925076152262</v>
      </c>
      <c r="R18" s="60">
        <f>'Расчет субсидий'!X18-1</f>
        <v>3.2850241545893777E-2</v>
      </c>
      <c r="S18" s="60">
        <f>R18*'Расчет субсидий'!Y18</f>
        <v>0.32850241545893777</v>
      </c>
      <c r="T18" s="61">
        <f>$B18*S18/$AG18</f>
        <v>53.586569663693865</v>
      </c>
      <c r="U18" s="60">
        <f>'Расчет субсидий'!AB18-1</f>
        <v>9.2816101840701881E-2</v>
      </c>
      <c r="V18" s="70">
        <f>U18*'Расчет субсидий'!AC18</f>
        <v>0.46408050920350941</v>
      </c>
      <c r="W18" s="61">
        <f>$B18*V18/$AG18</f>
        <v>75.702586543400599</v>
      </c>
      <c r="X18" s="60">
        <f>'Расчет субсидий'!AF18-1</f>
        <v>5.6084656084656181E-2</v>
      </c>
      <c r="Y18" s="60">
        <f>X18*'Расчет субсидий'!AG18</f>
        <v>0.84126984126984272</v>
      </c>
      <c r="Z18" s="61">
        <f t="shared" ref="Z18:Z44" si="10">$B18*Y18/$AG18</f>
        <v>137.23115214294708</v>
      </c>
      <c r="AA18" s="60">
        <f>'Расчет субсидий'!AJ18-1</f>
        <v>-2.0093304959895253E-2</v>
      </c>
      <c r="AB18" s="60">
        <f>AA18*'Расчет субсидий'!AK18</f>
        <v>-0.20093304959895253</v>
      </c>
      <c r="AC18" s="61">
        <f t="shared" ref="AC18:AC44" si="11">$B18*AB18/$AG18</f>
        <v>-32.77696708875073</v>
      </c>
      <c r="AD18" s="60">
        <f>'Расчет субсидий'!AN18-1</f>
        <v>0.1277114427860695</v>
      </c>
      <c r="AE18" s="60">
        <f>AD18*'Расчет субсидий'!AO18</f>
        <v>1.277114427860695</v>
      </c>
      <c r="AF18" s="61">
        <f t="shared" ref="AF18:AF44" si="12">$B18*AE18/$AG18</f>
        <v>208.32778706194949</v>
      </c>
      <c r="AG18" s="60">
        <f>D18+G18+J18+M18+P18+S18+V18+Y18+AB18+AE18</f>
        <v>0.29135703197777896</v>
      </c>
      <c r="AH18" s="26" t="str">
        <f>IF('Расчет субсидий'!BF18="+",'Расчет субсидий'!BF18,"-")</f>
        <v>-</v>
      </c>
    </row>
    <row r="19" spans="1:34" ht="15" customHeight="1">
      <c r="A19" s="30" t="s">
        <v>21</v>
      </c>
      <c r="B19" s="57">
        <f>'Расчет субсидий'!AT19</f>
        <v>1009.4454545454537</v>
      </c>
      <c r="C19" s="60">
        <f>'Расчет субсидий'!D19-1</f>
        <v>1.7063290924307584E-2</v>
      </c>
      <c r="D19" s="60">
        <f>C19*'Расчет субсидий'!E19</f>
        <v>0.17063290924307584</v>
      </c>
      <c r="E19" s="61">
        <f t="shared" si="6"/>
        <v>48.758438581325159</v>
      </c>
      <c r="F19" s="70">
        <f>'Расчет субсидий'!H19-1</f>
        <v>-6.4635272391505572E-3</v>
      </c>
      <c r="G19" s="70">
        <f>F19*'Расчет субсидий'!I19</f>
        <v>-3.2317636195752786E-2</v>
      </c>
      <c r="H19" s="61">
        <f t="shared" ref="H19:H42" si="13">$B19*G19/$AG19</f>
        <v>-9.2347805973317314</v>
      </c>
      <c r="I19" s="60">
        <f>'Расчет субсидий'!L19-1</f>
        <v>0</v>
      </c>
      <c r="J19" s="60">
        <f>I19*'Расчет субсидий'!M19</f>
        <v>0</v>
      </c>
      <c r="K19" s="61">
        <f t="shared" si="7"/>
        <v>0</v>
      </c>
      <c r="L19" s="60">
        <f>'Расчет субсидий'!P19-1</f>
        <v>2.9730527026362585E-2</v>
      </c>
      <c r="M19" s="60">
        <f>L19*'Расчет субсидий'!Q19</f>
        <v>0.59461054052725171</v>
      </c>
      <c r="N19" s="61">
        <f t="shared" si="8"/>
        <v>169.91025733966404</v>
      </c>
      <c r="O19" s="60">
        <f>'Расчет субсидий'!T19-1</f>
        <v>-5.6459252000653271E-2</v>
      </c>
      <c r="P19" s="60">
        <f>O19*'Расчет субсидий'!U19</f>
        <v>-0.28229626000326635</v>
      </c>
      <c r="Q19" s="61">
        <f t="shared" si="9"/>
        <v>-80.66629653192534</v>
      </c>
      <c r="R19" s="60">
        <f>'Расчет субсидий'!X19-1</f>
        <v>6.8578782864497256E-2</v>
      </c>
      <c r="S19" s="60">
        <f>R19*'Расчет субсидий'!Y19</f>
        <v>0.34289391432248628</v>
      </c>
      <c r="T19" s="61">
        <f t="shared" ref="T19:T44" si="14">$B19*S19/$AG19</f>
        <v>97.982106356670258</v>
      </c>
      <c r="U19" s="60">
        <f>'Расчет субсидий'!AB19-1</f>
        <v>0.10976944149503032</v>
      </c>
      <c r="V19" s="70">
        <f>U19*'Расчет субсидий'!AC19</f>
        <v>0.54884720747515159</v>
      </c>
      <c r="W19" s="61">
        <f t="shared" ref="W19:W43" si="15">$B19*V19/$AG19</f>
        <v>156.83336218622756</v>
      </c>
      <c r="X19" s="60">
        <f>'Расчет субсидий'!AF19-1</f>
        <v>9.7006265954977966E-2</v>
      </c>
      <c r="Y19" s="60">
        <f>X19*'Расчет субсидий'!AG19</f>
        <v>1.9401253190995593</v>
      </c>
      <c r="Z19" s="61">
        <f t="shared" si="10"/>
        <v>554.39177372654706</v>
      </c>
      <c r="AA19" s="60">
        <f>'Расчет субсидий'!AJ19-1</f>
        <v>1.494865462108419E-2</v>
      </c>
      <c r="AB19" s="60">
        <f>AA19*'Расчет субсидий'!AK19</f>
        <v>0.22422981931626285</v>
      </c>
      <c r="AC19" s="61">
        <f t="shared" si="11"/>
        <v>64.073782260014397</v>
      </c>
      <c r="AD19" s="60">
        <f>'Расчет субсидий'!AN19-1</f>
        <v>5.1771117166212743E-3</v>
      </c>
      <c r="AE19" s="60">
        <f>AD19*'Расчет субсидий'!AO19</f>
        <v>2.5885558583106372E-2</v>
      </c>
      <c r="AF19" s="61">
        <f t="shared" si="12"/>
        <v>7.39681122426214</v>
      </c>
      <c r="AG19" s="60">
        <f t="shared" ref="AG19:AG43" si="16">D19+G19+J19+M19+P19+S19+V19+Y19+AB19+AE19</f>
        <v>3.5326113723678754</v>
      </c>
      <c r="AH19" s="26" t="str">
        <f>IF('Расчет субсидий'!BF19="+",'Расчет субсидий'!BF19,"-")</f>
        <v>-</v>
      </c>
    </row>
    <row r="20" spans="1:34" ht="15" customHeight="1">
      <c r="A20" s="30" t="s">
        <v>22</v>
      </c>
      <c r="B20" s="57">
        <f>'Расчет субсидий'!AT20</f>
        <v>504.4090909090919</v>
      </c>
      <c r="C20" s="60">
        <f>'Расчет субсидий'!D20-1</f>
        <v>-9.5447393727334795E-2</v>
      </c>
      <c r="D20" s="60">
        <f>C20*'Расчет субсидий'!E20</f>
        <v>-0.95447393727334795</v>
      </c>
      <c r="E20" s="61">
        <f t="shared" si="6"/>
        <v>-179.41673313613299</v>
      </c>
      <c r="F20" s="70">
        <f>'Расчет субсидий'!H20-1</f>
        <v>6.4635272391504461E-3</v>
      </c>
      <c r="G20" s="70">
        <f>F20*'Расчет субсидий'!I20</f>
        <v>3.2317636195752231E-2</v>
      </c>
      <c r="H20" s="61">
        <f t="shared" si="13"/>
        <v>6.0748905575023064</v>
      </c>
      <c r="I20" s="60">
        <f>'Расчет субсидий'!L20-1</f>
        <v>2.8037383177569986E-2</v>
      </c>
      <c r="J20" s="60">
        <f>I20*'Расчет субсидий'!M20</f>
        <v>0.28037383177569986</v>
      </c>
      <c r="K20" s="61">
        <f t="shared" si="7"/>
        <v>52.703122620360759</v>
      </c>
      <c r="L20" s="60">
        <f>'Расчет субсидий'!P20-1</f>
        <v>-0.26613469239170007</v>
      </c>
      <c r="M20" s="60">
        <f>L20*'Расчет субсидий'!Q20</f>
        <v>-5.3226938478340013</v>
      </c>
      <c r="N20" s="61">
        <f t="shared" si="8"/>
        <v>-1000.5305586344961</v>
      </c>
      <c r="O20" s="60">
        <f>'Расчет субсидий'!T20-1</f>
        <v>0.20375447714024864</v>
      </c>
      <c r="P20" s="60">
        <f>O20*'Расчет субсидий'!U20</f>
        <v>2.0375447714024864</v>
      </c>
      <c r="Q20" s="61">
        <f t="shared" si="9"/>
        <v>383.00639988973211</v>
      </c>
      <c r="R20" s="60">
        <f>'Расчет субсидий'!X20-1</f>
        <v>0.238167252833138</v>
      </c>
      <c r="S20" s="60">
        <f>R20*'Расчет субсидий'!Y20</f>
        <v>1.19083626416569</v>
      </c>
      <c r="T20" s="61">
        <f t="shared" si="14"/>
        <v>223.84681642224569</v>
      </c>
      <c r="U20" s="60">
        <f>'Расчет субсидий'!AB20-1</f>
        <v>3.8589733567382378E-3</v>
      </c>
      <c r="V20" s="70">
        <f>U20*'Расчет субсидий'!AC20</f>
        <v>1.9294866783691189E-2</v>
      </c>
      <c r="W20" s="61">
        <f t="shared" si="15"/>
        <v>3.6269423704917165</v>
      </c>
      <c r="X20" s="60">
        <f>'Расчет субсидий'!AF20-1</f>
        <v>5.5862068965517153E-2</v>
      </c>
      <c r="Y20" s="60">
        <f>X20*'Расчет субсидий'!AG20</f>
        <v>1.1172413793103431</v>
      </c>
      <c r="Z20" s="61">
        <f t="shared" si="10"/>
        <v>210.01285689685872</v>
      </c>
      <c r="AA20" s="60">
        <f>'Расчет субсидий'!AJ20-1</f>
        <v>0.2009990610328638</v>
      </c>
      <c r="AB20" s="60">
        <f>AA20*'Расчет субсидий'!AK20</f>
        <v>4.019981220657276</v>
      </c>
      <c r="AC20" s="61">
        <f t="shared" si="11"/>
        <v>755.65384209372723</v>
      </c>
      <c r="AD20" s="60">
        <f>'Расчет субсидий'!AN20-1</f>
        <v>5.259385665529015E-2</v>
      </c>
      <c r="AE20" s="60">
        <f>AD20*'Расчет субсидий'!AO20</f>
        <v>0.26296928327645075</v>
      </c>
      <c r="AF20" s="61">
        <f t="shared" si="12"/>
        <v>49.431511828802428</v>
      </c>
      <c r="AG20" s="60">
        <f t="shared" si="16"/>
        <v>2.6833914684600404</v>
      </c>
      <c r="AH20" s="26" t="str">
        <f>IF('Расчет субсидий'!BF20="+",'Расчет субсидий'!BF20,"-")</f>
        <v>-</v>
      </c>
    </row>
    <row r="21" spans="1:34" ht="15" customHeight="1">
      <c r="A21" s="30" t="s">
        <v>23</v>
      </c>
      <c r="B21" s="57">
        <f>'Расчет субсидий'!AT21</f>
        <v>-345.41818181817871</v>
      </c>
      <c r="C21" s="60">
        <f>'Расчет субсидий'!D21-1</f>
        <v>3.0593968798117377E-2</v>
      </c>
      <c r="D21" s="60">
        <f>C21*'Расчет субсидий'!E21</f>
        <v>0.30593968798117377</v>
      </c>
      <c r="E21" s="61">
        <f t="shared" si="6"/>
        <v>84.568607467583874</v>
      </c>
      <c r="F21" s="70">
        <f>'Расчет субсидий'!H21-1</f>
        <v>9.7087378640776656E-3</v>
      </c>
      <c r="G21" s="70">
        <f>F21*'Расчет субсидий'!I21</f>
        <v>4.8543689320388328E-2</v>
      </c>
      <c r="H21" s="61">
        <f t="shared" si="13"/>
        <v>13.418567019709077</v>
      </c>
      <c r="I21" s="60">
        <f>'Расчет субсидий'!L21-1</f>
        <v>6.4814814814814881E-2</v>
      </c>
      <c r="J21" s="60">
        <f>I21*'Расчет субсидий'!M21</f>
        <v>0.64814814814814881</v>
      </c>
      <c r="K21" s="61">
        <f t="shared" si="7"/>
        <v>179.16271891130106</v>
      </c>
      <c r="L21" s="60">
        <f>'Расчет субсидий'!P21-1</f>
        <v>-5.6205158699212276E-2</v>
      </c>
      <c r="M21" s="60">
        <f>L21*'Расчет субсидий'!Q21</f>
        <v>-1.1241031739842455</v>
      </c>
      <c r="N21" s="61">
        <f t="shared" si="8"/>
        <v>-310.72738780981115</v>
      </c>
      <c r="O21" s="60">
        <f>'Расчет субсидий'!T21-1</f>
        <v>-5.1695178849144541E-2</v>
      </c>
      <c r="P21" s="60">
        <f>O21*'Расчет субсидий'!U21</f>
        <v>-0.2584758942457227</v>
      </c>
      <c r="Q21" s="61">
        <f t="shared" si="9"/>
        <v>-71.448547864258614</v>
      </c>
      <c r="R21" s="60">
        <f>'Расчет субсидий'!X21-1</f>
        <v>0.12438016528925622</v>
      </c>
      <c r="S21" s="60">
        <f>R21*'Расчет субсидий'!Y21</f>
        <v>0.62190082644628109</v>
      </c>
      <c r="T21" s="61">
        <f t="shared" si="14"/>
        <v>171.9073691372069</v>
      </c>
      <c r="U21" s="60">
        <f>'Расчет субсидий'!AB21-1</f>
        <v>0.19139801600193418</v>
      </c>
      <c r="V21" s="70">
        <f>U21*'Расчет субсидий'!AC21</f>
        <v>0.9569900800096709</v>
      </c>
      <c r="W21" s="61">
        <f t="shared" si="15"/>
        <v>264.53357183161444</v>
      </c>
      <c r="X21" s="60">
        <f>'Расчет субсидий'!AF21-1</f>
        <v>-1.6326530612244872E-2</v>
      </c>
      <c r="Y21" s="60">
        <f>X21*'Расчет субсидий'!AG21</f>
        <v>-0.24489795918367308</v>
      </c>
      <c r="Z21" s="61">
        <f t="shared" si="10"/>
        <v>-67.695301372899578</v>
      </c>
      <c r="AA21" s="60">
        <f>'Расчет субсидий'!AJ21-1</f>
        <v>7.9593241073476761E-3</v>
      </c>
      <c r="AB21" s="60">
        <f>AA21*'Расчет субсидий'!AK21</f>
        <v>7.9593241073476761E-2</v>
      </c>
      <c r="AC21" s="61">
        <f t="shared" si="11"/>
        <v>22.001361137002377</v>
      </c>
      <c r="AD21" s="60">
        <f>'Расчет субсидий'!AN21-1</f>
        <v>-0.22832409972299172</v>
      </c>
      <c r="AE21" s="60">
        <f>AD21*'Расчет субсидий'!AO21</f>
        <v>-2.2832409972299175</v>
      </c>
      <c r="AF21" s="61">
        <f t="shared" si="12"/>
        <v>-631.13914027562714</v>
      </c>
      <c r="AG21" s="60">
        <f t="shared" si="16"/>
        <v>-1.249602351664419</v>
      </c>
      <c r="AH21" s="26" t="str">
        <f>IF('Расчет субсидий'!BF21="+",'Расчет субсидий'!BF21,"-")</f>
        <v>-</v>
      </c>
    </row>
    <row r="22" spans="1:34" ht="15" customHeight="1">
      <c r="A22" s="30" t="s">
        <v>24</v>
      </c>
      <c r="B22" s="57">
        <f>'Расчет субсидий'!AT22</f>
        <v>926.08181818181765</v>
      </c>
      <c r="C22" s="60">
        <f>'Расчет субсидий'!D22-1</f>
        <v>0.10839211300128082</v>
      </c>
      <c r="D22" s="60">
        <f>C22*'Расчет субсидий'!E22</f>
        <v>1.0839211300128082</v>
      </c>
      <c r="E22" s="61">
        <f t="shared" si="6"/>
        <v>431.01030264337658</v>
      </c>
      <c r="F22" s="70">
        <f>'Расчет субсидий'!H22-1</f>
        <v>8.5714285714286742E-3</v>
      </c>
      <c r="G22" s="70">
        <f>F22*'Расчет субсидий'!I22</f>
        <v>4.2857142857143371E-2</v>
      </c>
      <c r="H22" s="61">
        <f t="shared" si="13"/>
        <v>17.041710509942284</v>
      </c>
      <c r="I22" s="60">
        <f>'Расчет субсидий'!L22-1</f>
        <v>0.20698412698412705</v>
      </c>
      <c r="J22" s="60">
        <f>I22*'Расчет субсидий'!M22</f>
        <v>2.0698412698412705</v>
      </c>
      <c r="K22" s="61">
        <f t="shared" si="7"/>
        <v>823.05150018386962</v>
      </c>
      <c r="L22" s="60">
        <f>'Расчет субсидий'!P22-1</f>
        <v>-0.15182065246684318</v>
      </c>
      <c r="M22" s="60">
        <f>L22*'Расчет субсидий'!Q22</f>
        <v>-3.0364130493368635</v>
      </c>
      <c r="N22" s="61">
        <f t="shared" si="8"/>
        <v>-1207.3990174262171</v>
      </c>
      <c r="O22" s="60">
        <f>'Расчет субсидий'!T22-1</f>
        <v>0.16666998824162471</v>
      </c>
      <c r="P22" s="60">
        <f>O22*'Расчет субсидий'!U22</f>
        <v>0.83334994120812356</v>
      </c>
      <c r="Q22" s="61">
        <f t="shared" si="9"/>
        <v>331.37319720274218</v>
      </c>
      <c r="R22" s="60">
        <f>'Расчет субсидий'!X22-1</f>
        <v>0.18699186991869898</v>
      </c>
      <c r="S22" s="60">
        <f>R22*'Расчет субсидий'!Y22</f>
        <v>0.93495934959349491</v>
      </c>
      <c r="T22" s="61">
        <f t="shared" si="14"/>
        <v>371.77715340117504</v>
      </c>
      <c r="U22" s="60">
        <f>'Расчет субсидий'!AB22-1</f>
        <v>0.15799734369156204</v>
      </c>
      <c r="V22" s="70">
        <f>U22*'Расчет субсидий'!AC22</f>
        <v>0.78998671845781021</v>
      </c>
      <c r="W22" s="61">
        <f t="shared" si="15"/>
        <v>314.13024912866609</v>
      </c>
      <c r="X22" s="60">
        <f>'Расчет субсидий'!AF22-1</f>
        <v>-1.0628019323671856E-3</v>
      </c>
      <c r="Y22" s="60">
        <f>X22*'Расчет субсидий'!AG22</f>
        <v>-2.1256038647343711E-2</v>
      </c>
      <c r="Z22" s="61">
        <f t="shared" si="10"/>
        <v>-8.4522493350440211</v>
      </c>
      <c r="AA22" s="60">
        <f>'Расчет субсидий'!AJ22-1</f>
        <v>3.9151342446235304E-2</v>
      </c>
      <c r="AB22" s="60">
        <f>AA22*'Расчет субсидий'!AK22</f>
        <v>0.39151342446235304</v>
      </c>
      <c r="AC22" s="61">
        <f t="shared" si="11"/>
        <v>155.68136361034826</v>
      </c>
      <c r="AD22" s="60">
        <f>'Расчет субсидий'!AN22-1</f>
        <v>-7.5981404958677667E-2</v>
      </c>
      <c r="AE22" s="60">
        <f>AD22*'Расчет субсидий'!AO22</f>
        <v>-0.75981404958677667</v>
      </c>
      <c r="AF22" s="61">
        <f t="shared" si="12"/>
        <v>-302.13239173704125</v>
      </c>
      <c r="AG22" s="60">
        <f t="shared" si="16"/>
        <v>2.3289458388620199</v>
      </c>
      <c r="AH22" s="26" t="str">
        <f>IF('Расчет субсидий'!BF22="+",'Расчет субсидий'!BF22,"-")</f>
        <v>-</v>
      </c>
    </row>
    <row r="23" spans="1:34" ht="15" customHeight="1">
      <c r="A23" s="30" t="s">
        <v>25</v>
      </c>
      <c r="B23" s="57">
        <f>'Расчет субсидий'!AT23</f>
        <v>-11.909090909091901</v>
      </c>
      <c r="C23" s="60">
        <f>'Расчет субсидий'!D23-1</f>
        <v>3.0217037918014888E-2</v>
      </c>
      <c r="D23" s="60">
        <f>C23*'Расчет субсидий'!E23</f>
        <v>0.30217037918014888</v>
      </c>
      <c r="E23" s="61">
        <f t="shared" si="6"/>
        <v>90.594297375256403</v>
      </c>
      <c r="F23" s="70">
        <f>'Расчет субсидий'!H23-1</f>
        <v>5.5248618784531356E-3</v>
      </c>
      <c r="G23" s="70">
        <f>F23*'Расчет субсидий'!I23</f>
        <v>2.7624309392265678E-2</v>
      </c>
      <c r="H23" s="61">
        <f t="shared" si="13"/>
        <v>8.2820986843882363</v>
      </c>
      <c r="I23" s="60">
        <f>'Расчет субсидий'!L23-1</f>
        <v>2.564102564102555E-2</v>
      </c>
      <c r="J23" s="60">
        <f>I23*'Расчет субсидий'!M23</f>
        <v>0.38461538461538325</v>
      </c>
      <c r="K23" s="61">
        <f t="shared" si="7"/>
        <v>115.31229706724916</v>
      </c>
      <c r="L23" s="60">
        <f>'Расчет субсидий'!P23-1</f>
        <v>-0.12336604953646835</v>
      </c>
      <c r="M23" s="60">
        <f>L23*'Расчет субсидий'!Q23</f>
        <v>-2.4673209907293669</v>
      </c>
      <c r="N23" s="61">
        <f t="shared" si="8"/>
        <v>-739.73237271243772</v>
      </c>
      <c r="O23" s="60">
        <f>'Расчет субсидий'!T23-1</f>
        <v>0.12431158585004742</v>
      </c>
      <c r="P23" s="60">
        <f>O23*'Расчет субсидий'!U23</f>
        <v>0.62155792925023712</v>
      </c>
      <c r="Q23" s="61">
        <f t="shared" si="9"/>
        <v>186.35050871374037</v>
      </c>
      <c r="R23" s="60">
        <f>'Расчет субсидий'!X23-1</f>
        <v>0.12361557699178283</v>
      </c>
      <c r="S23" s="60">
        <f>R23*'Расчет субсидий'!Y23</f>
        <v>0.61807788495891414</v>
      </c>
      <c r="T23" s="61">
        <f t="shared" si="14"/>
        <v>185.30714977080697</v>
      </c>
      <c r="U23" s="60">
        <f>'Расчет субсидий'!AB23-1</f>
        <v>1.2195196791151108E-2</v>
      </c>
      <c r="V23" s="70">
        <f>U23*'Расчет субсидий'!AC23</f>
        <v>6.0975983955755542E-2</v>
      </c>
      <c r="W23" s="61">
        <f t="shared" si="15"/>
        <v>18.281330017272211</v>
      </c>
      <c r="X23" s="60">
        <f>'Расчет субсидий'!AF23-1</f>
        <v>2.4390243902439046E-4</v>
      </c>
      <c r="Y23" s="60">
        <f>X23*'Расчет субсидий'!AG23</f>
        <v>4.8780487804878092E-3</v>
      </c>
      <c r="Z23" s="61">
        <f t="shared" si="10"/>
        <v>1.4624974262187762</v>
      </c>
      <c r="AA23" s="60">
        <f>'Расчет субсидий'!AJ23-1</f>
        <v>9.9552529182879379E-2</v>
      </c>
      <c r="AB23" s="60">
        <f>AA23*'Расчет субсидий'!AK23</f>
        <v>0.99552529182879379</v>
      </c>
      <c r="AC23" s="61">
        <f t="shared" si="11"/>
        <v>298.47040129223768</v>
      </c>
      <c r="AD23" s="60">
        <f>'Расчет субсидий'!AN23-1</f>
        <v>-5.8782608695652105E-2</v>
      </c>
      <c r="AE23" s="60">
        <f>AD23*'Расчет субсидий'!AO23</f>
        <v>-0.58782608695652105</v>
      </c>
      <c r="AF23" s="61">
        <f t="shared" si="12"/>
        <v>-176.23729854382401</v>
      </c>
      <c r="AG23" s="60">
        <f t="shared" si="16"/>
        <v>-3.9721865723901795E-2</v>
      </c>
      <c r="AH23" s="26" t="str">
        <f>IF('Расчет субсидий'!BF23="+",'Расчет субсидий'!BF23,"-")</f>
        <v>-</v>
      </c>
    </row>
    <row r="24" spans="1:34" ht="15" customHeight="1">
      <c r="A24" s="30" t="s">
        <v>26</v>
      </c>
      <c r="B24" s="57">
        <f>'Расчет субсидий'!AT24</f>
        <v>3721.3727272727265</v>
      </c>
      <c r="C24" s="60">
        <f>'Расчет субсидий'!D24-1</f>
        <v>-1.0456855248180963E-3</v>
      </c>
      <c r="D24" s="60">
        <f>C24*'Расчет субсидий'!E24</f>
        <v>-1.0456855248180963E-2</v>
      </c>
      <c r="E24" s="61">
        <f t="shared" si="6"/>
        <v>-3.0973267464656757</v>
      </c>
      <c r="F24" s="70">
        <f>'Расчет субсидий'!H24-1</f>
        <v>-1.1385199240986799E-2</v>
      </c>
      <c r="G24" s="70">
        <f>F24*'Расчет субсидий'!I24</f>
        <v>-5.6925996204933993E-2</v>
      </c>
      <c r="H24" s="61">
        <f t="shared" si="13"/>
        <v>-16.861513947552957</v>
      </c>
      <c r="I24" s="60">
        <f>'Расчет субсидий'!L24-1</f>
        <v>0.20408759124087594</v>
      </c>
      <c r="J24" s="60">
        <f>I24*'Расчет субсидий'!M24</f>
        <v>1.0204379562043797</v>
      </c>
      <c r="K24" s="61">
        <f t="shared" si="7"/>
        <v>302.2543298005782</v>
      </c>
      <c r="L24" s="60">
        <f>'Расчет субсидий'!P24-1</f>
        <v>0.20451135788441066</v>
      </c>
      <c r="M24" s="60">
        <f>L24*'Расчет субсидий'!Q24</f>
        <v>4.0902271576882132</v>
      </c>
      <c r="N24" s="61">
        <f t="shared" si="8"/>
        <v>1211.5277178415372</v>
      </c>
      <c r="O24" s="60">
        <f>'Расчет субсидий'!T24-1</f>
        <v>0.12756427978988105</v>
      </c>
      <c r="P24" s="60">
        <f>O24*'Расчет субсидий'!U24</f>
        <v>0.63782139894940526</v>
      </c>
      <c r="Q24" s="61">
        <f t="shared" si="9"/>
        <v>188.92307788020736</v>
      </c>
      <c r="R24" s="60">
        <f>'Расчет субсидий'!X24-1</f>
        <v>0.21132196847861051</v>
      </c>
      <c r="S24" s="60">
        <f>R24*'Расчет субсидий'!Y24</f>
        <v>1.0566098423930526</v>
      </c>
      <c r="T24" s="61">
        <f t="shared" si="14"/>
        <v>312.96846401236985</v>
      </c>
      <c r="U24" s="60">
        <f>'Расчет субсидий'!AB24-1</f>
        <v>4.1272451305343072E-3</v>
      </c>
      <c r="V24" s="70">
        <f>U24*'Расчет субсидий'!AC24</f>
        <v>4.1272451305343072E-2</v>
      </c>
      <c r="W24" s="61">
        <f t="shared" si="15"/>
        <v>12.224924634246889</v>
      </c>
      <c r="X24" s="60">
        <f>'Расчет субсидий'!AF24-1</f>
        <v>7.2340425531914887E-2</v>
      </c>
      <c r="Y24" s="60">
        <f>X24*'Расчет субсидий'!AG24</f>
        <v>1.4468085106382977</v>
      </c>
      <c r="Z24" s="61">
        <f t="shared" si="10"/>
        <v>428.54554171950593</v>
      </c>
      <c r="AA24" s="60">
        <f>'Расчет субсидий'!AJ24-1</f>
        <v>0.1890917030567687</v>
      </c>
      <c r="AB24" s="60">
        <f>AA24*'Расчет субсидий'!AK24</f>
        <v>2.8363755458515305</v>
      </c>
      <c r="AC24" s="61">
        <f t="shared" si="11"/>
        <v>840.13612435874222</v>
      </c>
      <c r="AD24" s="60">
        <f>'Расчет субсидий'!AN24-1</f>
        <v>0.15015209125475293</v>
      </c>
      <c r="AE24" s="60">
        <f>AD24*'Расчет субсидий'!AO24</f>
        <v>1.5015209125475293</v>
      </c>
      <c r="AF24" s="61">
        <f t="shared" si="12"/>
        <v>444.75138771955665</v>
      </c>
      <c r="AG24" s="60">
        <f t="shared" si="16"/>
        <v>12.563690924124639</v>
      </c>
      <c r="AH24" s="26" t="str">
        <f>IF('Расчет субсидий'!BF24="+",'Расчет субсидий'!BF24,"-")</f>
        <v>-</v>
      </c>
    </row>
    <row r="25" spans="1:34" ht="15" customHeight="1">
      <c r="A25" s="30" t="s">
        <v>27</v>
      </c>
      <c r="B25" s="57">
        <f>'Расчет субсидий'!AT25</f>
        <v>686.51818181818271</v>
      </c>
      <c r="C25" s="60">
        <f>'Расчет субсидий'!D25-1</f>
        <v>0.21427876515672817</v>
      </c>
      <c r="D25" s="60">
        <f>C25*'Расчет субсидий'!E25</f>
        <v>2.1427876515672817</v>
      </c>
      <c r="E25" s="61">
        <f t="shared" si="6"/>
        <v>207.4626284538856</v>
      </c>
      <c r="F25" s="70">
        <f>'Расчет субсидий'!H25-1</f>
        <v>-1.8112488083889433E-2</v>
      </c>
      <c r="G25" s="70">
        <f>F25*'Расчет субсидий'!I25</f>
        <v>-9.0562440419447165E-2</v>
      </c>
      <c r="H25" s="61">
        <f t="shared" si="13"/>
        <v>-8.7681679119602585</v>
      </c>
      <c r="I25" s="60">
        <f>'Расчет субсидий'!L25-1</f>
        <v>0.13207547169811318</v>
      </c>
      <c r="J25" s="60">
        <f>I25*'Расчет субсидий'!M25</f>
        <v>1.3207547169811318</v>
      </c>
      <c r="K25" s="61">
        <f t="shared" si="7"/>
        <v>127.87419459289792</v>
      </c>
      <c r="L25" s="60">
        <f>'Расчет субсидий'!P25-1</f>
        <v>-0.12940340773349723</v>
      </c>
      <c r="M25" s="60">
        <f>L25*'Расчет субсидий'!Q25</f>
        <v>-2.5880681546699447</v>
      </c>
      <c r="N25" s="61">
        <f t="shared" si="8"/>
        <v>-250.57425619981692</v>
      </c>
      <c r="O25" s="60">
        <f>'Расчет субсидий'!T25-1</f>
        <v>0.20363780778395557</v>
      </c>
      <c r="P25" s="60">
        <f>O25*'Расчет субсидий'!U25</f>
        <v>1.0181890389197779</v>
      </c>
      <c r="Q25" s="61">
        <f t="shared" si="9"/>
        <v>98.580078209210299</v>
      </c>
      <c r="R25" s="60">
        <f>'Расчет субсидий'!X25-1</f>
        <v>0.2238888888888888</v>
      </c>
      <c r="S25" s="60">
        <f>R25*'Расчет субсидий'!Y25</f>
        <v>1.119444444444444</v>
      </c>
      <c r="T25" s="61">
        <f t="shared" si="14"/>
        <v>108.3835286630836</v>
      </c>
      <c r="U25" s="60">
        <f>'Расчет субсидий'!AB25-1</f>
        <v>0.15254378648874067</v>
      </c>
      <c r="V25" s="70">
        <f>U25*'Расчет субсидий'!AC25</f>
        <v>0.76271893244370337</v>
      </c>
      <c r="W25" s="61">
        <f t="shared" si="15"/>
        <v>73.845709527295085</v>
      </c>
      <c r="X25" s="60">
        <f>'Расчет субсидий'!AF25-1</f>
        <v>0.11931034482758629</v>
      </c>
      <c r="Y25" s="60">
        <f>X25*'Расчет субсидий'!AG25</f>
        <v>2.3862068965517258</v>
      </c>
      <c r="Z25" s="61">
        <f t="shared" si="10"/>
        <v>231.03024437877482</v>
      </c>
      <c r="AA25" s="60">
        <f>'Расчет субсидий'!AJ25-1</f>
        <v>3.6160137752905719E-2</v>
      </c>
      <c r="AB25" s="60">
        <f>AA25*'Расчет субсидий'!AK25</f>
        <v>0.36160137752905719</v>
      </c>
      <c r="AC25" s="61">
        <f t="shared" si="11"/>
        <v>35.009895721516614</v>
      </c>
      <c r="AD25" s="60">
        <f>'Расчет субсидий'!AN25-1</f>
        <v>0.13153266331658298</v>
      </c>
      <c r="AE25" s="60">
        <f>AD25*'Расчет субсидий'!AO25</f>
        <v>0.65766331658291488</v>
      </c>
      <c r="AF25" s="61">
        <f t="shared" si="12"/>
        <v>63.674326383295984</v>
      </c>
      <c r="AG25" s="60">
        <f t="shared" si="16"/>
        <v>7.0907357799306441</v>
      </c>
      <c r="AH25" s="26" t="str">
        <f>IF('Расчет субсидий'!BF25="+",'Расчет субсидий'!BF25,"-")</f>
        <v>-</v>
      </c>
    </row>
    <row r="26" spans="1:34" ht="15" customHeight="1">
      <c r="A26" s="30" t="s">
        <v>28</v>
      </c>
      <c r="B26" s="57">
        <f>'Расчет субсидий'!AT26</f>
        <v>85.409090909088263</v>
      </c>
      <c r="C26" s="60">
        <f>'Расчет субсидий'!D26-1</f>
        <v>0.14089347079037795</v>
      </c>
      <c r="D26" s="60">
        <f>C26*'Расчет субсидий'!E26</f>
        <v>1.4089347079037795</v>
      </c>
      <c r="E26" s="61">
        <f t="shared" si="6"/>
        <v>470.96610578152109</v>
      </c>
      <c r="F26" s="70">
        <f>'Расчет субсидий'!H26-1</f>
        <v>0</v>
      </c>
      <c r="G26" s="70">
        <f>F26*'Расчет субсидий'!I26</f>
        <v>0</v>
      </c>
      <c r="H26" s="61">
        <f t="shared" si="13"/>
        <v>0</v>
      </c>
      <c r="I26" s="60">
        <f>'Расчет субсидий'!L26-1</f>
        <v>-8.8397790055248615E-2</v>
      </c>
      <c r="J26" s="60">
        <f>I26*'Расчет субсидий'!M26</f>
        <v>-1.3259668508287292</v>
      </c>
      <c r="K26" s="61">
        <f t="shared" si="7"/>
        <v>-443.2323518094791</v>
      </c>
      <c r="L26" s="60">
        <f>'Расчет субсидий'!P26-1</f>
        <v>-2.5444301618595788E-2</v>
      </c>
      <c r="M26" s="60">
        <f>L26*'Расчет субсидий'!Q26</f>
        <v>-0.50888603237191576</v>
      </c>
      <c r="N26" s="61">
        <f t="shared" si="8"/>
        <v>-170.10587616894588</v>
      </c>
      <c r="O26" s="60">
        <f>'Расчет субсидий'!T26-1</f>
        <v>-2.2363759068668831E-2</v>
      </c>
      <c r="P26" s="60">
        <f>O26*'Расчет субсидий'!U26</f>
        <v>-0.11181879534334416</v>
      </c>
      <c r="Q26" s="61">
        <f t="shared" si="9"/>
        <v>-37.377787842552166</v>
      </c>
      <c r="R26" s="60">
        <f>'Расчет субсидий'!X26-1</f>
        <v>4.1142857142857148E-2</v>
      </c>
      <c r="S26" s="60">
        <f>R26*'Расчет субсидий'!Y26</f>
        <v>0.20571428571428574</v>
      </c>
      <c r="T26" s="61">
        <f t="shared" si="14"/>
        <v>68.764333437870633</v>
      </c>
      <c r="U26" s="60">
        <f>'Расчет субсидий'!AB26-1</f>
        <v>0.10831904761904765</v>
      </c>
      <c r="V26" s="70">
        <f>U26*'Расчет субсидий'!AC26</f>
        <v>0.54159523809523824</v>
      </c>
      <c r="W26" s="61">
        <f t="shared" si="15"/>
        <v>181.03961721194946</v>
      </c>
      <c r="X26" s="60">
        <f>'Расчет субсидий'!AF26-1</f>
        <v>4.2449969678592936E-3</v>
      </c>
      <c r="Y26" s="60">
        <f>X26*'Расчет субсидий'!AG26</f>
        <v>6.3674954517889404E-2</v>
      </c>
      <c r="Z26" s="61">
        <f t="shared" si="10"/>
        <v>21.284694881087329</v>
      </c>
      <c r="AA26" s="60">
        <f>'Расчет субсидий'!AJ26-1</f>
        <v>3.3294824399260792E-2</v>
      </c>
      <c r="AB26" s="60">
        <f>AA26*'Расчет субсидий'!AK26</f>
        <v>0.66589648798521583</v>
      </c>
      <c r="AC26" s="61">
        <f t="shared" si="11"/>
        <v>222.58992843365047</v>
      </c>
      <c r="AD26" s="60">
        <f>'Расчет субсидий'!AN26-1</f>
        <v>-0.13672710367271035</v>
      </c>
      <c r="AE26" s="60">
        <f>AD26*'Расчет субсидий'!AO26</f>
        <v>-0.68363551836355174</v>
      </c>
      <c r="AF26" s="61">
        <f t="shared" si="12"/>
        <v>-228.51957301601357</v>
      </c>
      <c r="AG26" s="60">
        <f t="shared" si="16"/>
        <v>0.25550847730886783</v>
      </c>
      <c r="AH26" s="26" t="str">
        <f>IF('Расчет субсидий'!BF26="+",'Расчет субсидий'!BF26,"-")</f>
        <v>-</v>
      </c>
    </row>
    <row r="27" spans="1:34" ht="15" customHeight="1">
      <c r="A27" s="30" t="s">
        <v>29</v>
      </c>
      <c r="B27" s="57">
        <f>'Расчет субсидий'!AT27</f>
        <v>-4.5454545454549589</v>
      </c>
      <c r="C27" s="60">
        <f>'Расчет субсидий'!D27-1</f>
        <v>3.1423356039357087E-2</v>
      </c>
      <c r="D27" s="60">
        <f>C27*'Расчет субсидий'!E27</f>
        <v>0.31423356039357087</v>
      </c>
      <c r="E27" s="61">
        <f t="shared" si="6"/>
        <v>21.942399525809989</v>
      </c>
      <c r="F27" s="70">
        <f>'Расчет субсидий'!H27-1</f>
        <v>1.2452107279693481E-2</v>
      </c>
      <c r="G27" s="70">
        <f>F27*'Расчет субсидий'!I27</f>
        <v>6.2260536398467403E-2</v>
      </c>
      <c r="H27" s="61">
        <f t="shared" si="13"/>
        <v>4.3475482460732024</v>
      </c>
      <c r="I27" s="60">
        <f>'Расчет субсидий'!L27-1</f>
        <v>0</v>
      </c>
      <c r="J27" s="60">
        <f>I27*'Расчет субсидий'!M27</f>
        <v>0</v>
      </c>
      <c r="K27" s="61">
        <f t="shared" si="7"/>
        <v>0</v>
      </c>
      <c r="L27" s="60">
        <f>'Расчет субсидий'!P27-1</f>
        <v>0.14048911074850023</v>
      </c>
      <c r="M27" s="60">
        <f>L27*'Расчет субсидий'!Q27</f>
        <v>2.8097822149700047</v>
      </c>
      <c r="N27" s="61">
        <f t="shared" si="8"/>
        <v>196.20235300191246</v>
      </c>
      <c r="O27" s="60">
        <f>'Расчет субсидий'!T27-1</f>
        <v>0.10903054448871186</v>
      </c>
      <c r="P27" s="60">
        <f>O27*'Расчет субсидий'!U27</f>
        <v>0.54515272244355928</v>
      </c>
      <c r="Q27" s="61">
        <f t="shared" si="9"/>
        <v>38.067095136043008</v>
      </c>
      <c r="R27" s="60">
        <f>'Расчет субсидий'!X27-1</f>
        <v>0.20380952380952388</v>
      </c>
      <c r="S27" s="60">
        <f>R27*'Расчет субсидий'!Y27</f>
        <v>2.0380952380952388</v>
      </c>
      <c r="T27" s="61">
        <f t="shared" si="14"/>
        <v>142.31675295892913</v>
      </c>
      <c r="U27" s="60">
        <f>'Расчет субсидий'!AB27-1</f>
        <v>0.17189714285714275</v>
      </c>
      <c r="V27" s="70">
        <f>U27*'Расчет субсидий'!AC27</f>
        <v>0.85948571428571374</v>
      </c>
      <c r="W27" s="61">
        <f t="shared" si="15"/>
        <v>60.016437792203291</v>
      </c>
      <c r="X27" s="60">
        <f>'Расчет субсидий'!AF27-1</f>
        <v>-0.12</v>
      </c>
      <c r="Y27" s="60">
        <f>X27*'Расчет субсидий'!AG27</f>
        <v>-2.4</v>
      </c>
      <c r="Z27" s="61">
        <f t="shared" si="10"/>
        <v>-167.58795208247722</v>
      </c>
      <c r="AA27" s="60">
        <f>'Расчет субсидий'!AJ27-1</f>
        <v>-0.10016047071409473</v>
      </c>
      <c r="AB27" s="60">
        <f>AA27*'Расчет субсидий'!AK27</f>
        <v>-1.0016047071409473</v>
      </c>
      <c r="AC27" s="61">
        <f t="shared" si="11"/>
        <v>-69.940367360800309</v>
      </c>
      <c r="AD27" s="60">
        <f>'Расчет субсидий'!AN27-1</f>
        <v>-0.21950000000000003</v>
      </c>
      <c r="AE27" s="60">
        <f>AD27*'Расчет субсидий'!AO27</f>
        <v>-3.2925000000000004</v>
      </c>
      <c r="AF27" s="61">
        <f t="shared" si="12"/>
        <v>-229.90972176314847</v>
      </c>
      <c r="AG27" s="60">
        <f t="shared" si="16"/>
        <v>-6.5094720554393248E-2</v>
      </c>
      <c r="AH27" s="26" t="str">
        <f>IF('Расчет субсидий'!BF27="+",'Расчет субсидий'!BF27,"-")</f>
        <v>-</v>
      </c>
    </row>
    <row r="28" spans="1:34" ht="15" customHeight="1">
      <c r="A28" s="30" t="s">
        <v>30</v>
      </c>
      <c r="B28" s="57">
        <f>'Расчет субсидий'!AT28</f>
        <v>4491.9818181818191</v>
      </c>
      <c r="C28" s="60">
        <f>'Расчет субсидий'!D28-1</f>
        <v>4.0762604812736081E-2</v>
      </c>
      <c r="D28" s="60">
        <f>C28*'Расчет субсидий'!E28</f>
        <v>0.40762604812736081</v>
      </c>
      <c r="E28" s="61">
        <f t="shared" si="6"/>
        <v>185.80908454554194</v>
      </c>
      <c r="F28" s="70">
        <f>'Расчет субсидий'!H28-1</f>
        <v>5.8997050147491237E-3</v>
      </c>
      <c r="G28" s="70">
        <f>F28*'Расчет субсидий'!I28</f>
        <v>2.9498525073745618E-2</v>
      </c>
      <c r="H28" s="61">
        <f t="shared" si="13"/>
        <v>13.44637803343678</v>
      </c>
      <c r="I28" s="60">
        <f>'Расчет субсидий'!L28-1</f>
        <v>9.6153846153845812E-3</v>
      </c>
      <c r="J28" s="60">
        <f>I28*'Расчет субсидий'!M28</f>
        <v>9.6153846153845812E-2</v>
      </c>
      <c r="K28" s="61">
        <f t="shared" si="7"/>
        <v>43.830020705145763</v>
      </c>
      <c r="L28" s="60">
        <f>'Расчет субсидий'!P28-1</f>
        <v>-8.8945682485716882E-2</v>
      </c>
      <c r="M28" s="60">
        <f>L28*'Расчет субсидий'!Q28</f>
        <v>-1.7789136497143376</v>
      </c>
      <c r="N28" s="61">
        <f t="shared" si="8"/>
        <v>-810.88614983631965</v>
      </c>
      <c r="O28" s="60">
        <f>'Расчет субсидий'!T28-1</f>
        <v>0.23114429202197573</v>
      </c>
      <c r="P28" s="60">
        <f>O28*'Расчет субсидий'!U28</f>
        <v>2.3114429202197573</v>
      </c>
      <c r="Q28" s="61">
        <f t="shared" si="9"/>
        <v>1053.6301469407472</v>
      </c>
      <c r="R28" s="60">
        <f>'Расчет субсидий'!X28-1</f>
        <v>0.19592670997883044</v>
      </c>
      <c r="S28" s="60">
        <f>R28*'Расчет субсидий'!Y28</f>
        <v>1.9592670997883044</v>
      </c>
      <c r="T28" s="61">
        <f t="shared" si="14"/>
        <v>893.09706252657872</v>
      </c>
      <c r="U28" s="60">
        <f>'Расчет субсидий'!AB28-1</f>
        <v>5.6266373427342309E-2</v>
      </c>
      <c r="V28" s="70">
        <f>U28*'Расчет субсидий'!AC28</f>
        <v>0.28133186713671154</v>
      </c>
      <c r="W28" s="61">
        <f t="shared" si="15"/>
        <v>128.24012824084204</v>
      </c>
      <c r="X28" s="60">
        <f>'Расчет субсидий'!AF28-1</f>
        <v>0.2030096858020316</v>
      </c>
      <c r="Y28" s="60">
        <f>X28*'Расчет субсидий'!AG28</f>
        <v>3.0451452870304738</v>
      </c>
      <c r="Z28" s="61">
        <f t="shared" si="10"/>
        <v>1388.075322199521</v>
      </c>
      <c r="AA28" s="60">
        <f>'Расчет субсидий'!AJ28-1</f>
        <v>0.22070779816513753</v>
      </c>
      <c r="AB28" s="60">
        <f>AA28*'Расчет субсидий'!AK28</f>
        <v>2.2070779816513753</v>
      </c>
      <c r="AC28" s="61">
        <f t="shared" si="11"/>
        <v>1006.057245789975</v>
      </c>
      <c r="AD28" s="60">
        <f>'Расчет субсидий'!AN28-1</f>
        <v>0.12958333333333338</v>
      </c>
      <c r="AE28" s="60">
        <f>AD28*'Расчет субсидий'!AO28</f>
        <v>1.2958333333333338</v>
      </c>
      <c r="AF28" s="61">
        <f t="shared" si="12"/>
        <v>590.68257903635003</v>
      </c>
      <c r="AG28" s="60">
        <f t="shared" si="16"/>
        <v>9.8544632588005712</v>
      </c>
      <c r="AH28" s="26" t="str">
        <f>IF('Расчет субсидий'!BF28="+",'Расчет субсидий'!BF28,"-")</f>
        <v>-</v>
      </c>
    </row>
    <row r="29" spans="1:34" ht="15" customHeight="1">
      <c r="A29" s="30" t="s">
        <v>31</v>
      </c>
      <c r="B29" s="57">
        <f>'Расчет субсидий'!AT29</f>
        <v>5415.5818181818031</v>
      </c>
      <c r="C29" s="60">
        <f>'Расчет субсидий'!D29-1</f>
        <v>3.5605977235817932E-2</v>
      </c>
      <c r="D29" s="60">
        <f>C29*'Расчет субсидий'!E29</f>
        <v>0.35605977235817932</v>
      </c>
      <c r="E29" s="61">
        <f t="shared" si="6"/>
        <v>285.44969090247508</v>
      </c>
      <c r="F29" s="70">
        <f>'Расчет субсидий'!H29-1</f>
        <v>4.5112781954887105E-2</v>
      </c>
      <c r="G29" s="70">
        <f>F29*'Расчет субсидий'!I29</f>
        <v>0.22556390977443552</v>
      </c>
      <c r="H29" s="61">
        <f t="shared" si="13"/>
        <v>180.83241444949297</v>
      </c>
      <c r="I29" s="60">
        <f>'Расчет субсидий'!L29-1</f>
        <v>4.5662100456620447E-3</v>
      </c>
      <c r="J29" s="60">
        <f>I29*'Расчет субсидий'!M29</f>
        <v>2.2831050228310223E-2</v>
      </c>
      <c r="K29" s="61">
        <f t="shared" si="7"/>
        <v>18.303433121599948</v>
      </c>
      <c r="L29" s="60">
        <f>'Расчет субсидий'!P29-1</f>
        <v>-4.67000026801212E-3</v>
      </c>
      <c r="M29" s="60">
        <f>L29*'Расчет субсидий'!Q29</f>
        <v>-9.34000053602424E-2</v>
      </c>
      <c r="N29" s="61">
        <f t="shared" si="8"/>
        <v>-74.877884923071292</v>
      </c>
      <c r="O29" s="60">
        <f>'Расчет субсидий'!T29-1</f>
        <v>6.5172507470796059E-2</v>
      </c>
      <c r="P29" s="60">
        <f>O29*'Расчет субсидий'!U29</f>
        <v>0.3258625373539803</v>
      </c>
      <c r="Q29" s="61">
        <f t="shared" si="9"/>
        <v>261.24085837705604</v>
      </c>
      <c r="R29" s="60">
        <f>'Расчет субсидий'!X29-1</f>
        <v>0.2110244274809161</v>
      </c>
      <c r="S29" s="60">
        <f>R29*'Расчет субсидий'!Y29</f>
        <v>3.1653664122137415</v>
      </c>
      <c r="T29" s="61">
        <f t="shared" si="14"/>
        <v>2537.6437724915399</v>
      </c>
      <c r="U29" s="60">
        <f>'Расчет субсидий'!AB29-1</f>
        <v>0.16631309244239212</v>
      </c>
      <c r="V29" s="70">
        <f>U29*'Расчет субсидий'!AC29</f>
        <v>0.83156546221196059</v>
      </c>
      <c r="W29" s="61">
        <f t="shared" si="15"/>
        <v>666.65802368371703</v>
      </c>
      <c r="X29" s="60">
        <f>'Расчет субсидий'!AF29-1</f>
        <v>0</v>
      </c>
      <c r="Y29" s="60">
        <f>X29*'Расчет субсидий'!AG29</f>
        <v>0</v>
      </c>
      <c r="Z29" s="61">
        <f t="shared" si="10"/>
        <v>0</v>
      </c>
      <c r="AA29" s="60">
        <f>'Расчет субсидий'!AJ29-1</f>
        <v>7.1290180537208148E-2</v>
      </c>
      <c r="AB29" s="60">
        <f>AA29*'Расчет субсидий'!AK29</f>
        <v>0.71290180537208148</v>
      </c>
      <c r="AC29" s="61">
        <f t="shared" si="11"/>
        <v>571.52651264004112</v>
      </c>
      <c r="AD29" s="60">
        <f>'Расчет субсидий'!AN29-1</f>
        <v>6.0422641509433994E-2</v>
      </c>
      <c r="AE29" s="60">
        <f>AD29*'Расчет субсидий'!AO29</f>
        <v>1.2084528301886799</v>
      </c>
      <c r="AF29" s="61">
        <f t="shared" si="12"/>
        <v>968.80499743895246</v>
      </c>
      <c r="AG29" s="60">
        <f t="shared" si="16"/>
        <v>6.7552037743411262</v>
      </c>
      <c r="AH29" s="26" t="str">
        <f>IF('Расчет субсидий'!BF29="+",'Расчет субсидий'!BF29,"-")</f>
        <v>-</v>
      </c>
    </row>
    <row r="30" spans="1:34" ht="15" customHeight="1">
      <c r="A30" s="30" t="s">
        <v>32</v>
      </c>
      <c r="B30" s="57">
        <f>'Расчет субсидий'!AT30</f>
        <v>-190.04545454545405</v>
      </c>
      <c r="C30" s="60">
        <f>'Расчет субсидий'!D30-1</f>
        <v>-3.9265918754162188E-2</v>
      </c>
      <c r="D30" s="60">
        <f>C30*'Расчет субсидий'!E30</f>
        <v>-0.39265918754162188</v>
      </c>
      <c r="E30" s="61">
        <f t="shared" si="6"/>
        <v>-55.093678547135092</v>
      </c>
      <c r="F30" s="70">
        <f>'Расчет субсидий'!H30-1</f>
        <v>3.5185185185185208E-2</v>
      </c>
      <c r="G30" s="70">
        <f>F30*'Расчет субсидий'!I30</f>
        <v>0.17592592592592604</v>
      </c>
      <c r="H30" s="61">
        <f t="shared" si="13"/>
        <v>24.684017892851863</v>
      </c>
      <c r="I30" s="60">
        <f>'Расчет субсидий'!L30-1</f>
        <v>0.16071428571428581</v>
      </c>
      <c r="J30" s="60">
        <f>I30*'Расчет субсидий'!M30</f>
        <v>1.6071428571428581</v>
      </c>
      <c r="K30" s="61">
        <f t="shared" si="7"/>
        <v>225.49685518657901</v>
      </c>
      <c r="L30" s="60">
        <f>'Расчет субсидий'!P30-1</f>
        <v>-0.22790631147175389</v>
      </c>
      <c r="M30" s="60">
        <f>L30*'Расчет субсидий'!Q30</f>
        <v>-4.5581262294350777</v>
      </c>
      <c r="N30" s="61">
        <f t="shared" si="8"/>
        <v>-639.54683661933154</v>
      </c>
      <c r="O30" s="60">
        <f>'Расчет субсидий'!T30-1</f>
        <v>-4.0575916230367604E-3</v>
      </c>
      <c r="P30" s="60">
        <f>O30*'Расчет субсидий'!U30</f>
        <v>-4.0575916230367604E-2</v>
      </c>
      <c r="Q30" s="61">
        <f t="shared" si="9"/>
        <v>-5.6931724927852194</v>
      </c>
      <c r="R30" s="60">
        <f>'Расчет субсидий'!X30-1</f>
        <v>0.20284196547144751</v>
      </c>
      <c r="S30" s="60">
        <f>R30*'Расчет субсидий'!Y30</f>
        <v>2.0284196547144751</v>
      </c>
      <c r="T30" s="61">
        <f t="shared" si="14"/>
        <v>284.60584639620646</v>
      </c>
      <c r="U30" s="60">
        <f>'Расчет субсидий'!AB30-1</f>
        <v>5.1741571514829277E-2</v>
      </c>
      <c r="V30" s="70">
        <f>U30*'Расчет субсидий'!AC30</f>
        <v>0.25870785757414638</v>
      </c>
      <c r="W30" s="61">
        <f t="shared" si="15"/>
        <v>36.29908071690592</v>
      </c>
      <c r="X30" s="60">
        <f>'Расчет субсидий'!AF30-1</f>
        <v>0</v>
      </c>
      <c r="Y30" s="60">
        <f>X30*'Расчет субсидий'!AG30</f>
        <v>0</v>
      </c>
      <c r="Z30" s="61">
        <f t="shared" si="10"/>
        <v>0</v>
      </c>
      <c r="AA30" s="60">
        <f>'Расчет субсидий'!AJ30-1</f>
        <v>-2.5642468580003741E-2</v>
      </c>
      <c r="AB30" s="60">
        <f>AA30*'Расчет субсидий'!AK30</f>
        <v>-0.25642468580003741</v>
      </c>
      <c r="AC30" s="61">
        <f t="shared" si="11"/>
        <v>-35.978730816071575</v>
      </c>
      <c r="AD30" s="60">
        <f>'Расчет субсидий'!AN30-1</f>
        <v>-1.7688679245283057E-2</v>
      </c>
      <c r="AE30" s="60">
        <f>AD30*'Расчет субсидий'!AO30</f>
        <v>-0.17688679245283057</v>
      </c>
      <c r="AF30" s="61">
        <f t="shared" si="12"/>
        <v>-24.81883626267383</v>
      </c>
      <c r="AG30" s="60">
        <f t="shared" si="16"/>
        <v>-1.3544765161025296</v>
      </c>
      <c r="AH30" s="26" t="str">
        <f>IF('Расчет субсидий'!BF30="+",'Расчет субсидий'!BF30,"-")</f>
        <v>-</v>
      </c>
    </row>
    <row r="31" spans="1:34" ht="15" customHeight="1">
      <c r="A31" s="30" t="s">
        <v>33</v>
      </c>
      <c r="B31" s="57">
        <f>'Расчет субсидий'!AT31</f>
        <v>334.26363636364113</v>
      </c>
      <c r="C31" s="60">
        <f>'Расчет субсидий'!D31-1</f>
        <v>-7.6605849643800017E-2</v>
      </c>
      <c r="D31" s="60">
        <f>C31*'Расчет субсидий'!E31</f>
        <v>-0.76605849643800017</v>
      </c>
      <c r="E31" s="61">
        <f t="shared" si="6"/>
        <v>-204.35185710683061</v>
      </c>
      <c r="F31" s="70">
        <f>'Расчет субсидий'!H31-1</f>
        <v>-9.2250922509229394E-4</v>
      </c>
      <c r="G31" s="70">
        <f>F31*'Расчет субсидий'!I31</f>
        <v>-4.6125461254614697E-3</v>
      </c>
      <c r="H31" s="61">
        <f t="shared" si="13"/>
        <v>-1.2304313196861119</v>
      </c>
      <c r="I31" s="60">
        <f>'Расчет субсидий'!L31-1</f>
        <v>0</v>
      </c>
      <c r="J31" s="60">
        <f>I31*'Расчет субсидий'!M31</f>
        <v>0</v>
      </c>
      <c r="K31" s="61">
        <f t="shared" si="7"/>
        <v>0</v>
      </c>
      <c r="L31" s="60">
        <f>'Расчет субсидий'!P31-1</f>
        <v>-1.162477182782562E-2</v>
      </c>
      <c r="M31" s="60">
        <f>L31*'Расчет субсидий'!Q31</f>
        <v>-0.23249543655651239</v>
      </c>
      <c r="N31" s="61">
        <f t="shared" si="8"/>
        <v>-62.019903767273</v>
      </c>
      <c r="O31" s="60">
        <f>'Расчет субсидий'!T31-1</f>
        <v>0.18084502836667671</v>
      </c>
      <c r="P31" s="60">
        <f>O31*'Расчет субсидий'!U31</f>
        <v>1.8084502836667671</v>
      </c>
      <c r="Q31" s="61">
        <f t="shared" si="9"/>
        <v>482.41769482493851</v>
      </c>
      <c r="R31" s="60">
        <f>'Расчет субсидий'!X31-1</f>
        <v>0.21252696959790773</v>
      </c>
      <c r="S31" s="60">
        <f>R31*'Расчет субсидий'!Y31</f>
        <v>1.0626348479895387</v>
      </c>
      <c r="T31" s="61">
        <f t="shared" si="14"/>
        <v>283.46582620361511</v>
      </c>
      <c r="U31" s="60">
        <f>'Расчет субсидий'!AB31-1</f>
        <v>1.1732174663656725E-3</v>
      </c>
      <c r="V31" s="70">
        <f>U31*'Расчет субсидий'!AC31</f>
        <v>5.8660873318283624E-3</v>
      </c>
      <c r="W31" s="61">
        <f t="shared" si="15"/>
        <v>1.5648228507142434</v>
      </c>
      <c r="X31" s="60">
        <f>'Расчет субсидий'!AF31-1</f>
        <v>1.3575374901341641E-2</v>
      </c>
      <c r="Y31" s="60">
        <f>X31*'Расчет субсидий'!AG31</f>
        <v>0.13575374901341641</v>
      </c>
      <c r="Z31" s="61">
        <f t="shared" si="10"/>
        <v>36.213332074636725</v>
      </c>
      <c r="AA31" s="60">
        <f>'Расчет субсидий'!AJ31-1</f>
        <v>4.9519431675721926E-3</v>
      </c>
      <c r="AB31" s="60">
        <f>AA31*'Расчет субсидий'!AK31</f>
        <v>9.9038863351443851E-2</v>
      </c>
      <c r="AC31" s="61">
        <f t="shared" si="11"/>
        <v>26.419360591551339</v>
      </c>
      <c r="AD31" s="60">
        <f>'Расчет субсидий'!AN31-1</f>
        <v>-0.17110311750599527</v>
      </c>
      <c r="AE31" s="60">
        <f>AD31*'Расчет субсидий'!AO31</f>
        <v>-0.85551558752997636</v>
      </c>
      <c r="AF31" s="61">
        <f t="shared" si="12"/>
        <v>-228.21520798802501</v>
      </c>
      <c r="AG31" s="60">
        <f t="shared" si="16"/>
        <v>1.2530617647030438</v>
      </c>
      <c r="AH31" s="26" t="str">
        <f>IF('Расчет субсидий'!BF31="+",'Расчет субсидий'!BF31,"-")</f>
        <v>-</v>
      </c>
    </row>
    <row r="32" spans="1:34" ht="15" customHeight="1">
      <c r="A32" s="30" t="s">
        <v>34</v>
      </c>
      <c r="B32" s="57">
        <f>'Расчет субсидий'!AT32</f>
        <v>1030.2636363636411</v>
      </c>
      <c r="C32" s="60">
        <f>'Расчет субсидий'!D32-1</f>
        <v>9.1315965263860654E-3</v>
      </c>
      <c r="D32" s="60">
        <f>C32*'Расчет субсидий'!E32</f>
        <v>9.1315965263860654E-2</v>
      </c>
      <c r="E32" s="61">
        <f t="shared" si="6"/>
        <v>22.888046907235779</v>
      </c>
      <c r="F32" s="70">
        <f>'Расчет субсидий'!H32-1</f>
        <v>6.647673314339908E-3</v>
      </c>
      <c r="G32" s="70">
        <f>F32*'Расчет субсидий'!I32</f>
        <v>3.323836657169954E-2</v>
      </c>
      <c r="H32" s="61">
        <f t="shared" si="13"/>
        <v>8.3310874611543611</v>
      </c>
      <c r="I32" s="60">
        <f>'Расчет субсидий'!L32-1</f>
        <v>-3.9548022598870025E-2</v>
      </c>
      <c r="J32" s="60">
        <f>I32*'Расчет субсидий'!M32</f>
        <v>-0.59322033898305038</v>
      </c>
      <c r="K32" s="61">
        <f t="shared" si="7"/>
        <v>-148.68873045077345</v>
      </c>
      <c r="L32" s="60">
        <f>'Расчет субсидий'!P32-1</f>
        <v>0.21087160273855576</v>
      </c>
      <c r="M32" s="60">
        <f>L32*'Расчет субсидий'!Q32</f>
        <v>4.2174320547711153</v>
      </c>
      <c r="N32" s="61">
        <f t="shared" si="8"/>
        <v>1057.0854988912158</v>
      </c>
      <c r="O32" s="60">
        <f>'Расчет субсидий'!T32-1</f>
        <v>-5.4480852743782338E-3</v>
      </c>
      <c r="P32" s="60">
        <f>O32*'Расчет субсидий'!U32</f>
        <v>-5.4480852743782338E-2</v>
      </c>
      <c r="Q32" s="61">
        <f t="shared" si="9"/>
        <v>-13.655446882073251</v>
      </c>
      <c r="R32" s="60">
        <f>'Расчет субсидий'!X32-1</f>
        <v>7.9016681299384217E-3</v>
      </c>
      <c r="S32" s="60">
        <f>R32*'Расчет субсидий'!Y32</f>
        <v>7.9016681299384217E-2</v>
      </c>
      <c r="T32" s="61">
        <f t="shared" si="14"/>
        <v>19.805271759528296</v>
      </c>
      <c r="U32" s="60">
        <f>'Расчет субсидий'!AB32-1</f>
        <v>0.15585840439033993</v>
      </c>
      <c r="V32" s="70">
        <f>U32*'Расчет субсидий'!AC32</f>
        <v>0.77929202195169966</v>
      </c>
      <c r="W32" s="61">
        <f t="shared" si="15"/>
        <v>195.32698692201313</v>
      </c>
      <c r="X32" s="60">
        <f>'Расчет субсидий'!AF32-1</f>
        <v>4.0000000000000036E-2</v>
      </c>
      <c r="Y32" s="60">
        <f>X32*'Расчет субсидий'!AG32</f>
        <v>0.40000000000000036</v>
      </c>
      <c r="Z32" s="61">
        <f t="shared" si="10"/>
        <v>100.25868681823599</v>
      </c>
      <c r="AA32" s="60">
        <f>'Расчет субсидий'!AJ32-1</f>
        <v>-2.436859845955941E-2</v>
      </c>
      <c r="AB32" s="60">
        <f>AA32*'Расчет субсидий'!AK32</f>
        <v>-0.2436859845955941</v>
      </c>
      <c r="AC32" s="61">
        <f t="shared" si="11"/>
        <v>-61.079092028907809</v>
      </c>
      <c r="AD32" s="60">
        <f>'Расчет субсидий'!AN32-1</f>
        <v>-5.9848648648648695E-2</v>
      </c>
      <c r="AE32" s="60">
        <f>AD32*'Расчет субсидий'!AO32</f>
        <v>-0.59848648648648695</v>
      </c>
      <c r="AF32" s="61">
        <f t="shared" si="12"/>
        <v>-150.00867303398766</v>
      </c>
      <c r="AG32" s="60">
        <f t="shared" si="16"/>
        <v>4.1104214270488457</v>
      </c>
      <c r="AH32" s="26" t="str">
        <f>IF('Расчет субсидий'!BF32="+",'Расчет субсидий'!BF32,"-")</f>
        <v>-</v>
      </c>
    </row>
    <row r="33" spans="1:34" ht="15" customHeight="1">
      <c r="A33" s="30" t="s">
        <v>1</v>
      </c>
      <c r="B33" s="57">
        <f>'Расчет субсидий'!AT33</f>
        <v>-2083.9909090909059</v>
      </c>
      <c r="C33" s="60">
        <f>'Расчет субсидий'!D33-1</f>
        <v>-0.22824754333520658</v>
      </c>
      <c r="D33" s="60">
        <f>C33*'Расчет субсидий'!E33</f>
        <v>-2.282475433352066</v>
      </c>
      <c r="E33" s="61">
        <f t="shared" si="6"/>
        <v>-1078.1541735249898</v>
      </c>
      <c r="F33" s="70">
        <f>'Расчет субсидий'!H33-1</f>
        <v>-2.8763183125598557E-3</v>
      </c>
      <c r="G33" s="70">
        <f>F33*'Расчет субсидий'!I33</f>
        <v>-1.4381591562799279E-2</v>
      </c>
      <c r="H33" s="61">
        <f t="shared" si="13"/>
        <v>-6.7933142844793659</v>
      </c>
      <c r="I33" s="60">
        <f>'Расчет субсидий'!L33-1</f>
        <v>7.194244604316502E-3</v>
      </c>
      <c r="J33" s="60">
        <f>I33*'Расчет субсидий'!M33</f>
        <v>7.194244604316502E-2</v>
      </c>
      <c r="K33" s="61">
        <f t="shared" si="7"/>
        <v>33.982862343942934</v>
      </c>
      <c r="L33" s="60">
        <f>'Расчет субсидий'!P33-1</f>
        <v>-7.8861674965154616E-2</v>
      </c>
      <c r="M33" s="60">
        <f>L33*'Расчет субсидий'!Q33</f>
        <v>-1.5772334993030923</v>
      </c>
      <c r="N33" s="61">
        <f t="shared" si="8"/>
        <v>-745.02483358591098</v>
      </c>
      <c r="O33" s="60">
        <f>'Расчет субсидий'!T33-1</f>
        <v>2.1846963809251108E-3</v>
      </c>
      <c r="P33" s="60">
        <f>O33*'Расчет субсидий'!U33</f>
        <v>1.0923481904625554E-2</v>
      </c>
      <c r="Q33" s="61">
        <f t="shared" si="9"/>
        <v>5.1598354281520731</v>
      </c>
      <c r="R33" s="60">
        <f>'Расчет субсидий'!X33-1</f>
        <v>7.8343759308907579E-3</v>
      </c>
      <c r="S33" s="60">
        <f>R33*'Расчет субсидий'!Y33</f>
        <v>7.8343759308907579E-2</v>
      </c>
      <c r="T33" s="61">
        <f t="shared" si="14"/>
        <v>37.00659811461253</v>
      </c>
      <c r="U33" s="60">
        <f>'Расчет субсидий'!AB33-1</f>
        <v>0.20285811687868516</v>
      </c>
      <c r="V33" s="70">
        <f>U33*'Расчет субсидий'!AC33</f>
        <v>1.0142905843934258</v>
      </c>
      <c r="W33" s="61">
        <f t="shared" si="15"/>
        <v>479.11211255617218</v>
      </c>
      <c r="X33" s="60">
        <f>'Расчет субсидий'!AF33-1</f>
        <v>5.218787635487665E-3</v>
      </c>
      <c r="Y33" s="60">
        <f>X33*'Расчет субсидий'!AG33</f>
        <v>5.218787635487665E-2</v>
      </c>
      <c r="Z33" s="61">
        <f t="shared" si="10"/>
        <v>24.651558512847927</v>
      </c>
      <c r="AA33" s="60">
        <f>'Расчет субсидий'!AJ33-1</f>
        <v>5.9681697612612439E-5</v>
      </c>
      <c r="AB33" s="60">
        <f>AA33*'Расчет субсидий'!AK33</f>
        <v>8.9522546418918658E-4</v>
      </c>
      <c r="AC33" s="61">
        <f t="shared" si="11"/>
        <v>0.42287029965703882</v>
      </c>
      <c r="AD33" s="60">
        <f>'Расчет субсидий'!AN33-1</f>
        <v>-0.17663461538461533</v>
      </c>
      <c r="AE33" s="60">
        <f>AD33*'Расчет субсидий'!AO33</f>
        <v>-1.7663461538461533</v>
      </c>
      <c r="AF33" s="61">
        <f t="shared" si="12"/>
        <v>-834.3544249509107</v>
      </c>
      <c r="AG33" s="60">
        <f t="shared" si="16"/>
        <v>-4.4118533045949206</v>
      </c>
      <c r="AH33" s="26" t="str">
        <f>IF('Расчет субсидий'!BF33="+",'Расчет субсидий'!BF33,"-")</f>
        <v>-</v>
      </c>
    </row>
    <row r="34" spans="1:34" ht="15" customHeight="1">
      <c r="A34" s="30" t="s">
        <v>35</v>
      </c>
      <c r="B34" s="57">
        <f>'Расчет субсидий'!AT34</f>
        <v>-693.00909090909045</v>
      </c>
      <c r="C34" s="60">
        <f>'Расчет субсидий'!D34-1</f>
        <v>1.7733176045648502E-2</v>
      </c>
      <c r="D34" s="60">
        <f>C34*'Расчет субсидий'!E34</f>
        <v>0.17733176045648502</v>
      </c>
      <c r="E34" s="61">
        <f t="shared" si="6"/>
        <v>43.35293249508409</v>
      </c>
      <c r="F34" s="70">
        <f>'Расчет субсидий'!H34-1</f>
        <v>1.7117117117117164E-2</v>
      </c>
      <c r="G34" s="70">
        <f>F34*'Расчет субсидий'!I34</f>
        <v>8.5585585585585822E-2</v>
      </c>
      <c r="H34" s="61">
        <f t="shared" si="13"/>
        <v>20.923415551128116</v>
      </c>
      <c r="I34" s="60">
        <f>'Расчет субсидий'!L34-1</f>
        <v>4.0723981900452566E-2</v>
      </c>
      <c r="J34" s="60">
        <f>I34*'Расчет субсидий'!M34</f>
        <v>0.40723981900452566</v>
      </c>
      <c r="K34" s="61">
        <f t="shared" si="7"/>
        <v>99.559381450711911</v>
      </c>
      <c r="L34" s="60">
        <f>'Расчет субсидий'!P34-1</f>
        <v>-0.1270584942411358</v>
      </c>
      <c r="M34" s="60">
        <f>L34*'Расчет субсидий'!Q34</f>
        <v>-2.541169884822716</v>
      </c>
      <c r="N34" s="61">
        <f t="shared" si="8"/>
        <v>-621.24893020668708</v>
      </c>
      <c r="O34" s="60">
        <f>'Расчет субсидий'!T34-1</f>
        <v>7.8979717271050909E-2</v>
      </c>
      <c r="P34" s="60">
        <f>O34*'Расчет субсидий'!U34</f>
        <v>0.39489858635525454</v>
      </c>
      <c r="Q34" s="61">
        <f t="shared" si="9"/>
        <v>96.542275972411161</v>
      </c>
      <c r="R34" s="60">
        <f>'Расчет субсидий'!X34-1</f>
        <v>3.790087463556846E-2</v>
      </c>
      <c r="S34" s="60">
        <f>R34*'Расчет субсидий'!Y34</f>
        <v>0.1895043731778423</v>
      </c>
      <c r="T34" s="61">
        <f t="shared" si="14"/>
        <v>46.328814853886364</v>
      </c>
      <c r="U34" s="60">
        <f>'Расчет субсидий'!AB34-1</f>
        <v>0.14508144207808349</v>
      </c>
      <c r="V34" s="70">
        <f>U34*'Расчет субсидий'!AC34</f>
        <v>0.72540721039041745</v>
      </c>
      <c r="W34" s="61">
        <f t="shared" si="15"/>
        <v>177.34290655294151</v>
      </c>
      <c r="X34" s="60">
        <f>'Расчет субсидий'!AF34-1</f>
        <v>-0.21999127018769093</v>
      </c>
      <c r="Y34" s="60">
        <f>X34*'Расчет субсидий'!AG34</f>
        <v>-3.2998690528153638</v>
      </c>
      <c r="Z34" s="61">
        <f t="shared" si="10"/>
        <v>-806.73084122698049</v>
      </c>
      <c r="AA34" s="60">
        <f>'Расчет субсидий'!AJ34-1</f>
        <v>1.6168595612368275E-2</v>
      </c>
      <c r="AB34" s="60">
        <f>AA34*'Расчет субсидий'!AK34</f>
        <v>0.16168595612368275</v>
      </c>
      <c r="AC34" s="61">
        <f t="shared" si="11"/>
        <v>39.527946506532338</v>
      </c>
      <c r="AD34" s="60">
        <f>'Расчет субсидий'!AN34-1</f>
        <v>8.6468646864686471E-2</v>
      </c>
      <c r="AE34" s="60">
        <f>AD34*'Расчет субсидий'!AO34</f>
        <v>0.86468646864686471</v>
      </c>
      <c r="AF34" s="61">
        <f t="shared" si="12"/>
        <v>211.39300714188158</v>
      </c>
      <c r="AG34" s="60">
        <f t="shared" si="16"/>
        <v>-2.8346991778974213</v>
      </c>
      <c r="AH34" s="26" t="str">
        <f>IF('Расчет субсидий'!BF34="+",'Расчет субсидий'!BF34,"-")</f>
        <v>-</v>
      </c>
    </row>
    <row r="35" spans="1:34" ht="15" customHeight="1">
      <c r="A35" s="30" t="s">
        <v>36</v>
      </c>
      <c r="B35" s="57">
        <f>'Расчет субсидий'!AT35</f>
        <v>264.55454545454268</v>
      </c>
      <c r="C35" s="60">
        <f>'Расчет субсидий'!D35-1</f>
        <v>-5.2713488368647754E-2</v>
      </c>
      <c r="D35" s="60">
        <f>C35*'Расчет субсидий'!E35</f>
        <v>-0.52713488368647754</v>
      </c>
      <c r="E35" s="61">
        <f t="shared" si="6"/>
        <v>-86.528024291973693</v>
      </c>
      <c r="F35" s="70">
        <f>'Расчет субсидий'!H35-1</f>
        <v>-3.6573628488931753E-2</v>
      </c>
      <c r="G35" s="70">
        <f>F35*'Расчет субсидий'!I35</f>
        <v>-0.18286814244465877</v>
      </c>
      <c r="H35" s="61">
        <f t="shared" si="13"/>
        <v>-30.017400785584641</v>
      </c>
      <c r="I35" s="60">
        <f>'Расчет субсидий'!L35-1</f>
        <v>4.5662100456620447E-3</v>
      </c>
      <c r="J35" s="60">
        <f>I35*'Расчет субсидий'!M35</f>
        <v>6.849315068493067E-2</v>
      </c>
      <c r="K35" s="61">
        <f t="shared" si="7"/>
        <v>11.242999068573173</v>
      </c>
      <c r="L35" s="60">
        <f>'Расчет субсидий'!P35-1</f>
        <v>-0.16288804986994621</v>
      </c>
      <c r="M35" s="60">
        <f>L35*'Расчет субсидий'!Q35</f>
        <v>-3.2577609973989241</v>
      </c>
      <c r="N35" s="61">
        <f t="shared" si="8"/>
        <v>-534.75425634710223</v>
      </c>
      <c r="O35" s="60">
        <f>'Расчет субсидий'!T35-1</f>
        <v>0.22540937718684395</v>
      </c>
      <c r="P35" s="60">
        <f>O35*'Расчет субсидий'!U35</f>
        <v>2.2540937718684395</v>
      </c>
      <c r="Q35" s="61">
        <f t="shared" si="9"/>
        <v>370.00450299286899</v>
      </c>
      <c r="R35" s="60">
        <f>'Расчет субсидий'!X35-1</f>
        <v>0.21182203389830501</v>
      </c>
      <c r="S35" s="60">
        <f>R35*'Расчет субсидий'!Y35</f>
        <v>1.059110169491525</v>
      </c>
      <c r="T35" s="61">
        <f t="shared" si="14"/>
        <v>173.85058987700216</v>
      </c>
      <c r="U35" s="60">
        <f>'Расчет субсидий'!AB35-1</f>
        <v>6.7617550378733737E-2</v>
      </c>
      <c r="V35" s="70">
        <f>U35*'Расчет субсидий'!AC35</f>
        <v>0.33808775189366869</v>
      </c>
      <c r="W35" s="61">
        <f t="shared" si="15"/>
        <v>55.496356082693808</v>
      </c>
      <c r="X35" s="60">
        <f>'Расчет субсидий'!AF35-1</f>
        <v>4.9227799227799185E-2</v>
      </c>
      <c r="Y35" s="60">
        <f>X35*'Расчет субсидий'!AG35</f>
        <v>0.9845559845559837</v>
      </c>
      <c r="Z35" s="61">
        <f t="shared" si="10"/>
        <v>161.61268545288959</v>
      </c>
      <c r="AA35" s="60">
        <f>'Расчет субсидий'!AJ35-1</f>
        <v>0.10892083838558819</v>
      </c>
      <c r="AB35" s="60">
        <f>AA35*'Расчет субсидий'!AK35</f>
        <v>1.0892083838558819</v>
      </c>
      <c r="AC35" s="61">
        <f t="shared" si="11"/>
        <v>178.79114513953925</v>
      </c>
      <c r="AD35" s="60">
        <f>'Расчет субсидий'!AN35-1</f>
        <v>-4.2820012995451684E-2</v>
      </c>
      <c r="AE35" s="60">
        <f>AD35*'Расчет субсидий'!AO35</f>
        <v>-0.21410006497725842</v>
      </c>
      <c r="AF35" s="61">
        <f t="shared" si="12"/>
        <v>-35.144051734363707</v>
      </c>
      <c r="AG35" s="60">
        <f t="shared" si="16"/>
        <v>1.6116851238431105</v>
      </c>
      <c r="AH35" s="26" t="str">
        <f>IF('Расчет субсидий'!BF35="+",'Расчет субсидий'!BF35,"-")</f>
        <v>-</v>
      </c>
    </row>
    <row r="36" spans="1:34" ht="15" customHeight="1">
      <c r="A36" s="30" t="s">
        <v>37</v>
      </c>
      <c r="B36" s="57">
        <f>'Расчет субсидий'!AT36</f>
        <v>-1437.7181818181853</v>
      </c>
      <c r="C36" s="60">
        <f>'Расчет субсидий'!D36-1</f>
        <v>-1.0822376306186543E-3</v>
      </c>
      <c r="D36" s="60">
        <f>C36*'Расчет субсидий'!E36</f>
        <v>-1.0822376306186543E-2</v>
      </c>
      <c r="E36" s="61">
        <f t="shared" si="6"/>
        <v>-5.3647049161370317</v>
      </c>
      <c r="F36" s="70">
        <f>'Расчет субсидий'!H36-1</f>
        <v>8.6788813886209404E-3</v>
      </c>
      <c r="G36" s="70">
        <f>F36*'Расчет субсидий'!I36</f>
        <v>4.3394406943104702E-2</v>
      </c>
      <c r="H36" s="61">
        <f t="shared" si="13"/>
        <v>21.51081995988692</v>
      </c>
      <c r="I36" s="60">
        <f>'Расчет субсидий'!L36-1</f>
        <v>0.1518324607329844</v>
      </c>
      <c r="J36" s="60">
        <f>I36*'Расчет субсидий'!M36</f>
        <v>2.277486910994766</v>
      </c>
      <c r="K36" s="61">
        <f t="shared" si="7"/>
        <v>1128.961411262977</v>
      </c>
      <c r="L36" s="60">
        <f>'Расчет субсидий'!P36-1</f>
        <v>-2.91272481172693E-2</v>
      </c>
      <c r="M36" s="60">
        <f>L36*'Расчет субсидий'!Q36</f>
        <v>-0.582544962345386</v>
      </c>
      <c r="N36" s="61">
        <f t="shared" si="8"/>
        <v>-288.77038969516002</v>
      </c>
      <c r="O36" s="60">
        <f>'Расчет субсидий'!T36-1</f>
        <v>-1.8738197335336548E-2</v>
      </c>
      <c r="P36" s="60">
        <f>O36*'Расчет субсидий'!U36</f>
        <v>-0.18738197335336548</v>
      </c>
      <c r="Q36" s="61">
        <f t="shared" si="9"/>
        <v>-92.886161523473731</v>
      </c>
      <c r="R36" s="60">
        <f>'Расчет субсидий'!X36-1</f>
        <v>6.9922124647904038E-2</v>
      </c>
      <c r="S36" s="60">
        <f>R36*'Расчет субсидий'!Y36</f>
        <v>0.69922124647904038</v>
      </c>
      <c r="T36" s="61">
        <f t="shared" si="14"/>
        <v>346.60739493130262</v>
      </c>
      <c r="U36" s="60">
        <f>'Расчет субсидий'!AB36-1</f>
        <v>2.1085553127937695E-2</v>
      </c>
      <c r="V36" s="70">
        <f>U36*'Расчет субсидий'!AC36</f>
        <v>0.10542776563968848</v>
      </c>
      <c r="W36" s="61">
        <f t="shared" si="15"/>
        <v>52.261059551335727</v>
      </c>
      <c r="X36" s="60">
        <f>'Расчет субсидий'!AF36-1</f>
        <v>-9.2460317460317465E-2</v>
      </c>
      <c r="Y36" s="60">
        <f>X36*'Расчет субсидий'!AG36</f>
        <v>-1.3869047619047619</v>
      </c>
      <c r="Z36" s="61">
        <f t="shared" si="10"/>
        <v>-687.49548009628131</v>
      </c>
      <c r="AA36" s="60">
        <f>'Расчет субсидий'!AJ36-1</f>
        <v>-0.15421808391294589</v>
      </c>
      <c r="AB36" s="60">
        <f>AA36*'Расчет субсидий'!AK36</f>
        <v>-2.3132712586941881</v>
      </c>
      <c r="AC36" s="61">
        <f t="shared" si="11"/>
        <v>-1146.6998876005728</v>
      </c>
      <c r="AD36" s="60">
        <f>'Расчет субсидий'!AN36-1</f>
        <v>-0.15449559821042003</v>
      </c>
      <c r="AE36" s="60">
        <f>AD36*'Расчет субсидий'!AO36</f>
        <v>-1.5449559821042003</v>
      </c>
      <c r="AF36" s="61">
        <f t="shared" si="12"/>
        <v>-765.84224369206277</v>
      </c>
      <c r="AG36" s="60">
        <f t="shared" si="16"/>
        <v>-2.9003509846514888</v>
      </c>
      <c r="AH36" s="26" t="str">
        <f>IF('Расчет субсидий'!BF36="+",'Расчет субсидий'!BF36,"-")</f>
        <v>-</v>
      </c>
    </row>
    <row r="37" spans="1:34" ht="15" customHeight="1">
      <c r="A37" s="30" t="s">
        <v>38</v>
      </c>
      <c r="B37" s="57">
        <f>'Расчет субсидий'!AT37</f>
        <v>1831.0727272727272</v>
      </c>
      <c r="C37" s="60">
        <f>'Расчет субсидий'!D37-1</f>
        <v>2.0239124938455477E-2</v>
      </c>
      <c r="D37" s="60">
        <f>C37*'Расчет субсидий'!E37</f>
        <v>0.20239124938455477</v>
      </c>
      <c r="E37" s="61">
        <f t="shared" si="6"/>
        <v>42.907142939101682</v>
      </c>
      <c r="F37" s="70">
        <f>'Расчет субсидий'!H37-1</f>
        <v>3.9923954372623527E-2</v>
      </c>
      <c r="G37" s="70">
        <f>F37*'Расчет субсидий'!I37</f>
        <v>0.19961977186311763</v>
      </c>
      <c r="H37" s="61">
        <f t="shared" si="13"/>
        <v>42.319586992259026</v>
      </c>
      <c r="I37" s="60">
        <f>'Расчет субсидий'!L37-1</f>
        <v>0.21865546218487397</v>
      </c>
      <c r="J37" s="60">
        <f>I37*'Расчет субсидий'!M37</f>
        <v>3.2798319327731096</v>
      </c>
      <c r="K37" s="61">
        <f t="shared" si="7"/>
        <v>695.32757954537067</v>
      </c>
      <c r="L37" s="60">
        <f>'Расчет субсидий'!P37-1</f>
        <v>0.16466806385023869</v>
      </c>
      <c r="M37" s="60">
        <f>L37*'Расчет субсидий'!Q37</f>
        <v>3.2933612770047738</v>
      </c>
      <c r="N37" s="61">
        <f t="shared" si="8"/>
        <v>698.19581376293468</v>
      </c>
      <c r="O37" s="60">
        <f>'Расчет субсидий'!T37-1</f>
        <v>1.6783216783216703E-2</v>
      </c>
      <c r="P37" s="60">
        <f>O37*'Расчет субсидий'!U37</f>
        <v>0.16783216783216703</v>
      </c>
      <c r="Q37" s="61">
        <f t="shared" si="9"/>
        <v>35.580583828856213</v>
      </c>
      <c r="R37" s="60">
        <f>'Расчет субсидий'!X37-1</f>
        <v>5.0722733245729401E-2</v>
      </c>
      <c r="S37" s="60">
        <f>R37*'Расчет субсидий'!Y37</f>
        <v>0.50722733245729401</v>
      </c>
      <c r="T37" s="61">
        <f t="shared" si="14"/>
        <v>107.53269087742106</v>
      </c>
      <c r="U37" s="60">
        <f>'Расчет субсидий'!AB37-1</f>
        <v>6.086333563435975E-2</v>
      </c>
      <c r="V37" s="70">
        <f>U37*'Расчет субсидий'!AC37</f>
        <v>0.30431667817179875</v>
      </c>
      <c r="W37" s="61">
        <f t="shared" si="15"/>
        <v>64.515433591005973</v>
      </c>
      <c r="X37" s="60">
        <f>'Расчет субсидий'!AF37-1</f>
        <v>-4.7058823529412264E-3</v>
      </c>
      <c r="Y37" s="60">
        <f>X37*'Расчет субсидий'!AG37</f>
        <v>-9.4117647058824527E-2</v>
      </c>
      <c r="Z37" s="61">
        <f t="shared" si="10"/>
        <v>-19.95303328441771</v>
      </c>
      <c r="AA37" s="60">
        <f>'Расчет субсидий'!AJ37-1</f>
        <v>-9.0741935483870884E-2</v>
      </c>
      <c r="AB37" s="60">
        <f>AA37*'Расчет субсидий'!AK37</f>
        <v>-1.3611290322580634</v>
      </c>
      <c r="AC37" s="61">
        <f t="shared" si="11"/>
        <v>-288.56068690346626</v>
      </c>
      <c r="AD37" s="60">
        <f>'Расчет субсидий'!AN37-1</f>
        <v>0.21377619047619056</v>
      </c>
      <c r="AE37" s="60">
        <f>AD37*'Расчет субсидий'!AO37</f>
        <v>2.1377619047619056</v>
      </c>
      <c r="AF37" s="61">
        <f t="shared" si="12"/>
        <v>453.20761592366182</v>
      </c>
      <c r="AG37" s="60">
        <f t="shared" si="16"/>
        <v>8.6370956349318337</v>
      </c>
      <c r="AH37" s="26" t="str">
        <f>IF('Расчет субсидий'!BF37="+",'Расчет субсидий'!BF37,"-")</f>
        <v>-</v>
      </c>
    </row>
    <row r="38" spans="1:34" ht="15" customHeight="1">
      <c r="A38" s="30" t="s">
        <v>39</v>
      </c>
      <c r="B38" s="57">
        <f>'Расчет субсидий'!AT38</f>
        <v>364.27272727272793</v>
      </c>
      <c r="C38" s="60">
        <f>'Расчет субсидий'!D38-1</f>
        <v>8.3982206484867428E-2</v>
      </c>
      <c r="D38" s="60">
        <f>C38*'Расчет субсидий'!E38</f>
        <v>0.83982206484867428</v>
      </c>
      <c r="E38" s="61">
        <f t="shared" si="6"/>
        <v>172.61649449236</v>
      </c>
      <c r="F38" s="70">
        <f>'Расчет субсидий'!H38-1</f>
        <v>4.1431261770244809E-2</v>
      </c>
      <c r="G38" s="70">
        <f>F38*'Расчет субсидий'!I38</f>
        <v>0.20715630885122405</v>
      </c>
      <c r="H38" s="61">
        <f t="shared" si="13"/>
        <v>42.578776317717029</v>
      </c>
      <c r="I38" s="60">
        <f>'Расчет субсидий'!L38-1</f>
        <v>-4.9079754601227044E-2</v>
      </c>
      <c r="J38" s="60">
        <f>I38*'Расчет субсидий'!M38</f>
        <v>-0.49079754601227044</v>
      </c>
      <c r="K38" s="61">
        <f t="shared" si="7"/>
        <v>-100.87821628425107</v>
      </c>
      <c r="L38" s="60">
        <f>'Расчет субсидий'!P38-1</f>
        <v>1.0559726831843586E-2</v>
      </c>
      <c r="M38" s="60">
        <f>L38*'Расчет субсидий'!Q38</f>
        <v>0.21119453663687171</v>
      </c>
      <c r="N38" s="61">
        <f t="shared" si="8"/>
        <v>43.408791095247011</v>
      </c>
      <c r="O38" s="60">
        <f>'Расчет субсидий'!T38-1</f>
        <v>3.9673105497771255E-2</v>
      </c>
      <c r="P38" s="60">
        <f>O38*'Расчет субсидий'!U38</f>
        <v>0.19836552748885627</v>
      </c>
      <c r="Q38" s="61">
        <f t="shared" si="9"/>
        <v>40.771924692671767</v>
      </c>
      <c r="R38" s="60">
        <f>'Расчет субсидий'!X38-1</f>
        <v>3.3667621776504397E-2</v>
      </c>
      <c r="S38" s="60">
        <f>R38*'Расчет субсидий'!Y38</f>
        <v>0.16833810888252199</v>
      </c>
      <c r="T38" s="61">
        <f t="shared" si="14"/>
        <v>34.600108119343162</v>
      </c>
      <c r="U38" s="60">
        <f>'Расчет субсидий'!AB38-1</f>
        <v>7.280123413195394E-3</v>
      </c>
      <c r="V38" s="70">
        <f>U38*'Расчет субсидий'!AC38</f>
        <v>3.640061706597697E-2</v>
      </c>
      <c r="W38" s="61">
        <f t="shared" si="15"/>
        <v>7.4817597420709614</v>
      </c>
      <c r="X38" s="60">
        <f>'Расчет субсидий'!AF38-1</f>
        <v>9.7670617082141309E-2</v>
      </c>
      <c r="Y38" s="60">
        <f>X38*'Расчет субсидий'!AG38</f>
        <v>1.4650592562321196</v>
      </c>
      <c r="Z38" s="61">
        <f t="shared" si="10"/>
        <v>301.12735020833378</v>
      </c>
      <c r="AA38" s="60">
        <f>'Расчет субсидий'!AJ38-1</f>
        <v>1.612675393163121E-3</v>
      </c>
      <c r="AB38" s="60">
        <f>AA38*'Расчет субсидий'!AK38</f>
        <v>1.612675393163121E-2</v>
      </c>
      <c r="AC38" s="61">
        <f t="shared" si="11"/>
        <v>3.3146827735714002</v>
      </c>
      <c r="AD38" s="60">
        <f>'Расчет субсидий'!AN38-1</f>
        <v>-0.17587768969422424</v>
      </c>
      <c r="AE38" s="60">
        <f>AD38*'Расчет субсидий'!AO38</f>
        <v>-0.87938844847112119</v>
      </c>
      <c r="AF38" s="61">
        <f t="shared" si="12"/>
        <v>-180.74894388433611</v>
      </c>
      <c r="AG38" s="60">
        <f t="shared" si="16"/>
        <v>1.7722771794544845</v>
      </c>
      <c r="AH38" s="26" t="str">
        <f>IF('Расчет субсидий'!BF38="+",'Расчет субсидий'!BF38,"-")</f>
        <v>-</v>
      </c>
    </row>
    <row r="39" spans="1:34" ht="15" customHeight="1">
      <c r="A39" s="30" t="s">
        <v>40</v>
      </c>
      <c r="B39" s="57">
        <f>'Расчет субсидий'!AT39</f>
        <v>4358.5272727272823</v>
      </c>
      <c r="C39" s="60">
        <f>'Расчет субсидий'!D39-1</f>
        <v>7.4819025186975141E-2</v>
      </c>
      <c r="D39" s="60">
        <f>C39*'Расчет субсидий'!E39</f>
        <v>0.74819025186975141</v>
      </c>
      <c r="E39" s="61">
        <f t="shared" si="6"/>
        <v>455.15615701569459</v>
      </c>
      <c r="F39" s="70">
        <f>'Расчет субсидий'!H39-1</f>
        <v>2.780352177942591E-3</v>
      </c>
      <c r="G39" s="70">
        <f>F39*'Расчет субсидий'!I39</f>
        <v>1.3901760889712955E-2</v>
      </c>
      <c r="H39" s="61">
        <f t="shared" si="13"/>
        <v>8.4570362237415893</v>
      </c>
      <c r="I39" s="60">
        <f>'Расчет субсидий'!L39-1</f>
        <v>1.5873015873015817E-2</v>
      </c>
      <c r="J39" s="60">
        <f>I39*'Расчет субсидий'!M39</f>
        <v>7.9365079365079083E-2</v>
      </c>
      <c r="K39" s="61">
        <f t="shared" si="7"/>
        <v>48.281175055116265</v>
      </c>
      <c r="L39" s="60">
        <f>'Расчет субсидий'!P39-1</f>
        <v>6.4798999978205707E-2</v>
      </c>
      <c r="M39" s="60">
        <f>L39*'Расчет субсидий'!Q39</f>
        <v>1.2959799995641141</v>
      </c>
      <c r="N39" s="61">
        <f t="shared" si="8"/>
        <v>788.40010905874749</v>
      </c>
      <c r="O39" s="60">
        <f>'Расчет субсидий'!T39-1</f>
        <v>0.18536981407810349</v>
      </c>
      <c r="P39" s="60">
        <f>O39*'Расчет субсидий'!U39</f>
        <v>1.8536981407810349</v>
      </c>
      <c r="Q39" s="61">
        <f t="shared" si="9"/>
        <v>1127.6839278733521</v>
      </c>
      <c r="R39" s="60">
        <f>'Расчет субсидий'!X39-1</f>
        <v>3.4402654867256688E-2</v>
      </c>
      <c r="S39" s="60">
        <f>R39*'Расчет субсидий'!Y39</f>
        <v>0.34402654867256688</v>
      </c>
      <c r="T39" s="61">
        <f t="shared" si="14"/>
        <v>209.28607585285349</v>
      </c>
      <c r="U39" s="60">
        <f>'Расчет субсидий'!AB39-1</f>
        <v>2.5785184670858108E-2</v>
      </c>
      <c r="V39" s="70">
        <f>U39*'Расчет субсидий'!AC39</f>
        <v>0.25785184670858108</v>
      </c>
      <c r="W39" s="61">
        <f t="shared" si="15"/>
        <v>156.86231588019785</v>
      </c>
      <c r="X39" s="60">
        <f>'Расчет субсидий'!AF39-1</f>
        <v>5.5979643765903253E-2</v>
      </c>
      <c r="Y39" s="60">
        <f>X39*'Расчет субсидий'!AG39</f>
        <v>0.55979643765903253</v>
      </c>
      <c r="Z39" s="61">
        <f t="shared" si="10"/>
        <v>340.54813550326367</v>
      </c>
      <c r="AA39" s="60">
        <f>'Расчет субсидий'!AJ39-1</f>
        <v>0.10895199999999994</v>
      </c>
      <c r="AB39" s="60">
        <f>AA39*'Расчет субсидий'!AK39</f>
        <v>2.1790399999999988</v>
      </c>
      <c r="AC39" s="61">
        <f t="shared" si="11"/>
        <v>1325.6033073204708</v>
      </c>
      <c r="AD39" s="60">
        <f>'Расчет субсидий'!AN39-1</f>
        <v>-1.6725925925925922E-2</v>
      </c>
      <c r="AE39" s="60">
        <f>AD39*'Расчет субсидий'!AO39</f>
        <v>-0.16725925925925922</v>
      </c>
      <c r="AF39" s="61">
        <f t="shared" si="12"/>
        <v>-101.75096705615603</v>
      </c>
      <c r="AG39" s="60">
        <f t="shared" si="16"/>
        <v>7.1645908062506134</v>
      </c>
      <c r="AH39" s="26" t="str">
        <f>IF('Расчет субсидий'!BF39="+",'Расчет субсидий'!BF39,"-")</f>
        <v>-</v>
      </c>
    </row>
    <row r="40" spans="1:34" ht="15" customHeight="1">
      <c r="A40" s="30" t="s">
        <v>41</v>
      </c>
      <c r="B40" s="57">
        <f>'Расчет субсидий'!AT40</f>
        <v>821.10909090909263</v>
      </c>
      <c r="C40" s="60">
        <f>'Расчет субсидий'!D40-1</f>
        <v>0.12513106683428754</v>
      </c>
      <c r="D40" s="60">
        <f>C40*'Расчет субсидий'!E40</f>
        <v>1.2513106683428754</v>
      </c>
      <c r="E40" s="61">
        <f t="shared" si="6"/>
        <v>333.97610993166728</v>
      </c>
      <c r="F40" s="70">
        <f>'Расчет субсидий'!H40-1</f>
        <v>2.9292929292929371E-2</v>
      </c>
      <c r="G40" s="70">
        <f>F40*'Расчет субсидий'!I40</f>
        <v>0.14646464646464685</v>
      </c>
      <c r="H40" s="61">
        <f t="shared" si="13"/>
        <v>39.091565433194354</v>
      </c>
      <c r="I40" s="60">
        <f>'Расчет субсидий'!L40-1</f>
        <v>3.7735849056603765E-2</v>
      </c>
      <c r="J40" s="60">
        <f>I40*'Расчет субсидий'!M40</f>
        <v>0.18867924528301883</v>
      </c>
      <c r="K40" s="61">
        <f t="shared" si="7"/>
        <v>50.358685463711517</v>
      </c>
      <c r="L40" s="60">
        <f>'Расчет субсидий'!P40-1</f>
        <v>6.6220997978831297E-2</v>
      </c>
      <c r="M40" s="60">
        <f>L40*'Расчет субсидий'!Q40</f>
        <v>1.3244199595766259</v>
      </c>
      <c r="N40" s="61">
        <f t="shared" si="8"/>
        <v>353.48905528075846</v>
      </c>
      <c r="O40" s="60">
        <f>'Расчет субсидий'!T40-1</f>
        <v>7.3875882571534879E-2</v>
      </c>
      <c r="P40" s="60">
        <f>O40*'Расчет субсидий'!U40</f>
        <v>0.36937941285767439</v>
      </c>
      <c r="Q40" s="61">
        <f t="shared" si="9"/>
        <v>98.587746845011353</v>
      </c>
      <c r="R40" s="60">
        <f>'Расчет субсидий'!X40-1</f>
        <v>0.22340878828229016</v>
      </c>
      <c r="S40" s="60">
        <f>R40*'Расчет субсидий'!Y40</f>
        <v>1.1170439414114508</v>
      </c>
      <c r="T40" s="61">
        <f t="shared" si="14"/>
        <v>298.14018182182446</v>
      </c>
      <c r="U40" s="60">
        <f>'Расчет субсидий'!AB40-1</f>
        <v>2.5566276671904475E-3</v>
      </c>
      <c r="V40" s="70">
        <f>U40*'Расчет субсидий'!AC40</f>
        <v>1.2783138335952238E-2</v>
      </c>
      <c r="W40" s="61">
        <f t="shared" si="15"/>
        <v>3.411832826306457</v>
      </c>
      <c r="X40" s="60">
        <f>'Расчет субсидий'!AF40-1</f>
        <v>1.8181818181818077E-2</v>
      </c>
      <c r="Y40" s="60">
        <f>X40*'Расчет субсидий'!AG40</f>
        <v>0.36363636363636154</v>
      </c>
      <c r="Z40" s="61">
        <f t="shared" si="10"/>
        <v>97.054921075516219</v>
      </c>
      <c r="AA40" s="60">
        <f>'Расчет субсидий'!AJ40-1</f>
        <v>1.5310900577153452E-2</v>
      </c>
      <c r="AB40" s="60">
        <f>AA40*'Расчет субсидий'!AK40</f>
        <v>0.22966350865730178</v>
      </c>
      <c r="AC40" s="61">
        <f t="shared" si="11"/>
        <v>61.297427693316891</v>
      </c>
      <c r="AD40" s="60">
        <f>'Расчет субсидий'!AN40-1</f>
        <v>-0.19269256089532594</v>
      </c>
      <c r="AE40" s="60">
        <f>AD40*'Расчет субсидий'!AO40</f>
        <v>-1.9269256089532594</v>
      </c>
      <c r="AF40" s="61">
        <f t="shared" si="12"/>
        <v>-514.29843546221434</v>
      </c>
      <c r="AG40" s="60">
        <f t="shared" si="16"/>
        <v>3.0764552756126484</v>
      </c>
      <c r="AH40" s="26" t="str">
        <f>IF('Расчет субсидий'!BF40="+",'Расчет субсидий'!BF40,"-")</f>
        <v>-</v>
      </c>
    </row>
    <row r="41" spans="1:34" ht="15" customHeight="1">
      <c r="A41" s="30" t="s">
        <v>2</v>
      </c>
      <c r="B41" s="57">
        <f>'Расчет субсидий'!AT41</f>
        <v>970.8181818181838</v>
      </c>
      <c r="C41" s="60">
        <f>'Расчет субсидий'!D41-1</f>
        <v>-1.6560517108462403E-2</v>
      </c>
      <c r="D41" s="60">
        <f>C41*'Расчет субсидий'!E41</f>
        <v>-0.16560517108462403</v>
      </c>
      <c r="E41" s="61">
        <f t="shared" si="6"/>
        <v>-54.123454857544694</v>
      </c>
      <c r="F41" s="70">
        <f>'Расчет субсидий'!H41-1</f>
        <v>-7.5046904315196894E-3</v>
      </c>
      <c r="G41" s="70">
        <f>F41*'Расчет субсидий'!I41</f>
        <v>-3.7523452157598447E-2</v>
      </c>
      <c r="H41" s="61">
        <f t="shared" si="13"/>
        <v>-12.263499114488587</v>
      </c>
      <c r="I41" s="60">
        <f>'Расчет субсидий'!L41-1</f>
        <v>4.7846889952152249E-3</v>
      </c>
      <c r="J41" s="60">
        <f>I41*'Расчет субсидий'!M41</f>
        <v>7.1770334928228374E-2</v>
      </c>
      <c r="K41" s="61">
        <f t="shared" si="7"/>
        <v>23.456142445056134</v>
      </c>
      <c r="L41" s="60">
        <f>'Расчет субсидий'!P41-1</f>
        <v>-8.870243012064627E-4</v>
      </c>
      <c r="M41" s="60">
        <f>L41*'Расчет субсидий'!Q41</f>
        <v>-1.7740486024129254E-2</v>
      </c>
      <c r="N41" s="61">
        <f t="shared" si="8"/>
        <v>-5.7979855833560503</v>
      </c>
      <c r="O41" s="60">
        <f>'Расчет субсидий'!T41-1</f>
        <v>0.20423624595469247</v>
      </c>
      <c r="P41" s="60">
        <f>O41*'Расчет субсидий'!U41</f>
        <v>1.0211812297734624</v>
      </c>
      <c r="Q41" s="61">
        <f t="shared" si="9"/>
        <v>333.74474860312876</v>
      </c>
      <c r="R41" s="60">
        <f>'Расчет субсидий'!X41-1</f>
        <v>0.10206185567010317</v>
      </c>
      <c r="S41" s="60">
        <f>R41*'Расчет субсидий'!Y41</f>
        <v>0.51030927835051587</v>
      </c>
      <c r="T41" s="61">
        <f t="shared" si="14"/>
        <v>166.78042726139708</v>
      </c>
      <c r="U41" s="60">
        <f>'Расчет субсидий'!AB41-1</f>
        <v>8.852446973067174E-2</v>
      </c>
      <c r="V41" s="70">
        <f>U41*'Расчет субсидий'!AC41</f>
        <v>0.4426223486533587</v>
      </c>
      <c r="W41" s="61">
        <f t="shared" si="15"/>
        <v>144.65883250734277</v>
      </c>
      <c r="X41" s="60">
        <f>'Расчет субсидий'!AF41-1</f>
        <v>8.8405797101449357E-2</v>
      </c>
      <c r="Y41" s="60">
        <f>X41*'Расчет субсидий'!AG41</f>
        <v>1.3260869565217404</v>
      </c>
      <c r="Z41" s="61">
        <f t="shared" si="10"/>
        <v>433.39472468409605</v>
      </c>
      <c r="AA41" s="60">
        <f>'Расчет субсидий'!AJ41-1</f>
        <v>3.3994652406417192E-2</v>
      </c>
      <c r="AB41" s="60">
        <f>AA41*'Расчет субсидий'!AK41</f>
        <v>0.33994652406417192</v>
      </c>
      <c r="AC41" s="61">
        <f t="shared" si="11"/>
        <v>111.10208835063813</v>
      </c>
      <c r="AD41" s="60">
        <f>'Расчет субсидий'!AN41-1</f>
        <v>-3.470466321243515E-2</v>
      </c>
      <c r="AE41" s="60">
        <f>AD41*'Расчет субсидий'!AO41</f>
        <v>-0.52056994818652724</v>
      </c>
      <c r="AF41" s="61">
        <f t="shared" si="12"/>
        <v>-170.13384247808591</v>
      </c>
      <c r="AG41" s="60">
        <f t="shared" si="16"/>
        <v>2.970477614838599</v>
      </c>
      <c r="AH41" s="26" t="str">
        <f>IF('Расчет субсидий'!BF41="+",'Расчет субсидий'!BF41,"-")</f>
        <v>-</v>
      </c>
    </row>
    <row r="42" spans="1:34" ht="15" customHeight="1">
      <c r="A42" s="30" t="s">
        <v>42</v>
      </c>
      <c r="B42" s="57">
        <f>'Расчет субсидий'!AT42</f>
        <v>-415.13636363636397</v>
      </c>
      <c r="C42" s="60">
        <f>'Расчет субсидий'!D42-1</f>
        <v>-6.178279412804244E-3</v>
      </c>
      <c r="D42" s="60">
        <f>C42*'Расчет субсидий'!E42</f>
        <v>-6.178279412804244E-2</v>
      </c>
      <c r="E42" s="61">
        <f t="shared" si="6"/>
        <v>-10.719821433488292</v>
      </c>
      <c r="F42" s="70">
        <f>'Расчет субсидий'!H42-1</f>
        <v>1.2048192771084265E-2</v>
      </c>
      <c r="G42" s="70">
        <f>F42*'Расчет субсидий'!I42</f>
        <v>6.0240963855421326E-2</v>
      </c>
      <c r="H42" s="61">
        <f t="shared" si="13"/>
        <v>10.452301237347745</v>
      </c>
      <c r="I42" s="60">
        <f>'Расчет субсидий'!L42-1</f>
        <v>0.17647058823529416</v>
      </c>
      <c r="J42" s="60">
        <f>I42*'Расчет субсидий'!M42</f>
        <v>1.7647058823529416</v>
      </c>
      <c r="K42" s="61">
        <f t="shared" si="7"/>
        <v>306.19094212936528</v>
      </c>
      <c r="L42" s="60">
        <f>'Расчет субсидий'!P42-1</f>
        <v>-0.18766040806064688</v>
      </c>
      <c r="M42" s="60">
        <f>L42*'Расчет субсидий'!Q42</f>
        <v>-3.7532081612129375</v>
      </c>
      <c r="N42" s="61">
        <f t="shared" si="8"/>
        <v>-651.21239430399999</v>
      </c>
      <c r="O42" s="60">
        <f>'Расчет субсидий'!T42-1</f>
        <v>6.354213609734094E-3</v>
      </c>
      <c r="P42" s="60">
        <f>O42*'Расчет субсидий'!U42</f>
        <v>3.177106804867047E-2</v>
      </c>
      <c r="Q42" s="61">
        <f t="shared" si="9"/>
        <v>5.5125408463578642</v>
      </c>
      <c r="R42" s="60">
        <f>'Расчет субсидий'!X42-1</f>
        <v>6.6378066378066203E-2</v>
      </c>
      <c r="S42" s="60">
        <f>R42*'Расчет субсидий'!Y42</f>
        <v>0.33189033189033101</v>
      </c>
      <c r="T42" s="61">
        <f t="shared" si="14"/>
        <v>57.58569426290596</v>
      </c>
      <c r="U42" s="60">
        <f>'Расчет субсидий'!AB42-1</f>
        <v>0.15772298158877884</v>
      </c>
      <c r="V42" s="70">
        <f>U42*'Расчет субсидий'!AC42</f>
        <v>0.78861490794389422</v>
      </c>
      <c r="W42" s="61">
        <f t="shared" si="15"/>
        <v>136.83115359634203</v>
      </c>
      <c r="X42" s="60">
        <f>'Расчет субсидий'!AF42-1</f>
        <v>8.6705202312131746E-4</v>
      </c>
      <c r="Y42" s="60">
        <f>X42*'Расчет субсидий'!AG42</f>
        <v>1.7341040462426349E-2</v>
      </c>
      <c r="Z42" s="61">
        <f t="shared" si="10"/>
        <v>3.0088127261264677</v>
      </c>
      <c r="AA42" s="60">
        <f>'Расчет субсидий'!AJ42-1</f>
        <v>-8.9554920375663594E-2</v>
      </c>
      <c r="AB42" s="60">
        <f>AA42*'Расчет субсидий'!AK42</f>
        <v>-1.3433238056349539</v>
      </c>
      <c r="AC42" s="61">
        <f t="shared" si="11"/>
        <v>-233.07769625823013</v>
      </c>
      <c r="AD42" s="60">
        <f>'Расчет субсидий'!AN42-1</f>
        <v>-2.2885313959522535E-2</v>
      </c>
      <c r="AE42" s="60">
        <f>AD42*'Расчет субсидий'!AO42</f>
        <v>-0.22885313959522535</v>
      </c>
      <c r="AF42" s="61">
        <f t="shared" si="12"/>
        <v>-39.707896439090938</v>
      </c>
      <c r="AG42" s="60">
        <f t="shared" si="16"/>
        <v>-2.3926037060174741</v>
      </c>
      <c r="AH42" s="26" t="str">
        <f>IF('Расчет субсидий'!BF42="+",'Расчет субсидий'!BF42,"-")</f>
        <v>-</v>
      </c>
    </row>
    <row r="43" spans="1:34" ht="15" customHeight="1">
      <c r="A43" s="30" t="s">
        <v>3</v>
      </c>
      <c r="B43" s="57">
        <f>'Расчет субсидий'!AT43</f>
        <v>-943.41818181817871</v>
      </c>
      <c r="C43" s="60">
        <f>'Расчет субсидий'!D43-1</f>
        <v>-0.11052209348967268</v>
      </c>
      <c r="D43" s="60">
        <f>C43*'Расчет субсидий'!E43</f>
        <v>-1.1052209348967268</v>
      </c>
      <c r="E43" s="61">
        <f t="shared" si="6"/>
        <v>-206.3317242211387</v>
      </c>
      <c r="F43" s="70">
        <f>'Расчет субсидий'!H43-1</f>
        <v>-5.6980056980056037E-3</v>
      </c>
      <c r="G43" s="70">
        <f>F43*'Расчет субсидий'!I43</f>
        <v>-2.8490028490028019E-2</v>
      </c>
      <c r="H43" s="61">
        <f>$B43*G43/$AG43</f>
        <v>-5.318752582266395</v>
      </c>
      <c r="I43" s="60">
        <f>'Расчет субсидий'!L43-1</f>
        <v>-0.1071428571428571</v>
      </c>
      <c r="J43" s="60">
        <f>I43*'Расчет субсидий'!M43</f>
        <v>-1.071428571428571</v>
      </c>
      <c r="K43" s="61">
        <f t="shared" si="7"/>
        <v>-200.02308818309302</v>
      </c>
      <c r="L43" s="60">
        <f>'Расчет субсидий'!P43-1</f>
        <v>-3.0405465161755796E-2</v>
      </c>
      <c r="M43" s="60">
        <f>L43*'Расчет субсидий'!Q43</f>
        <v>-0.60810930323511592</v>
      </c>
      <c r="N43" s="61">
        <f t="shared" si="8"/>
        <v>-113.52684073355975</v>
      </c>
      <c r="O43" s="60">
        <f>'Расчет субсидий'!T43-1</f>
        <v>0</v>
      </c>
      <c r="P43" s="60">
        <f>O43*'Расчет субсидий'!U43</f>
        <v>0</v>
      </c>
      <c r="Q43" s="61">
        <f t="shared" si="9"/>
        <v>0</v>
      </c>
      <c r="R43" s="60">
        <f>'Расчет субсидий'!X43-1</f>
        <v>5.1035146846413193E-2</v>
      </c>
      <c r="S43" s="60">
        <f>R43*'Расчет субсидий'!Y43</f>
        <v>0.25517573423206596</v>
      </c>
      <c r="T43" s="61">
        <f t="shared" si="14"/>
        <v>47.638302497786988</v>
      </c>
      <c r="U43" s="60">
        <f>'Расчет субсидий'!AB43-1</f>
        <v>5.8325451778507009E-2</v>
      </c>
      <c r="V43" s="70">
        <f>U43*'Расчет субсидий'!AC43</f>
        <v>0.29162725889253505</v>
      </c>
      <c r="W43" s="61">
        <f t="shared" si="15"/>
        <v>54.443372593918241</v>
      </c>
      <c r="X43" s="60">
        <f>'Расчет субсидий'!AF43-1</f>
        <v>-7.7666666666666662E-2</v>
      </c>
      <c r="Y43" s="60">
        <f>X43*'Расчет субсидий'!AG43</f>
        <v>-1.5533333333333332</v>
      </c>
      <c r="Z43" s="61">
        <f t="shared" si="10"/>
        <v>-289.98902829033318</v>
      </c>
      <c r="AA43" s="60">
        <f>'Расчет субсидий'!AJ43-1</f>
        <v>-0.19124512820512829</v>
      </c>
      <c r="AB43" s="60">
        <f>AA43*'Расчет субсидий'!AK43</f>
        <v>-2.8686769230769245</v>
      </c>
      <c r="AC43" s="61">
        <f t="shared" si="11"/>
        <v>-535.54817600985848</v>
      </c>
      <c r="AD43" s="60">
        <f>'Расчет субсидий'!AN43-1</f>
        <v>0.16350135013501355</v>
      </c>
      <c r="AE43" s="60">
        <f>AD43*'Расчет субсидий'!AO43</f>
        <v>1.6350135013501355</v>
      </c>
      <c r="AF43" s="61">
        <f t="shared" si="12"/>
        <v>305.23775311036559</v>
      </c>
      <c r="AG43" s="60">
        <f t="shared" si="16"/>
        <v>-5.0534425999859627</v>
      </c>
      <c r="AH43" s="26" t="str">
        <f>IF('Расчет субсидий'!BF43="+",'Расчет субсидий'!BF43,"-")</f>
        <v>-</v>
      </c>
    </row>
    <row r="44" spans="1:34" ht="15" customHeight="1">
      <c r="A44" s="30" t="s">
        <v>43</v>
      </c>
      <c r="B44" s="57">
        <f>'Расчет субсидий'!AT44</f>
        <v>1735.5727272727272</v>
      </c>
      <c r="C44" s="60">
        <f>'Расчет субсидий'!D44-1</f>
        <v>0.1129451163467925</v>
      </c>
      <c r="D44" s="60">
        <f>C44*'Расчет субсидий'!E44</f>
        <v>1.129451163467925</v>
      </c>
      <c r="E44" s="61">
        <f t="shared" si="6"/>
        <v>322.56490909366147</v>
      </c>
      <c r="F44" s="70">
        <f>'Расчет субсидий'!H44-1</f>
        <v>1.9323671497584183E-3</v>
      </c>
      <c r="G44" s="70">
        <f>F44*'Расчет субсидий'!I44</f>
        <v>9.6618357487920914E-3</v>
      </c>
      <c r="H44" s="61">
        <f>$B44*G44/$AG44</f>
        <v>2.7593660273169625</v>
      </c>
      <c r="I44" s="60">
        <f>'Расчет субсидий'!L44-1</f>
        <v>0.15942028985507251</v>
      </c>
      <c r="J44" s="60">
        <f>I44*'Расчет субсидий'!M44</f>
        <v>1.5942028985507251</v>
      </c>
      <c r="K44" s="61">
        <f t="shared" si="7"/>
        <v>455.29539450730744</v>
      </c>
      <c r="L44" s="60">
        <f>'Расчет субсидий'!P44-1</f>
        <v>-7.6760486009498474E-2</v>
      </c>
      <c r="M44" s="60">
        <f>L44*'Расчет субсидий'!Q44</f>
        <v>-1.5352097201899695</v>
      </c>
      <c r="N44" s="61">
        <f t="shared" si="8"/>
        <v>-438.44727408335274</v>
      </c>
      <c r="O44" s="60">
        <f>'Расчет субсидий'!T44-1</f>
        <v>8.2089552238805874E-2</v>
      </c>
      <c r="P44" s="60">
        <f>O44*'Расчет субсидий'!U44</f>
        <v>0.41044776119402937</v>
      </c>
      <c r="Q44" s="61">
        <f t="shared" si="9"/>
        <v>117.22157545150809</v>
      </c>
      <c r="R44" s="60">
        <f>'Расчет субсидий'!X44-1</f>
        <v>0.24655172413793092</v>
      </c>
      <c r="S44" s="60">
        <f>R44*'Расчет субсидий'!Y44</f>
        <v>1.2327586206896546</v>
      </c>
      <c r="T44" s="61">
        <f t="shared" si="14"/>
        <v>352.06893868366762</v>
      </c>
      <c r="U44" s="60">
        <f>'Расчет субсидий'!AB44-1</f>
        <v>0.20141719246883039</v>
      </c>
      <c r="V44" s="70">
        <f>U44*'Расчет субсидий'!AC44</f>
        <v>1.0070859623441519</v>
      </c>
      <c r="W44" s="61">
        <f>$B44*V44/$AG44</f>
        <v>287.61809487681251</v>
      </c>
      <c r="X44" s="60">
        <f>'Расчет субсидий'!AF44-1</f>
        <v>9.6491228070175517E-2</v>
      </c>
      <c r="Y44" s="60">
        <f>X44*'Расчет субсидий'!AG44</f>
        <v>1.4473684210526327</v>
      </c>
      <c r="Z44" s="61">
        <f t="shared" si="10"/>
        <v>413.36029238163462</v>
      </c>
      <c r="AA44" s="60">
        <f>'Расчет субсидий'!AJ44-1</f>
        <v>0.11229545454545464</v>
      </c>
      <c r="AB44" s="60">
        <f>AA44*'Расчет субсидий'!AK44</f>
        <v>1.1229545454545464</v>
      </c>
      <c r="AC44" s="61">
        <f t="shared" si="11"/>
        <v>320.70951147516922</v>
      </c>
      <c r="AD44" s="60">
        <f>'Расчет субсидий'!AN44-1</f>
        <v>-3.4166666666666679E-2</v>
      </c>
      <c r="AE44" s="60">
        <f>AD44*'Расчет субсидий'!AO44</f>
        <v>-0.34166666666666679</v>
      </c>
      <c r="AF44" s="61">
        <f t="shared" si="12"/>
        <v>-97.578081140997938</v>
      </c>
      <c r="AG44" s="60">
        <f>D44+G44+J44+M44+P44+S44+V44+Y44+AB44+AE44</f>
        <v>6.0770548216458211</v>
      </c>
      <c r="AH44" s="26" t="str">
        <f>IF('Расчет субсидий'!BF44="+",'Расчет субсидий'!BF44,"-")</f>
        <v>-</v>
      </c>
    </row>
    <row r="45" spans="1:34" ht="15" customHeight="1">
      <c r="A45" s="31" t="s">
        <v>44</v>
      </c>
      <c r="B45" s="56">
        <f>'Расчет субсидий'!AT45</f>
        <v>21829.736363636388</v>
      </c>
      <c r="C45" s="56"/>
      <c r="D45" s="56"/>
      <c r="E45" s="56">
        <f>SUM(E47:E376)</f>
        <v>676.71583335781747</v>
      </c>
      <c r="F45" s="56"/>
      <c r="G45" s="56"/>
      <c r="H45" s="56"/>
      <c r="I45" s="56"/>
      <c r="J45" s="56"/>
      <c r="K45" s="56"/>
      <c r="L45" s="56"/>
      <c r="M45" s="56"/>
      <c r="N45" s="56">
        <f>SUM(N47:N376)</f>
        <v>-2176.0523848380553</v>
      </c>
      <c r="O45" s="56"/>
      <c r="P45" s="56"/>
      <c r="Q45" s="56">
        <f>SUM(Q47:Q376)</f>
        <v>9205.7192998173414</v>
      </c>
      <c r="R45" s="56"/>
      <c r="S45" s="56"/>
      <c r="T45" s="56">
        <f>SUM(T47:T376)</f>
        <v>11669.608409339606</v>
      </c>
      <c r="U45" s="56"/>
      <c r="V45" s="56"/>
      <c r="W45" s="56">
        <f>SUM(W47:W376)</f>
        <v>378.56666682509922</v>
      </c>
      <c r="X45" s="56"/>
      <c r="Y45" s="56"/>
      <c r="Z45" s="56">
        <f>SUM(Z47:Z376)</f>
        <v>2075.1785391345456</v>
      </c>
      <c r="AA45" s="56"/>
      <c r="AB45" s="56"/>
      <c r="AC45" s="56">
        <f>SUM(AC47:AC376)</f>
        <v>0</v>
      </c>
      <c r="AD45" s="56"/>
      <c r="AE45" s="56"/>
      <c r="AF45" s="56">
        <f>SUM(AF47:AF376)</f>
        <v>0</v>
      </c>
      <c r="AG45" s="56"/>
      <c r="AH45" s="56"/>
    </row>
    <row r="46" spans="1:34" ht="15" customHeight="1">
      <c r="A46" s="32" t="s">
        <v>45</v>
      </c>
      <c r="B46" s="62"/>
      <c r="C46" s="63"/>
      <c r="D46" s="63"/>
      <c r="E46" s="64"/>
      <c r="F46" s="63"/>
      <c r="G46" s="63"/>
      <c r="H46" s="64"/>
      <c r="I46" s="64"/>
      <c r="J46" s="64"/>
      <c r="K46" s="64"/>
      <c r="L46" s="63"/>
      <c r="M46" s="63"/>
      <c r="N46" s="64"/>
      <c r="O46" s="63"/>
      <c r="P46" s="63"/>
      <c r="Q46" s="64"/>
      <c r="R46" s="63"/>
      <c r="S46" s="63"/>
      <c r="T46" s="64"/>
      <c r="U46" s="64"/>
      <c r="V46" s="64"/>
      <c r="W46" s="64"/>
      <c r="X46" s="63"/>
      <c r="Y46" s="63"/>
      <c r="Z46" s="64"/>
      <c r="AA46" s="63"/>
      <c r="AB46" s="63"/>
      <c r="AC46" s="64"/>
      <c r="AD46" s="63"/>
      <c r="AE46" s="63"/>
      <c r="AF46" s="64"/>
      <c r="AG46" s="64"/>
      <c r="AH46" s="65"/>
    </row>
    <row r="47" spans="1:34" ht="15" customHeight="1">
      <c r="A47" s="33" t="s">
        <v>46</v>
      </c>
      <c r="B47" s="57">
        <f>'Расчет субсидий'!AT47</f>
        <v>116.67272727272757</v>
      </c>
      <c r="C47" s="60">
        <f>'Расчет субсидий'!D47-1</f>
        <v>0.10520361990950233</v>
      </c>
      <c r="D47" s="60">
        <f>C47*'Расчет субсидий'!E47</f>
        <v>1.0520361990950233</v>
      </c>
      <c r="E47" s="61">
        <f>$B47*D47/$AG47</f>
        <v>21.872884537991496</v>
      </c>
      <c r="F47" s="27" t="s">
        <v>375</v>
      </c>
      <c r="G47" s="27" t="s">
        <v>375</v>
      </c>
      <c r="H47" s="27" t="s">
        <v>375</v>
      </c>
      <c r="I47" s="27" t="s">
        <v>375</v>
      </c>
      <c r="J47" s="27" t="s">
        <v>375</v>
      </c>
      <c r="K47" s="27" t="s">
        <v>375</v>
      </c>
      <c r="L47" s="60">
        <f>'Расчет субсидий'!P47-1</f>
        <v>-0.16497600079172647</v>
      </c>
      <c r="M47" s="60">
        <f>L47*'Расчет субсидий'!Q47</f>
        <v>-3.2995200158345295</v>
      </c>
      <c r="N47" s="61">
        <f>$B47*M47/$AG47</f>
        <v>-68.600320406486219</v>
      </c>
      <c r="O47" s="60">
        <f>'Расчет субсидий'!T47-1</f>
        <v>9.2244897959183669E-2</v>
      </c>
      <c r="P47" s="60">
        <f>O47*'Расчет субсидий'!U47</f>
        <v>2.7673469387755101</v>
      </c>
      <c r="Q47" s="61">
        <f>$B47*P47/$AG47</f>
        <v>57.535910000501516</v>
      </c>
      <c r="R47" s="60">
        <f>'Расчет субсидий'!X47-1</f>
        <v>0.17999999999999994</v>
      </c>
      <c r="S47" s="60">
        <f>R47*'Расчет субсидий'!Y47</f>
        <v>3.5999999999999988</v>
      </c>
      <c r="T47" s="61">
        <f>$B47*S47/$AG47</f>
        <v>74.847599735165659</v>
      </c>
      <c r="U47" s="60">
        <f>'Расчет субсидий'!AB47-1</f>
        <v>0.2064825396825396</v>
      </c>
      <c r="V47" s="70">
        <f>U47*'Расчет субсидий'!AC47</f>
        <v>1.032412698412698</v>
      </c>
      <c r="W47" s="61">
        <f>$B47*V47/$AG47</f>
        <v>21.464892336748875</v>
      </c>
      <c r="X47" s="60">
        <f>'Расчет субсидий'!AF47-1</f>
        <v>2.297090352220521E-2</v>
      </c>
      <c r="Y47" s="60">
        <f>X47*'Расчет субсидий'!AG47</f>
        <v>0.45941807044410421</v>
      </c>
      <c r="Z47" s="61">
        <f>$B47*Y47/$AG47</f>
        <v>9.5517610688062398</v>
      </c>
      <c r="AA47" s="27" t="s">
        <v>375</v>
      </c>
      <c r="AB47" s="27" t="s">
        <v>375</v>
      </c>
      <c r="AC47" s="27" t="s">
        <v>375</v>
      </c>
      <c r="AD47" s="27" t="s">
        <v>375</v>
      </c>
      <c r="AE47" s="27" t="s">
        <v>375</v>
      </c>
      <c r="AF47" s="27" t="s">
        <v>375</v>
      </c>
      <c r="AG47" s="60">
        <f>D47+M47+P47+S47+V47+Y47</f>
        <v>5.6116938908928056</v>
      </c>
      <c r="AH47" s="26" t="str">
        <f>IF('Расчет субсидий'!BF47="+",'Расчет субсидий'!BF47,"-")</f>
        <v>-</v>
      </c>
    </row>
    <row r="48" spans="1:34" ht="15" customHeight="1">
      <c r="A48" s="33" t="s">
        <v>47</v>
      </c>
      <c r="B48" s="57">
        <f>'Расчет субсидий'!AT48</f>
        <v>58.581818181818562</v>
      </c>
      <c r="C48" s="60">
        <f>'Расчет субсидий'!D48-1</f>
        <v>1.6292587721159046E-2</v>
      </c>
      <c r="D48" s="60">
        <f>C48*'Расчет субсидий'!E48</f>
        <v>0.16292587721159046</v>
      </c>
      <c r="E48" s="61">
        <f>$B48*D48/$AG48</f>
        <v>5.8341214654015054</v>
      </c>
      <c r="F48" s="27" t="s">
        <v>375</v>
      </c>
      <c r="G48" s="27" t="s">
        <v>375</v>
      </c>
      <c r="H48" s="27" t="s">
        <v>375</v>
      </c>
      <c r="I48" s="27" t="s">
        <v>375</v>
      </c>
      <c r="J48" s="27" t="s">
        <v>375</v>
      </c>
      <c r="K48" s="27" t="s">
        <v>375</v>
      </c>
      <c r="L48" s="60">
        <f>'Расчет субсидий'!P48-1</f>
        <v>-9.5080782532390384E-2</v>
      </c>
      <c r="M48" s="60">
        <f>L48*'Расчет субсидий'!Q48</f>
        <v>-1.9016156506478077</v>
      </c>
      <c r="N48" s="61">
        <f>$B48*M48/$AG48</f>
        <v>-68.093889542051116</v>
      </c>
      <c r="O48" s="60">
        <f>'Расчет субсидий'!T48-1</f>
        <v>0.15191387559808622</v>
      </c>
      <c r="P48" s="60">
        <f>O48*'Расчет субсидий'!U48</f>
        <v>3.7978468899521554</v>
      </c>
      <c r="Q48" s="61">
        <f>$B48*P48/$AG48</f>
        <v>135.99497171467107</v>
      </c>
      <c r="R48" s="60">
        <f>'Расчет субсидий'!X48-1</f>
        <v>-0.10869565217391308</v>
      </c>
      <c r="S48" s="60">
        <f>R48*'Расчет субсидий'!Y48</f>
        <v>-2.7173913043478271</v>
      </c>
      <c r="T48" s="61">
        <f>$B48*S48/$AG48</f>
        <v>-97.305542924910128</v>
      </c>
      <c r="U48" s="60">
        <f>'Расчет субсидий'!AB48-1</f>
        <v>0.10265364891518747</v>
      </c>
      <c r="V48" s="70">
        <f>U48*'Расчет субсидий'!AC48</f>
        <v>0.51326824457593734</v>
      </c>
      <c r="W48" s="61">
        <f t="shared" ref="W48:W64" si="17">$B48*V48/$AG48</f>
        <v>18.379335035284381</v>
      </c>
      <c r="X48" s="60">
        <f>'Расчет субсидий'!AF48-1</f>
        <v>8.9047195013357117E-2</v>
      </c>
      <c r="Y48" s="60">
        <f>X48*'Расчет субсидий'!AG48</f>
        <v>1.7809439002671423</v>
      </c>
      <c r="Z48" s="61">
        <f>$B48*Y48/$AG48</f>
        <v>63.772822433422853</v>
      </c>
      <c r="AA48" s="27" t="s">
        <v>375</v>
      </c>
      <c r="AB48" s="27" t="s">
        <v>375</v>
      </c>
      <c r="AC48" s="27" t="s">
        <v>375</v>
      </c>
      <c r="AD48" s="27" t="s">
        <v>375</v>
      </c>
      <c r="AE48" s="27" t="s">
        <v>375</v>
      </c>
      <c r="AF48" s="27" t="s">
        <v>375</v>
      </c>
      <c r="AG48" s="60">
        <f t="shared" ref="AG48:AG111" si="18">D48+M48+P48+S48+V48+Y48</f>
        <v>1.6359779570111908</v>
      </c>
      <c r="AH48" s="26" t="str">
        <f>IF('Расчет субсидий'!BF48="+",'Расчет субсидий'!BF48,"-")</f>
        <v>-</v>
      </c>
    </row>
    <row r="49" spans="1:34" ht="15" customHeight="1">
      <c r="A49" s="33" t="s">
        <v>48</v>
      </c>
      <c r="B49" s="57">
        <f>'Расчет субсидий'!AT49</f>
        <v>-1.6818181818182438</v>
      </c>
      <c r="C49" s="60">
        <f>'Расчет субсидий'!D49-1</f>
        <v>-6.7001037703216859E-2</v>
      </c>
      <c r="D49" s="60">
        <f>C49*'Расчет субсидий'!E49</f>
        <v>-0.67001037703216859</v>
      </c>
      <c r="E49" s="61">
        <f>$B49*D49/$AG49</f>
        <v>-12.70702631272761</v>
      </c>
      <c r="F49" s="27" t="s">
        <v>375</v>
      </c>
      <c r="G49" s="27" t="s">
        <v>375</v>
      </c>
      <c r="H49" s="27" t="s">
        <v>375</v>
      </c>
      <c r="I49" s="27" t="s">
        <v>375</v>
      </c>
      <c r="J49" s="27" t="s">
        <v>375</v>
      </c>
      <c r="K49" s="27" t="s">
        <v>375</v>
      </c>
      <c r="L49" s="60">
        <f>'Расчет субсидий'!P49-1</f>
        <v>-0.29711810466760957</v>
      </c>
      <c r="M49" s="60">
        <f>L49*'Расчет субсидий'!Q49</f>
        <v>-5.942362093352191</v>
      </c>
      <c r="N49" s="61">
        <f>$B49*M49/$AG49</f>
        <v>-112.69937611183602</v>
      </c>
      <c r="O49" s="60">
        <f>'Расчет субсидий'!T49-1</f>
        <v>0.14392523364485976</v>
      </c>
      <c r="P49" s="60">
        <f>O49*'Расчет субсидий'!U49</f>
        <v>4.3177570093457929</v>
      </c>
      <c r="Q49" s="61">
        <f>$B49*P49/$AG49</f>
        <v>81.888062947250205</v>
      </c>
      <c r="R49" s="60">
        <f>'Расчет субсидий'!X49-1</f>
        <v>9.7222222222222321E-2</v>
      </c>
      <c r="S49" s="60">
        <f>R49*'Расчет субсидий'!Y49</f>
        <v>1.9444444444444464</v>
      </c>
      <c r="T49" s="61">
        <f>$B49*S49/$AG49</f>
        <v>36.877200064628724</v>
      </c>
      <c r="U49" s="60">
        <f>'Расчет субсидий'!AB49-1</f>
        <v>3.8361290322580732E-2</v>
      </c>
      <c r="V49" s="70">
        <f>U49*'Расчет субсидий'!AC49</f>
        <v>0.19180645161290366</v>
      </c>
      <c r="W49" s="61">
        <f t="shared" si="17"/>
        <v>3.6376893719051497</v>
      </c>
      <c r="X49" s="60">
        <f>'Расчет субсидий'!AF49-1</f>
        <v>3.4843205574912606E-3</v>
      </c>
      <c r="Y49" s="60">
        <f>X49*'Расчет субсидий'!AG49</f>
        <v>6.9686411149825211E-2</v>
      </c>
      <c r="Z49" s="61">
        <f>$B49*Y49/$AG49</f>
        <v>1.3216318589612959</v>
      </c>
      <c r="AA49" s="27" t="s">
        <v>375</v>
      </c>
      <c r="AB49" s="27" t="s">
        <v>375</v>
      </c>
      <c r="AC49" s="27" t="s">
        <v>375</v>
      </c>
      <c r="AD49" s="27" t="s">
        <v>375</v>
      </c>
      <c r="AE49" s="27" t="s">
        <v>375</v>
      </c>
      <c r="AF49" s="27" t="s">
        <v>375</v>
      </c>
      <c r="AG49" s="60">
        <f t="shared" si="18"/>
        <v>-8.8678153831391437E-2</v>
      </c>
      <c r="AH49" s="26" t="str">
        <f>IF('Расчет субсидий'!BF49="+",'Расчет субсидий'!BF49,"-")</f>
        <v>-</v>
      </c>
    </row>
    <row r="50" spans="1:34" ht="15" customHeight="1">
      <c r="A50" s="33" t="s">
        <v>49</v>
      </c>
      <c r="B50" s="57">
        <f>'Расчет субсидий'!AT50</f>
        <v>32.74545454545455</v>
      </c>
      <c r="C50" s="60">
        <f>'Расчет субсидий'!D50-1</f>
        <v>-1</v>
      </c>
      <c r="D50" s="60">
        <f>C50*'Расчет субсидий'!E50</f>
        <v>0</v>
      </c>
      <c r="E50" s="61">
        <f>$B50*D50/$AG50</f>
        <v>0</v>
      </c>
      <c r="F50" s="27" t="s">
        <v>375</v>
      </c>
      <c r="G50" s="27" t="s">
        <v>375</v>
      </c>
      <c r="H50" s="27" t="s">
        <v>375</v>
      </c>
      <c r="I50" s="27" t="s">
        <v>375</v>
      </c>
      <c r="J50" s="27" t="s">
        <v>375</v>
      </c>
      <c r="K50" s="27" t="s">
        <v>375</v>
      </c>
      <c r="L50" s="60">
        <f>'Расчет субсидий'!P50-1</f>
        <v>-0.11975974503554787</v>
      </c>
      <c r="M50" s="60">
        <f>L50*'Расчет субсидий'!Q50</f>
        <v>-2.3951949007109574</v>
      </c>
      <c r="N50" s="61">
        <f>$B50*M50/$AG50</f>
        <v>-30.666140452538137</v>
      </c>
      <c r="O50" s="60">
        <f>'Расчет субсидий'!T50-1</f>
        <v>2.1782178217821802E-2</v>
      </c>
      <c r="P50" s="60">
        <f>O50*'Расчет субсидий'!U50</f>
        <v>0.54455445544554504</v>
      </c>
      <c r="Q50" s="61">
        <f>$B50*P50/$AG50</f>
        <v>6.9720353069354335</v>
      </c>
      <c r="R50" s="60">
        <f>'Расчет субсидий'!X50-1</f>
        <v>4.1666666666666741E-2</v>
      </c>
      <c r="S50" s="60">
        <f>R50*'Расчет субсидий'!Y50</f>
        <v>1.0416666666666685</v>
      </c>
      <c r="T50" s="61">
        <f>$B50*S50/$AG50</f>
        <v>13.336658446978776</v>
      </c>
      <c r="U50" s="60">
        <f>'Расчет субсидий'!AB50-1</f>
        <v>3.8628571428571457E-2</v>
      </c>
      <c r="V50" s="70">
        <f>U50*'Расчет субсидий'!AC50</f>
        <v>0.19314285714285728</v>
      </c>
      <c r="W50" s="61">
        <f t="shared" si="17"/>
        <v>2.4728451045003821</v>
      </c>
      <c r="X50" s="60">
        <f>'Расчет субсидий'!AF50-1</f>
        <v>0.15867158671586723</v>
      </c>
      <c r="Y50" s="60">
        <f>X50*'Расчет субсидий'!AG50</f>
        <v>3.1734317343173446</v>
      </c>
      <c r="Z50" s="61">
        <f>$B50*Y50/$AG50</f>
        <v>40.630056139578095</v>
      </c>
      <c r="AA50" s="27" t="s">
        <v>375</v>
      </c>
      <c r="AB50" s="27" t="s">
        <v>375</v>
      </c>
      <c r="AC50" s="27" t="s">
        <v>375</v>
      </c>
      <c r="AD50" s="27" t="s">
        <v>375</v>
      </c>
      <c r="AE50" s="27" t="s">
        <v>375</v>
      </c>
      <c r="AF50" s="27" t="s">
        <v>375</v>
      </c>
      <c r="AG50" s="60">
        <f t="shared" si="18"/>
        <v>2.557600812861458</v>
      </c>
      <c r="AH50" s="26" t="str">
        <f>IF('Расчет субсидий'!BF50="+",'Расчет субсидий'!BF50,"-")</f>
        <v>-</v>
      </c>
    </row>
    <row r="51" spans="1:34" ht="15" customHeight="1">
      <c r="A51" s="33" t="s">
        <v>50</v>
      </c>
      <c r="B51" s="57">
        <f>'Расчет субсидий'!AT51</f>
        <v>-14.21818181818162</v>
      </c>
      <c r="C51" s="60">
        <f>'Расчет субсидий'!D51-1</f>
        <v>6.070312500000008E-2</v>
      </c>
      <c r="D51" s="60">
        <f>C51*'Расчет субсидий'!E51</f>
        <v>0.6070312500000008</v>
      </c>
      <c r="E51" s="61">
        <f>$B51*D51/$AG51</f>
        <v>15.312328345704904</v>
      </c>
      <c r="F51" s="27" t="s">
        <v>375</v>
      </c>
      <c r="G51" s="27" t="s">
        <v>375</v>
      </c>
      <c r="H51" s="27" t="s">
        <v>375</v>
      </c>
      <c r="I51" s="27" t="s">
        <v>375</v>
      </c>
      <c r="J51" s="27" t="s">
        <v>375</v>
      </c>
      <c r="K51" s="27" t="s">
        <v>375</v>
      </c>
      <c r="L51" s="60">
        <f>'Расчет субсидий'!P51-1</f>
        <v>-0.16159015260943288</v>
      </c>
      <c r="M51" s="60">
        <f>L51*'Расчет субсидий'!Q51</f>
        <v>-3.2318030521886576</v>
      </c>
      <c r="N51" s="61">
        <f>$B51*M51/$AG51</f>
        <v>-81.522045996419351</v>
      </c>
      <c r="O51" s="60">
        <f>'Расчет субсидий'!T51-1</f>
        <v>1.3738019169329041E-2</v>
      </c>
      <c r="P51" s="60">
        <f>O51*'Расчет субсидий'!U51</f>
        <v>0.41214057507987123</v>
      </c>
      <c r="Q51" s="61">
        <f>$B51*P51/$AG51</f>
        <v>10.396222287090859</v>
      </c>
      <c r="R51" s="60">
        <f>'Расчет субсидий'!X51-1</f>
        <v>0.10277777777777786</v>
      </c>
      <c r="S51" s="60">
        <f>R51*'Расчет субсидий'!Y51</f>
        <v>2.0555555555555571</v>
      </c>
      <c r="T51" s="61">
        <f>$B51*S51/$AG51</f>
        <v>51.851270588630328</v>
      </c>
      <c r="U51" s="60">
        <f>'Расчет субсидий'!AB51-1</f>
        <v>-0.12185654008438818</v>
      </c>
      <c r="V51" s="70">
        <f>U51*'Расчет субсидий'!AC51</f>
        <v>-0.60928270042194088</v>
      </c>
      <c r="W51" s="61">
        <f t="shared" si="17"/>
        <v>-15.369121053024044</v>
      </c>
      <c r="X51" s="60">
        <f>'Расчет субсидий'!AF51-1</f>
        <v>1.0135135135135087E-2</v>
      </c>
      <c r="Y51" s="60">
        <f>X51*'Расчет субсидий'!AG51</f>
        <v>0.20270270270270174</v>
      </c>
      <c r="Z51" s="61">
        <f>$B51*Y51/$AG51</f>
        <v>5.1131640098356872</v>
      </c>
      <c r="AA51" s="27" t="s">
        <v>375</v>
      </c>
      <c r="AB51" s="27" t="s">
        <v>375</v>
      </c>
      <c r="AC51" s="27" t="s">
        <v>375</v>
      </c>
      <c r="AD51" s="27" t="s">
        <v>375</v>
      </c>
      <c r="AE51" s="27" t="s">
        <v>375</v>
      </c>
      <c r="AF51" s="27" t="s">
        <v>375</v>
      </c>
      <c r="AG51" s="60">
        <f t="shared" si="18"/>
        <v>-0.56365566927246757</v>
      </c>
      <c r="AH51" s="26" t="str">
        <f>IF('Расчет субсидий'!BF51="+",'Расчет субсидий'!BF51,"-")</f>
        <v>-</v>
      </c>
    </row>
    <row r="52" spans="1:34" ht="15" customHeight="1">
      <c r="A52" s="32" t="s">
        <v>51</v>
      </c>
      <c r="B52" s="62"/>
      <c r="C52" s="63"/>
      <c r="D52" s="63"/>
      <c r="E52" s="64"/>
      <c r="F52" s="63"/>
      <c r="G52" s="63"/>
      <c r="H52" s="64"/>
      <c r="I52" s="64"/>
      <c r="J52" s="64"/>
      <c r="K52" s="64"/>
      <c r="L52" s="63"/>
      <c r="M52" s="63"/>
      <c r="N52" s="64"/>
      <c r="O52" s="63"/>
      <c r="P52" s="63"/>
      <c r="Q52" s="64"/>
      <c r="R52" s="63"/>
      <c r="S52" s="63"/>
      <c r="T52" s="64"/>
      <c r="U52" s="64"/>
      <c r="V52" s="64"/>
      <c r="W52" s="64"/>
      <c r="X52" s="63"/>
      <c r="Y52" s="63"/>
      <c r="Z52" s="64"/>
      <c r="AA52" s="63"/>
      <c r="AB52" s="63"/>
      <c r="AC52" s="64"/>
      <c r="AD52" s="63"/>
      <c r="AE52" s="63"/>
      <c r="AF52" s="64"/>
      <c r="AG52" s="64"/>
      <c r="AH52" s="65"/>
    </row>
    <row r="53" spans="1:34" ht="15" customHeight="1">
      <c r="A53" s="33" t="s">
        <v>52</v>
      </c>
      <c r="B53" s="57">
        <f>'Расчет субсидий'!AT53</f>
        <v>187.85454545454559</v>
      </c>
      <c r="C53" s="60">
        <f>'Расчет субсидий'!D53-1</f>
        <v>1.4595313135305155E-2</v>
      </c>
      <c r="D53" s="60">
        <f>C53*'Расчет субсидий'!E53</f>
        <v>0.14595313135305155</v>
      </c>
      <c r="E53" s="61">
        <f t="shared" ref="E53:E65" si="19">$B53*D53/$AG53</f>
        <v>3.199193381228528</v>
      </c>
      <c r="F53" s="27" t="s">
        <v>375</v>
      </c>
      <c r="G53" s="27" t="s">
        <v>375</v>
      </c>
      <c r="H53" s="27" t="s">
        <v>375</v>
      </c>
      <c r="I53" s="27" t="s">
        <v>375</v>
      </c>
      <c r="J53" s="27" t="s">
        <v>375</v>
      </c>
      <c r="K53" s="27" t="s">
        <v>375</v>
      </c>
      <c r="L53" s="60">
        <f>'Расчет субсидий'!P53-1</f>
        <v>0.20492537199191707</v>
      </c>
      <c r="M53" s="60">
        <f>L53*'Расчет субсидий'!Q53</f>
        <v>4.0985074398383414</v>
      </c>
      <c r="N53" s="61">
        <f t="shared" ref="N53:N65" si="20">$B53*M53/$AG53</f>
        <v>89.836495818166355</v>
      </c>
      <c r="O53" s="60">
        <f>'Расчет субсидий'!T53-1</f>
        <v>-0.14444444444444438</v>
      </c>
      <c r="P53" s="60">
        <f>O53*'Расчет субсидий'!U53</f>
        <v>-3.6111111111111094</v>
      </c>
      <c r="Q53" s="61">
        <f t="shared" ref="Q53:Q65" si="21">$B53*P53/$AG53</f>
        <v>-79.153099755032528</v>
      </c>
      <c r="R53" s="60">
        <f>'Расчет субсидий'!X53-1</f>
        <v>5.7142857142857162E-2</v>
      </c>
      <c r="S53" s="60">
        <f>R53*'Расчет субсидий'!Y53</f>
        <v>1.428571428571429</v>
      </c>
      <c r="T53" s="61">
        <f t="shared" ref="T53:T65" si="22">$B53*S53/$AG53</f>
        <v>31.313314188804107</v>
      </c>
      <c r="U53" s="60">
        <f>'Расчет субсидий'!AB53-1</f>
        <v>0.10167032793797448</v>
      </c>
      <c r="V53" s="70">
        <f>U53*'Расчет субсидий'!AC53</f>
        <v>0.5083516396898724</v>
      </c>
      <c r="W53" s="61">
        <f t="shared" si="17"/>
        <v>11.142722228401897</v>
      </c>
      <c r="X53" s="60">
        <f>'Расчет субсидий'!AF53-1</f>
        <v>0.30000000000000004</v>
      </c>
      <c r="Y53" s="60">
        <f>X53*'Расчет субсидий'!AG53</f>
        <v>6.0000000000000009</v>
      </c>
      <c r="Z53" s="61">
        <f t="shared" ref="Z53:Z65" si="23">$B53*Y53/$AG53</f>
        <v>131.51591959297724</v>
      </c>
      <c r="AA53" s="27" t="s">
        <v>375</v>
      </c>
      <c r="AB53" s="27" t="s">
        <v>375</v>
      </c>
      <c r="AC53" s="27" t="s">
        <v>375</v>
      </c>
      <c r="AD53" s="27" t="s">
        <v>375</v>
      </c>
      <c r="AE53" s="27" t="s">
        <v>375</v>
      </c>
      <c r="AF53" s="27" t="s">
        <v>375</v>
      </c>
      <c r="AG53" s="60">
        <f t="shared" si="18"/>
        <v>8.5702725283415866</v>
      </c>
      <c r="AH53" s="26" t="str">
        <f>IF('Расчет субсидий'!BF53="+",'Расчет субсидий'!BF53,"-")</f>
        <v>-</v>
      </c>
    </row>
    <row r="54" spans="1:34" ht="15" customHeight="1">
      <c r="A54" s="33" t="s">
        <v>53</v>
      </c>
      <c r="B54" s="57">
        <f>'Расчет субсидий'!AT54</f>
        <v>-14.736363636363762</v>
      </c>
      <c r="C54" s="60">
        <f>'Расчет субсидий'!D54-1</f>
        <v>0</v>
      </c>
      <c r="D54" s="60">
        <f>C54*'Расчет субсидий'!E54</f>
        <v>0</v>
      </c>
      <c r="E54" s="61">
        <f t="shared" si="19"/>
        <v>0</v>
      </c>
      <c r="F54" s="27" t="s">
        <v>375</v>
      </c>
      <c r="G54" s="27" t="s">
        <v>375</v>
      </c>
      <c r="H54" s="27" t="s">
        <v>375</v>
      </c>
      <c r="I54" s="27" t="s">
        <v>375</v>
      </c>
      <c r="J54" s="27" t="s">
        <v>375</v>
      </c>
      <c r="K54" s="27" t="s">
        <v>375</v>
      </c>
      <c r="L54" s="60">
        <f>'Расчет субсидий'!P54-1</f>
        <v>-0.17811669231845539</v>
      </c>
      <c r="M54" s="60">
        <f>L54*'Расчет субсидий'!Q54</f>
        <v>-3.5623338463691079</v>
      </c>
      <c r="N54" s="61">
        <f t="shared" si="20"/>
        <v>-34.346921948568692</v>
      </c>
      <c r="O54" s="60">
        <f>'Расчет субсидий'!T54-1</f>
        <v>0</v>
      </c>
      <c r="P54" s="60">
        <f>O54*'Расчет субсидий'!U54</f>
        <v>0</v>
      </c>
      <c r="Q54" s="61">
        <f t="shared" si="21"/>
        <v>0</v>
      </c>
      <c r="R54" s="60">
        <f>'Расчет субсидий'!X54-1</f>
        <v>2.5291828793774451E-2</v>
      </c>
      <c r="S54" s="60">
        <f>R54*'Расчет субсидий'!Y54</f>
        <v>0.75875486381323354</v>
      </c>
      <c r="T54" s="61">
        <f t="shared" si="22"/>
        <v>7.3156798911624863</v>
      </c>
      <c r="U54" s="60">
        <f>'Расчет субсидий'!AB54-1</f>
        <v>-6.6642591828312003E-2</v>
      </c>
      <c r="V54" s="70">
        <f>U54*'Расчет субсидий'!AC54</f>
        <v>-0.33321295914156002</v>
      </c>
      <c r="W54" s="61">
        <f t="shared" si="17"/>
        <v>-3.2127363670734757</v>
      </c>
      <c r="X54" s="60">
        <f>'Расчет субсидий'!AF54-1</f>
        <v>8.0419580419580416E-2</v>
      </c>
      <c r="Y54" s="60">
        <f>X54*'Расчет субсидий'!AG54</f>
        <v>1.6083916083916083</v>
      </c>
      <c r="Z54" s="61">
        <f t="shared" si="23"/>
        <v>15.507614788115916</v>
      </c>
      <c r="AA54" s="27" t="s">
        <v>375</v>
      </c>
      <c r="AB54" s="27" t="s">
        <v>375</v>
      </c>
      <c r="AC54" s="27" t="s">
        <v>375</v>
      </c>
      <c r="AD54" s="27" t="s">
        <v>375</v>
      </c>
      <c r="AE54" s="27" t="s">
        <v>375</v>
      </c>
      <c r="AF54" s="27" t="s">
        <v>375</v>
      </c>
      <c r="AG54" s="60">
        <f t="shared" si="18"/>
        <v>-1.528400333305826</v>
      </c>
      <c r="AH54" s="26" t="str">
        <f>IF('Расчет субсидий'!BF54="+",'Расчет субсидий'!BF54,"-")</f>
        <v>-</v>
      </c>
    </row>
    <row r="55" spans="1:34" ht="15" customHeight="1">
      <c r="A55" s="33" t="s">
        <v>54</v>
      </c>
      <c r="B55" s="57">
        <f>'Расчет субсидий'!AT55</f>
        <v>168.5090909090909</v>
      </c>
      <c r="C55" s="60">
        <f>'Расчет субсидий'!D55-1</f>
        <v>-1</v>
      </c>
      <c r="D55" s="60">
        <f>C55*'Расчет субсидий'!E55</f>
        <v>0</v>
      </c>
      <c r="E55" s="61">
        <f t="shared" si="19"/>
        <v>0</v>
      </c>
      <c r="F55" s="27" t="s">
        <v>375</v>
      </c>
      <c r="G55" s="27" t="s">
        <v>375</v>
      </c>
      <c r="H55" s="27" t="s">
        <v>375</v>
      </c>
      <c r="I55" s="27" t="s">
        <v>375</v>
      </c>
      <c r="J55" s="27" t="s">
        <v>375</v>
      </c>
      <c r="K55" s="27" t="s">
        <v>375</v>
      </c>
      <c r="L55" s="60">
        <f>'Расчет субсидий'!P55-1</f>
        <v>0.29971864759012057</v>
      </c>
      <c r="M55" s="60">
        <f>L55*'Расчет субсидий'!Q55</f>
        <v>5.9943729518024114</v>
      </c>
      <c r="N55" s="61">
        <f t="shared" si="20"/>
        <v>133.13981012128508</v>
      </c>
      <c r="O55" s="60">
        <f>'Расчет субсидий'!T55-1</f>
        <v>0</v>
      </c>
      <c r="P55" s="60">
        <f>O55*'Расчет субсидий'!U55</f>
        <v>0</v>
      </c>
      <c r="Q55" s="61">
        <f t="shared" si="21"/>
        <v>0</v>
      </c>
      <c r="R55" s="60">
        <f>'Расчет субсидий'!X55-1</f>
        <v>0.16964285714285721</v>
      </c>
      <c r="S55" s="60">
        <f>R55*'Расчет субсидий'!Y55</f>
        <v>3.3928571428571441</v>
      </c>
      <c r="T55" s="61">
        <f t="shared" si="22"/>
        <v>75.358066540190777</v>
      </c>
      <c r="U55" s="60">
        <f>'Расчет субсидий'!AB55-1</f>
        <v>0.25530043699927152</v>
      </c>
      <c r="V55" s="70">
        <f>U55*'Расчет субсидий'!AC55</f>
        <v>1.2765021849963576</v>
      </c>
      <c r="W55" s="61">
        <f t="shared" si="17"/>
        <v>28.35213289135077</v>
      </c>
      <c r="X55" s="60">
        <f>'Расчет субсидий'!AF55-1</f>
        <v>-0.15384615384615385</v>
      </c>
      <c r="Y55" s="60">
        <f>X55*'Расчет субсидий'!AG55</f>
        <v>-3.0769230769230771</v>
      </c>
      <c r="Z55" s="61">
        <f t="shared" si="23"/>
        <v>-68.340918643735748</v>
      </c>
      <c r="AA55" s="27" t="s">
        <v>375</v>
      </c>
      <c r="AB55" s="27" t="s">
        <v>375</v>
      </c>
      <c r="AC55" s="27" t="s">
        <v>375</v>
      </c>
      <c r="AD55" s="27" t="s">
        <v>375</v>
      </c>
      <c r="AE55" s="27" t="s">
        <v>375</v>
      </c>
      <c r="AF55" s="27" t="s">
        <v>375</v>
      </c>
      <c r="AG55" s="60">
        <f t="shared" si="18"/>
        <v>7.5868092027328373</v>
      </c>
      <c r="AH55" s="26" t="str">
        <f>IF('Расчет субсидий'!BF55="+",'Расчет субсидий'!BF55,"-")</f>
        <v>-</v>
      </c>
    </row>
    <row r="56" spans="1:34" ht="15" customHeight="1">
      <c r="A56" s="33" t="s">
        <v>55</v>
      </c>
      <c r="B56" s="57">
        <f>'Расчет субсидий'!AT56</f>
        <v>-150.28181818181815</v>
      </c>
      <c r="C56" s="60">
        <f>'Расчет субсидий'!D56-1</f>
        <v>-1</v>
      </c>
      <c r="D56" s="60">
        <f>C56*'Расчет субсидий'!E56</f>
        <v>0</v>
      </c>
      <c r="E56" s="61">
        <f t="shared" si="19"/>
        <v>0</v>
      </c>
      <c r="F56" s="27" t="s">
        <v>375</v>
      </c>
      <c r="G56" s="27" t="s">
        <v>375</v>
      </c>
      <c r="H56" s="27" t="s">
        <v>375</v>
      </c>
      <c r="I56" s="27" t="s">
        <v>375</v>
      </c>
      <c r="J56" s="27" t="s">
        <v>375</v>
      </c>
      <c r="K56" s="27" t="s">
        <v>375</v>
      </c>
      <c r="L56" s="60">
        <f>'Расчет субсидий'!P56-1</f>
        <v>-4.1138909243169652E-2</v>
      </c>
      <c r="M56" s="60">
        <f>L56*'Расчет субсидий'!Q56</f>
        <v>-0.82277818486339305</v>
      </c>
      <c r="N56" s="61">
        <f t="shared" si="20"/>
        <v>-16.051338428319951</v>
      </c>
      <c r="O56" s="60">
        <f>'Расчет субсидий'!T56-1</f>
        <v>-0.25556485355648528</v>
      </c>
      <c r="P56" s="60">
        <f>O56*'Расчет субсидий'!U56</f>
        <v>-6.3891213389121324</v>
      </c>
      <c r="Q56" s="61">
        <f t="shared" si="21"/>
        <v>-124.64349536382821</v>
      </c>
      <c r="R56" s="60">
        <f>'Расчет субсидий'!X56-1</f>
        <v>2.4132730015083093E-2</v>
      </c>
      <c r="S56" s="60">
        <f>R56*'Расчет субсидий'!Y56</f>
        <v>0.60331825037707731</v>
      </c>
      <c r="T56" s="61">
        <f t="shared" si="22"/>
        <v>11.769958896506472</v>
      </c>
      <c r="U56" s="60">
        <f>'Расчет субсидий'!AB56-1</f>
        <v>-7.8596933417349302E-2</v>
      </c>
      <c r="V56" s="70">
        <f>U56*'Расчет субсидий'!AC56</f>
        <v>-0.39298466708674651</v>
      </c>
      <c r="W56" s="61">
        <f t="shared" si="17"/>
        <v>-7.6666226749768907</v>
      </c>
      <c r="X56" s="60">
        <f>'Расчет субсидий'!AF56-1</f>
        <v>-3.5087719298245612E-2</v>
      </c>
      <c r="Y56" s="60">
        <f>X56*'Расчет субсидий'!AG56</f>
        <v>-0.70175438596491224</v>
      </c>
      <c r="Z56" s="61">
        <f t="shared" si="23"/>
        <v>-13.690320611199553</v>
      </c>
      <c r="AA56" s="27" t="s">
        <v>375</v>
      </c>
      <c r="AB56" s="27" t="s">
        <v>375</v>
      </c>
      <c r="AC56" s="27" t="s">
        <v>375</v>
      </c>
      <c r="AD56" s="27" t="s">
        <v>375</v>
      </c>
      <c r="AE56" s="27" t="s">
        <v>375</v>
      </c>
      <c r="AF56" s="27" t="s">
        <v>375</v>
      </c>
      <c r="AG56" s="60">
        <f t="shared" si="18"/>
        <v>-7.7033203264501076</v>
      </c>
      <c r="AH56" s="26" t="str">
        <f>IF('Расчет субсидий'!BF56="+",'Расчет субсидий'!BF56,"-")</f>
        <v>-</v>
      </c>
    </row>
    <row r="57" spans="1:34" ht="15" customHeight="1">
      <c r="A57" s="33" t="s">
        <v>56</v>
      </c>
      <c r="B57" s="57">
        <f>'Расчет субсидий'!AT57</f>
        <v>95.336363636363785</v>
      </c>
      <c r="C57" s="60">
        <f>'Расчет субсидий'!D57-1</f>
        <v>-1</v>
      </c>
      <c r="D57" s="60">
        <f>C57*'Расчет субсидий'!E57</f>
        <v>0</v>
      </c>
      <c r="E57" s="61">
        <f t="shared" si="19"/>
        <v>0</v>
      </c>
      <c r="F57" s="27" t="s">
        <v>375</v>
      </c>
      <c r="G57" s="27" t="s">
        <v>375</v>
      </c>
      <c r="H57" s="27" t="s">
        <v>375</v>
      </c>
      <c r="I57" s="27" t="s">
        <v>375</v>
      </c>
      <c r="J57" s="27" t="s">
        <v>375</v>
      </c>
      <c r="K57" s="27" t="s">
        <v>375</v>
      </c>
      <c r="L57" s="60">
        <f>'Расчет субсидий'!P57-1</f>
        <v>9.7965335342877768E-3</v>
      </c>
      <c r="M57" s="60">
        <f>L57*'Расчет субсидий'!Q57</f>
        <v>0.19593067068575554</v>
      </c>
      <c r="N57" s="61">
        <f t="shared" si="20"/>
        <v>3.1893641545273317</v>
      </c>
      <c r="O57" s="60">
        <f>'Расчет субсидий'!T57-1</f>
        <v>6.3885180240320416E-2</v>
      </c>
      <c r="P57" s="60">
        <f>O57*'Расчет субсидий'!U57</f>
        <v>1.9165554072096125</v>
      </c>
      <c r="Q57" s="61">
        <f t="shared" si="21"/>
        <v>31.197734864714398</v>
      </c>
      <c r="R57" s="60">
        <f>'Расчет субсидий'!X57-1</f>
        <v>5.4499366286438589E-2</v>
      </c>
      <c r="S57" s="60">
        <f>R57*'Расчет субсидий'!Y57</f>
        <v>1.0899873257287718</v>
      </c>
      <c r="T57" s="61">
        <f t="shared" si="22"/>
        <v>17.742839818805297</v>
      </c>
      <c r="U57" s="60">
        <f>'Расчет субсидий'!AB57-1</f>
        <v>-0.2946760214609988</v>
      </c>
      <c r="V57" s="70">
        <f>U57*'Расчет субсидий'!AC57</f>
        <v>-1.4733801073049939</v>
      </c>
      <c r="W57" s="61">
        <f t="shared" si="17"/>
        <v>-23.983716708492928</v>
      </c>
      <c r="X57" s="60">
        <f>'Расчет субсидий'!AF57-1</f>
        <v>0.20638297872340416</v>
      </c>
      <c r="Y57" s="60">
        <f>X57*'Расчет субсидий'!AG57</f>
        <v>4.1276595744680833</v>
      </c>
      <c r="Z57" s="61">
        <f t="shared" si="23"/>
        <v>67.190141506809681</v>
      </c>
      <c r="AA57" s="27" t="s">
        <v>375</v>
      </c>
      <c r="AB57" s="27" t="s">
        <v>375</v>
      </c>
      <c r="AC57" s="27" t="s">
        <v>375</v>
      </c>
      <c r="AD57" s="27" t="s">
        <v>375</v>
      </c>
      <c r="AE57" s="27" t="s">
        <v>375</v>
      </c>
      <c r="AF57" s="27" t="s">
        <v>375</v>
      </c>
      <c r="AG57" s="60">
        <f t="shared" si="18"/>
        <v>5.8567528707872292</v>
      </c>
      <c r="AH57" s="26" t="str">
        <f>IF('Расчет субсидий'!BF57="+",'Расчет субсидий'!BF57,"-")</f>
        <v>-</v>
      </c>
    </row>
    <row r="58" spans="1:34" ht="15" customHeight="1">
      <c r="A58" s="33" t="s">
        <v>57</v>
      </c>
      <c r="B58" s="57">
        <f>'Расчет субсидий'!AT58</f>
        <v>-2.8454545454545723</v>
      </c>
      <c r="C58" s="60">
        <f>'Расчет субсидий'!D58-1</f>
        <v>-1</v>
      </c>
      <c r="D58" s="60">
        <f>C58*'Расчет субсидий'!E58</f>
        <v>0</v>
      </c>
      <c r="E58" s="61">
        <f t="shared" si="19"/>
        <v>0</v>
      </c>
      <c r="F58" s="27" t="s">
        <v>375</v>
      </c>
      <c r="G58" s="27" t="s">
        <v>375</v>
      </c>
      <c r="H58" s="27" t="s">
        <v>375</v>
      </c>
      <c r="I58" s="27" t="s">
        <v>375</v>
      </c>
      <c r="J58" s="27" t="s">
        <v>375</v>
      </c>
      <c r="K58" s="27" t="s">
        <v>375</v>
      </c>
      <c r="L58" s="60">
        <f>'Расчет субсидий'!P58-1</f>
        <v>-0.25231798145614837</v>
      </c>
      <c r="M58" s="60">
        <f>L58*'Расчет субсидий'!Q58</f>
        <v>-5.0463596291229678</v>
      </c>
      <c r="N58" s="61">
        <f t="shared" si="20"/>
        <v>-17.346405429604289</v>
      </c>
      <c r="O58" s="60">
        <f>'Расчет субсидий'!T58-1</f>
        <v>0</v>
      </c>
      <c r="P58" s="60">
        <f>O58*'Расчет субсидий'!U58</f>
        <v>0</v>
      </c>
      <c r="Q58" s="61">
        <f t="shared" si="21"/>
        <v>0</v>
      </c>
      <c r="R58" s="60">
        <f>'Расчет субсидий'!X58-1</f>
        <v>3.1746031746031855E-2</v>
      </c>
      <c r="S58" s="60">
        <f>R58*'Расчет субсидий'!Y58</f>
        <v>0.63492063492063711</v>
      </c>
      <c r="T58" s="61">
        <f t="shared" si="22"/>
        <v>2.1824823354631286</v>
      </c>
      <c r="U58" s="60">
        <f>'Расчет субсидий'!AB58-1</f>
        <v>0.2167297297297297</v>
      </c>
      <c r="V58" s="70">
        <f>U58*'Расчет субсидий'!AC58</f>
        <v>1.0836486486486485</v>
      </c>
      <c r="W58" s="61">
        <f t="shared" si="17"/>
        <v>3.7249443528005481</v>
      </c>
      <c r="X58" s="60">
        <f>'Расчет субсидий'!AF58-1</f>
        <v>0.125</v>
      </c>
      <c r="Y58" s="60">
        <f>X58*'Расчет субсидий'!AG58</f>
        <v>2.5</v>
      </c>
      <c r="Z58" s="61">
        <f t="shared" si="23"/>
        <v>8.5935241958860384</v>
      </c>
      <c r="AA58" s="27" t="s">
        <v>375</v>
      </c>
      <c r="AB58" s="27" t="s">
        <v>375</v>
      </c>
      <c r="AC58" s="27" t="s">
        <v>375</v>
      </c>
      <c r="AD58" s="27" t="s">
        <v>375</v>
      </c>
      <c r="AE58" s="27" t="s">
        <v>375</v>
      </c>
      <c r="AF58" s="27" t="s">
        <v>375</v>
      </c>
      <c r="AG58" s="60">
        <f t="shared" si="18"/>
        <v>-0.82779034555368192</v>
      </c>
      <c r="AH58" s="26" t="str">
        <f>IF('Расчет субсидий'!BF58="+",'Расчет субсидий'!BF58,"-")</f>
        <v>-</v>
      </c>
    </row>
    <row r="59" spans="1:34" ht="15" customHeight="1">
      <c r="A59" s="33" t="s">
        <v>58</v>
      </c>
      <c r="B59" s="57">
        <f>'Расчет субсидий'!AT59</f>
        <v>50.336363636363785</v>
      </c>
      <c r="C59" s="60">
        <f>'Расчет субсидий'!D59-1</f>
        <v>-1</v>
      </c>
      <c r="D59" s="60">
        <f>C59*'Расчет субсидий'!E59</f>
        <v>0</v>
      </c>
      <c r="E59" s="61">
        <f t="shared" si="19"/>
        <v>0</v>
      </c>
      <c r="F59" s="27" t="s">
        <v>375</v>
      </c>
      <c r="G59" s="27" t="s">
        <v>375</v>
      </c>
      <c r="H59" s="27" t="s">
        <v>375</v>
      </c>
      <c r="I59" s="27" t="s">
        <v>375</v>
      </c>
      <c r="J59" s="27" t="s">
        <v>375</v>
      </c>
      <c r="K59" s="27" t="s">
        <v>375</v>
      </c>
      <c r="L59" s="60">
        <f>'Расчет субсидий'!P59-1</f>
        <v>-8.2494969818913577E-2</v>
      </c>
      <c r="M59" s="60">
        <f>L59*'Расчет субсидий'!Q59</f>
        <v>-1.6498993963782715</v>
      </c>
      <c r="N59" s="61">
        <f t="shared" si="20"/>
        <v>-19.031098705538358</v>
      </c>
      <c r="O59" s="60">
        <f>'Расчет субсидий'!T59-1</f>
        <v>3.0000000000000027E-2</v>
      </c>
      <c r="P59" s="60">
        <f>O59*'Расчет субсидий'!U59</f>
        <v>0.9000000000000008</v>
      </c>
      <c r="Q59" s="61">
        <f t="shared" si="21"/>
        <v>10.38123225730159</v>
      </c>
      <c r="R59" s="60">
        <f>'Расчет субсидий'!X59-1</f>
        <v>8.0924855491329328E-2</v>
      </c>
      <c r="S59" s="60">
        <f>R59*'Расчет субсидий'!Y59</f>
        <v>1.6184971098265866</v>
      </c>
      <c r="T59" s="61">
        <f t="shared" si="22"/>
        <v>18.668882672090156</v>
      </c>
      <c r="U59" s="60">
        <f>'Расчет субсидий'!AB59-1</f>
        <v>0.22693061645602275</v>
      </c>
      <c r="V59" s="70">
        <f>U59*'Расчет субсидий'!AC59</f>
        <v>1.1346530822801137</v>
      </c>
      <c r="W59" s="61">
        <f t="shared" si="17"/>
        <v>13.087885754014424</v>
      </c>
      <c r="X59" s="60">
        <f>'Расчет субсидий'!AF59-1</f>
        <v>0.11803278688524599</v>
      </c>
      <c r="Y59" s="60">
        <f>X59*'Расчет субсидий'!AG59</f>
        <v>2.3606557377049198</v>
      </c>
      <c r="Z59" s="61">
        <f t="shared" si="23"/>
        <v>27.229461658495971</v>
      </c>
      <c r="AA59" s="27" t="s">
        <v>375</v>
      </c>
      <c r="AB59" s="27" t="s">
        <v>375</v>
      </c>
      <c r="AC59" s="27" t="s">
        <v>375</v>
      </c>
      <c r="AD59" s="27" t="s">
        <v>375</v>
      </c>
      <c r="AE59" s="27" t="s">
        <v>375</v>
      </c>
      <c r="AF59" s="27" t="s">
        <v>375</v>
      </c>
      <c r="AG59" s="60">
        <f t="shared" si="18"/>
        <v>4.3639065334333491</v>
      </c>
      <c r="AH59" s="26" t="str">
        <f>IF('Расчет субсидий'!BF59="+",'Расчет субсидий'!BF59,"-")</f>
        <v>-</v>
      </c>
    </row>
    <row r="60" spans="1:34" ht="15" customHeight="1">
      <c r="A60" s="33" t="s">
        <v>59</v>
      </c>
      <c r="B60" s="57">
        <f>'Расчет субсидий'!AT60</f>
        <v>-7.0818181818183348</v>
      </c>
      <c r="C60" s="60">
        <f>'Расчет субсидий'!D60-1</f>
        <v>-1</v>
      </c>
      <c r="D60" s="60">
        <f>C60*'Расчет субсидий'!E60</f>
        <v>0</v>
      </c>
      <c r="E60" s="61">
        <f t="shared" si="19"/>
        <v>0</v>
      </c>
      <c r="F60" s="27" t="s">
        <v>375</v>
      </c>
      <c r="G60" s="27" t="s">
        <v>375</v>
      </c>
      <c r="H60" s="27" t="s">
        <v>375</v>
      </c>
      <c r="I60" s="27" t="s">
        <v>375</v>
      </c>
      <c r="J60" s="27" t="s">
        <v>375</v>
      </c>
      <c r="K60" s="27" t="s">
        <v>375</v>
      </c>
      <c r="L60" s="60">
        <f>'Расчет субсидий'!P60-1</f>
        <v>-0.12220437415050045</v>
      </c>
      <c r="M60" s="60">
        <f>L60*'Расчет субсидий'!Q60</f>
        <v>-2.444087483010009</v>
      </c>
      <c r="N60" s="61">
        <f t="shared" si="20"/>
        <v>-43.505568881715973</v>
      </c>
      <c r="O60" s="60">
        <f>'Расчет субсидий'!T60-1</f>
        <v>-0.16104651162790695</v>
      </c>
      <c r="P60" s="60">
        <f>O60*'Расчет субсидий'!U60</f>
        <v>-4.8313953488372086</v>
      </c>
      <c r="Q60" s="61">
        <f t="shared" si="21"/>
        <v>-86.000441721004705</v>
      </c>
      <c r="R60" s="60">
        <f>'Расчет субсидий'!X60-1</f>
        <v>0.16228070175438591</v>
      </c>
      <c r="S60" s="60">
        <f>R60*'Расчет субсидий'!Y60</f>
        <v>3.2456140350877183</v>
      </c>
      <c r="T60" s="61">
        <f t="shared" si="22"/>
        <v>57.77300769654758</v>
      </c>
      <c r="U60" s="60">
        <f>'Расчет субсидий'!AB60-1</f>
        <v>0.11950770137814137</v>
      </c>
      <c r="V60" s="70">
        <f>U60*'Расчет субсидий'!AC60</f>
        <v>0.59753850689070687</v>
      </c>
      <c r="W60" s="61">
        <f t="shared" si="17"/>
        <v>10.636383865849085</v>
      </c>
      <c r="X60" s="60">
        <f>'Расчет субсидий'!AF60-1</f>
        <v>0.15172413793103456</v>
      </c>
      <c r="Y60" s="60">
        <f>X60*'Расчет субсидий'!AG60</f>
        <v>3.0344827586206913</v>
      </c>
      <c r="Z60" s="61">
        <f t="shared" si="23"/>
        <v>54.014800858505673</v>
      </c>
      <c r="AA60" s="27" t="s">
        <v>375</v>
      </c>
      <c r="AB60" s="27" t="s">
        <v>375</v>
      </c>
      <c r="AC60" s="27" t="s">
        <v>375</v>
      </c>
      <c r="AD60" s="27" t="s">
        <v>375</v>
      </c>
      <c r="AE60" s="27" t="s">
        <v>375</v>
      </c>
      <c r="AF60" s="27" t="s">
        <v>375</v>
      </c>
      <c r="AG60" s="60">
        <f t="shared" si="18"/>
        <v>-0.39784753124810068</v>
      </c>
      <c r="AH60" s="26" t="str">
        <f>IF('Расчет субсидий'!BF60="+",'Расчет субсидий'!BF60,"-")</f>
        <v>-</v>
      </c>
    </row>
    <row r="61" spans="1:34" ht="15" customHeight="1">
      <c r="A61" s="33" t="s">
        <v>60</v>
      </c>
      <c r="B61" s="57">
        <f>'Расчет субсидий'!AT61</f>
        <v>28.218181818181847</v>
      </c>
      <c r="C61" s="60">
        <f>'Расчет субсидий'!D61-1</f>
        <v>0.16210943317546844</v>
      </c>
      <c r="D61" s="60">
        <f>C61*'Расчет субсидий'!E61</f>
        <v>1.6210943317546844</v>
      </c>
      <c r="E61" s="61">
        <f t="shared" si="19"/>
        <v>18.174987385752477</v>
      </c>
      <c r="F61" s="27" t="s">
        <v>375</v>
      </c>
      <c r="G61" s="27" t="s">
        <v>375</v>
      </c>
      <c r="H61" s="27" t="s">
        <v>375</v>
      </c>
      <c r="I61" s="27" t="s">
        <v>375</v>
      </c>
      <c r="J61" s="27" t="s">
        <v>375</v>
      </c>
      <c r="K61" s="27" t="s">
        <v>375</v>
      </c>
      <c r="L61" s="60">
        <f>'Расчет субсидий'!P61-1</f>
        <v>-9.8226926447785301E-2</v>
      </c>
      <c r="M61" s="60">
        <f>L61*'Расчет субсидий'!Q61</f>
        <v>-1.964538528955706</v>
      </c>
      <c r="N61" s="61">
        <f t="shared" si="20"/>
        <v>-22.025530706745997</v>
      </c>
      <c r="O61" s="60">
        <f>'Расчет субсидий'!T61-1</f>
        <v>1.0638297872340718E-3</v>
      </c>
      <c r="P61" s="60">
        <f>O61*'Расчет субсидий'!U61</f>
        <v>3.1914893617022155E-2</v>
      </c>
      <c r="Q61" s="61">
        <f t="shared" si="21"/>
        <v>0.35781556788194829</v>
      </c>
      <c r="R61" s="60">
        <f>'Расчет субсидий'!X61-1</f>
        <v>6.6420664206642055E-2</v>
      </c>
      <c r="S61" s="60">
        <f>R61*'Расчет субсидий'!Y61</f>
        <v>1.3284132841328411</v>
      </c>
      <c r="T61" s="61">
        <f t="shared" si="22"/>
        <v>14.893577880842308</v>
      </c>
      <c r="U61" s="60">
        <f>'Расчет субсидий'!AB61-1</f>
        <v>0.30000000000000004</v>
      </c>
      <c r="V61" s="70">
        <f>U61*'Расчет субсидий'!AC61</f>
        <v>1.5000000000000002</v>
      </c>
      <c r="W61" s="61">
        <f t="shared" si="17"/>
        <v>16.817331690451109</v>
      </c>
      <c r="X61" s="60">
        <f>'Расчет субсидий'!AF61-1</f>
        <v>0</v>
      </c>
      <c r="Y61" s="60">
        <f>X61*'Расчет субсидий'!AG61</f>
        <v>0</v>
      </c>
      <c r="Z61" s="61">
        <f t="shared" si="23"/>
        <v>0</v>
      </c>
      <c r="AA61" s="27" t="s">
        <v>375</v>
      </c>
      <c r="AB61" s="27" t="s">
        <v>375</v>
      </c>
      <c r="AC61" s="27" t="s">
        <v>375</v>
      </c>
      <c r="AD61" s="27" t="s">
        <v>375</v>
      </c>
      <c r="AE61" s="27" t="s">
        <v>375</v>
      </c>
      <c r="AF61" s="27" t="s">
        <v>375</v>
      </c>
      <c r="AG61" s="60">
        <f t="shared" si="18"/>
        <v>2.5168839805488421</v>
      </c>
      <c r="AH61" s="26" t="str">
        <f>IF('Расчет субсидий'!BF61="+",'Расчет субсидий'!BF61,"-")</f>
        <v>-</v>
      </c>
    </row>
    <row r="62" spans="1:34" ht="15" customHeight="1">
      <c r="A62" s="33" t="s">
        <v>61</v>
      </c>
      <c r="B62" s="57">
        <f>'Расчет субсидий'!AT62</f>
        <v>-46.18181818181813</v>
      </c>
      <c r="C62" s="60">
        <f>'Расчет субсидий'!D62-1</f>
        <v>-1</v>
      </c>
      <c r="D62" s="60">
        <f>C62*'Расчет субсидий'!E62</f>
        <v>0</v>
      </c>
      <c r="E62" s="61">
        <f t="shared" si="19"/>
        <v>0</v>
      </c>
      <c r="F62" s="27" t="s">
        <v>375</v>
      </c>
      <c r="G62" s="27" t="s">
        <v>375</v>
      </c>
      <c r="H62" s="27" t="s">
        <v>375</v>
      </c>
      <c r="I62" s="27" t="s">
        <v>375</v>
      </c>
      <c r="J62" s="27" t="s">
        <v>375</v>
      </c>
      <c r="K62" s="27" t="s">
        <v>375</v>
      </c>
      <c r="L62" s="60">
        <f>'Расчет субсидий'!P62-1</f>
        <v>1.5639431069515375E-2</v>
      </c>
      <c r="M62" s="60">
        <f>L62*'Расчет субсидий'!Q62</f>
        <v>0.3127886213903075</v>
      </c>
      <c r="N62" s="61">
        <f t="shared" si="20"/>
        <v>2.4265243634036024</v>
      </c>
      <c r="O62" s="60">
        <f>'Расчет субсидий'!T62-1</f>
        <v>-0.18647058823529405</v>
      </c>
      <c r="P62" s="60">
        <f>O62*'Расчет субсидий'!U62</f>
        <v>-5.5941176470588214</v>
      </c>
      <c r="Q62" s="61">
        <f t="shared" si="21"/>
        <v>-43.397559354935332</v>
      </c>
      <c r="R62" s="60">
        <f>'Расчет субсидий'!X62-1</f>
        <v>5.7333333333333236E-2</v>
      </c>
      <c r="S62" s="60">
        <f>R62*'Расчет субсидий'!Y62</f>
        <v>1.1466666666666647</v>
      </c>
      <c r="T62" s="61">
        <f t="shared" si="22"/>
        <v>8.8955109396306167</v>
      </c>
      <c r="U62" s="60">
        <f>'Расчет субсидий'!AB62-1</f>
        <v>-0.10223355183296912</v>
      </c>
      <c r="V62" s="70">
        <f>U62*'Расчет субсидий'!AC62</f>
        <v>-0.51116775916484558</v>
      </c>
      <c r="W62" s="61">
        <f t="shared" si="17"/>
        <v>-3.9654927851488599</v>
      </c>
      <c r="X62" s="60">
        <f>'Расчет субсидий'!AF62-1</f>
        <v>-6.5359477124182996E-2</v>
      </c>
      <c r="Y62" s="60">
        <f>X62*'Расчет субсидий'!AG62</f>
        <v>-1.3071895424836599</v>
      </c>
      <c r="Z62" s="61">
        <f t="shared" si="23"/>
        <v>-10.14080134476816</v>
      </c>
      <c r="AA62" s="27" t="s">
        <v>375</v>
      </c>
      <c r="AB62" s="27" t="s">
        <v>375</v>
      </c>
      <c r="AC62" s="27" t="s">
        <v>375</v>
      </c>
      <c r="AD62" s="27" t="s">
        <v>375</v>
      </c>
      <c r="AE62" s="27" t="s">
        <v>375</v>
      </c>
      <c r="AF62" s="27" t="s">
        <v>375</v>
      </c>
      <c r="AG62" s="60">
        <f t="shared" si="18"/>
        <v>-5.9530196606503543</v>
      </c>
      <c r="AH62" s="26" t="str">
        <f>IF('Расчет субсидий'!BF62="+",'Расчет субсидий'!BF62,"-")</f>
        <v>-</v>
      </c>
    </row>
    <row r="63" spans="1:34" ht="15" customHeight="1">
      <c r="A63" s="33" t="s">
        <v>62</v>
      </c>
      <c r="B63" s="57">
        <f>'Расчет субсидий'!AT63</f>
        <v>22.109090909090924</v>
      </c>
      <c r="C63" s="60">
        <f>'Расчет субсидий'!D63-1</f>
        <v>-0.91061997703788755</v>
      </c>
      <c r="D63" s="60">
        <f>C63*'Расчет субсидий'!E63</f>
        <v>-9.1061997703788755</v>
      </c>
      <c r="E63" s="61">
        <f t="shared" si="19"/>
        <v>-88.583068802109295</v>
      </c>
      <c r="F63" s="27" t="s">
        <v>375</v>
      </c>
      <c r="G63" s="27" t="s">
        <v>375</v>
      </c>
      <c r="H63" s="27" t="s">
        <v>375</v>
      </c>
      <c r="I63" s="27" t="s">
        <v>375</v>
      </c>
      <c r="J63" s="27" t="s">
        <v>375</v>
      </c>
      <c r="K63" s="27" t="s">
        <v>375</v>
      </c>
      <c r="L63" s="60">
        <f>'Расчет субсидий'!P63-1</f>
        <v>0.22247787610619474</v>
      </c>
      <c r="M63" s="60">
        <f>L63*'Расчет субсидий'!Q63</f>
        <v>4.4495575221238948</v>
      </c>
      <c r="N63" s="61">
        <f t="shared" si="20"/>
        <v>43.284297518200013</v>
      </c>
      <c r="O63" s="60">
        <f>'Расчет субсидий'!T63-1</f>
        <v>0.11212121212121207</v>
      </c>
      <c r="P63" s="60">
        <f>O63*'Расчет субсидий'!U63</f>
        <v>3.363636363636362</v>
      </c>
      <c r="Q63" s="61">
        <f t="shared" si="21"/>
        <v>32.720700065739884</v>
      </c>
      <c r="R63" s="60">
        <f>'Расчет субсидий'!X63-1</f>
        <v>4.9315068493150704E-2</v>
      </c>
      <c r="S63" s="60">
        <f>R63*'Расчет субсидий'!Y63</f>
        <v>0.98630136986301409</v>
      </c>
      <c r="T63" s="61">
        <f t="shared" si="22"/>
        <v>9.5945184939155901</v>
      </c>
      <c r="U63" s="60">
        <f>'Расчет субсидий'!AB63-1</f>
        <v>-0.12778132243312779</v>
      </c>
      <c r="V63" s="70">
        <f>U63*'Расчет субсидий'!AC63</f>
        <v>-0.63890661216563893</v>
      </c>
      <c r="W63" s="61">
        <f t="shared" si="17"/>
        <v>-6.2151402133402334</v>
      </c>
      <c r="X63" s="60">
        <f>'Расчет субсидий'!AF63-1</f>
        <v>0.16091954022988508</v>
      </c>
      <c r="Y63" s="60">
        <f>X63*'Расчет субсидий'!AG63</f>
        <v>3.2183908045977017</v>
      </c>
      <c r="Z63" s="61">
        <f t="shared" si="23"/>
        <v>31.307783846684963</v>
      </c>
      <c r="AA63" s="27" t="s">
        <v>375</v>
      </c>
      <c r="AB63" s="27" t="s">
        <v>375</v>
      </c>
      <c r="AC63" s="27" t="s">
        <v>375</v>
      </c>
      <c r="AD63" s="27" t="s">
        <v>375</v>
      </c>
      <c r="AE63" s="27" t="s">
        <v>375</v>
      </c>
      <c r="AF63" s="27" t="s">
        <v>375</v>
      </c>
      <c r="AG63" s="60">
        <f t="shared" si="18"/>
        <v>2.2727796776764579</v>
      </c>
      <c r="AH63" s="26" t="str">
        <f>IF('Расчет субсидий'!BF63="+",'Расчет субсидий'!BF63,"-")</f>
        <v>-</v>
      </c>
    </row>
    <row r="64" spans="1:34" ht="15" customHeight="1">
      <c r="A64" s="33" t="s">
        <v>63</v>
      </c>
      <c r="B64" s="57">
        <f>'Расчет субсидий'!AT64</f>
        <v>-148.90909090909088</v>
      </c>
      <c r="C64" s="60">
        <f>'Расчет субсидий'!D64-1</f>
        <v>-1</v>
      </c>
      <c r="D64" s="60">
        <f>C64*'Расчет субсидий'!E64</f>
        <v>0</v>
      </c>
      <c r="E64" s="61">
        <f t="shared" si="19"/>
        <v>0</v>
      </c>
      <c r="F64" s="27" t="s">
        <v>375</v>
      </c>
      <c r="G64" s="27" t="s">
        <v>375</v>
      </c>
      <c r="H64" s="27" t="s">
        <v>375</v>
      </c>
      <c r="I64" s="27" t="s">
        <v>375</v>
      </c>
      <c r="J64" s="27" t="s">
        <v>375</v>
      </c>
      <c r="K64" s="27" t="s">
        <v>375</v>
      </c>
      <c r="L64" s="60">
        <f>'Расчет субсидий'!P64-1</f>
        <v>-0.63687660775039412</v>
      </c>
      <c r="M64" s="60">
        <f>L64*'Расчет субсидий'!Q64</f>
        <v>-12.737532155007882</v>
      </c>
      <c r="N64" s="61">
        <f t="shared" si="20"/>
        <v>-129.78332772612038</v>
      </c>
      <c r="O64" s="60">
        <f>'Расчет субсидий'!T64-1</f>
        <v>0</v>
      </c>
      <c r="P64" s="60">
        <f>O64*'Расчет субсидий'!U64</f>
        <v>0</v>
      </c>
      <c r="Q64" s="61">
        <f t="shared" si="21"/>
        <v>0</v>
      </c>
      <c r="R64" s="60">
        <f>'Расчет субсидий'!X64-1</f>
        <v>2.9126213592232997E-2</v>
      </c>
      <c r="S64" s="60">
        <f>R64*'Расчет субсидий'!Y64</f>
        <v>0.43689320388349495</v>
      </c>
      <c r="T64" s="61">
        <f t="shared" si="22"/>
        <v>4.4515258663063424</v>
      </c>
      <c r="U64" s="60">
        <f>'Расчет субсидий'!AB64-1</f>
        <v>7.7915376676986892E-3</v>
      </c>
      <c r="V64" s="70">
        <f>U64*'Расчет субсидий'!AC64</f>
        <v>3.8957688338493446E-2</v>
      </c>
      <c r="W64" s="61">
        <f t="shared" si="17"/>
        <v>0.39694176011158611</v>
      </c>
      <c r="X64" s="60">
        <f>'Расчет субсидий'!AF64-1</f>
        <v>-0.11764705882352944</v>
      </c>
      <c r="Y64" s="60">
        <f>X64*'Расчет субсидий'!AG64</f>
        <v>-2.3529411764705888</v>
      </c>
      <c r="Z64" s="61">
        <f t="shared" si="23"/>
        <v>-23.974230809388423</v>
      </c>
      <c r="AA64" s="27" t="s">
        <v>375</v>
      </c>
      <c r="AB64" s="27" t="s">
        <v>375</v>
      </c>
      <c r="AC64" s="27" t="s">
        <v>375</v>
      </c>
      <c r="AD64" s="27" t="s">
        <v>375</v>
      </c>
      <c r="AE64" s="27" t="s">
        <v>375</v>
      </c>
      <c r="AF64" s="27" t="s">
        <v>375</v>
      </c>
      <c r="AG64" s="60">
        <f t="shared" si="18"/>
        <v>-14.614622439256483</v>
      </c>
      <c r="AH64" s="26" t="str">
        <f>IF('Расчет субсидий'!BF64="+",'Расчет субсидий'!BF64,"-")</f>
        <v>-</v>
      </c>
    </row>
    <row r="65" spans="1:34" ht="15" customHeight="1">
      <c r="A65" s="33" t="s">
        <v>64</v>
      </c>
      <c r="B65" s="57">
        <f>'Расчет субсидий'!AT65</f>
        <v>120.41818181818167</v>
      </c>
      <c r="C65" s="60">
        <f>'Расчет субсидий'!D65-1</f>
        <v>-1</v>
      </c>
      <c r="D65" s="60">
        <f>C65*'Расчет субсидий'!E65</f>
        <v>0</v>
      </c>
      <c r="E65" s="61">
        <f t="shared" si="19"/>
        <v>0</v>
      </c>
      <c r="F65" s="27" t="s">
        <v>375</v>
      </c>
      <c r="G65" s="27" t="s">
        <v>375</v>
      </c>
      <c r="H65" s="27" t="s">
        <v>375</v>
      </c>
      <c r="I65" s="27" t="s">
        <v>375</v>
      </c>
      <c r="J65" s="27" t="s">
        <v>375</v>
      </c>
      <c r="K65" s="27" t="s">
        <v>375</v>
      </c>
      <c r="L65" s="60">
        <f>'Расчет субсидий'!P65-1</f>
        <v>-1.7509455105757077E-2</v>
      </c>
      <c r="M65" s="60">
        <f>L65*'Расчет субсидий'!Q65</f>
        <v>-0.35018910211514154</v>
      </c>
      <c r="N65" s="61">
        <f t="shared" si="20"/>
        <v>-4.3111686974026631</v>
      </c>
      <c r="O65" s="60">
        <f>'Расчет субсидий'!T65-1</f>
        <v>0.21755102040816321</v>
      </c>
      <c r="P65" s="60">
        <f>O65*'Расчет субсидий'!U65</f>
        <v>5.4387755102040805</v>
      </c>
      <c r="Q65" s="61">
        <f t="shared" si="21"/>
        <v>66.956620266505453</v>
      </c>
      <c r="R65" s="60">
        <f>'Расчет субсидий'!X65-1</f>
        <v>0.12581063553826199</v>
      </c>
      <c r="S65" s="60">
        <f>R65*'Расчет субсидий'!Y65</f>
        <v>3.1452658884565499</v>
      </c>
      <c r="T65" s="61">
        <f t="shared" si="22"/>
        <v>38.721284475791101</v>
      </c>
      <c r="U65" s="60">
        <f>'Расчет субсидий'!AB65-1</f>
        <v>-0.51087387311954002</v>
      </c>
      <c r="V65" s="70">
        <f>U65*'Расчет субсидий'!AC65</f>
        <v>-2.5543693655977</v>
      </c>
      <c r="W65" s="61">
        <f>$B65*V65/$AG65</f>
        <v>-31.446773140725195</v>
      </c>
      <c r="X65" s="60">
        <f>'Расчет субсидий'!AF65-1</f>
        <v>0.20509433962264145</v>
      </c>
      <c r="Y65" s="60">
        <f>X65*'Расчет субсидий'!AG65</f>
        <v>4.1018867924528291</v>
      </c>
      <c r="Z65" s="61">
        <f t="shared" si="23"/>
        <v>50.498218914012952</v>
      </c>
      <c r="AA65" s="27" t="s">
        <v>375</v>
      </c>
      <c r="AB65" s="27" t="s">
        <v>375</v>
      </c>
      <c r="AC65" s="27" t="s">
        <v>375</v>
      </c>
      <c r="AD65" s="27" t="s">
        <v>375</v>
      </c>
      <c r="AE65" s="27" t="s">
        <v>375</v>
      </c>
      <c r="AF65" s="27" t="s">
        <v>375</v>
      </c>
      <c r="AG65" s="60">
        <f t="shared" si="18"/>
        <v>9.7813697234006192</v>
      </c>
      <c r="AH65" s="26" t="str">
        <f>IF('Расчет субсидий'!BF65="+",'Расчет субсидий'!BF65,"-")</f>
        <v>-</v>
      </c>
    </row>
    <row r="66" spans="1:34" ht="15" customHeight="1">
      <c r="A66" s="32" t="s">
        <v>65</v>
      </c>
      <c r="B66" s="62"/>
      <c r="C66" s="63"/>
      <c r="D66" s="63"/>
      <c r="E66" s="64"/>
      <c r="F66" s="63"/>
      <c r="G66" s="63"/>
      <c r="H66" s="64"/>
      <c r="I66" s="64"/>
      <c r="J66" s="64"/>
      <c r="K66" s="64"/>
      <c r="L66" s="63"/>
      <c r="M66" s="63"/>
      <c r="N66" s="64"/>
      <c r="O66" s="63"/>
      <c r="P66" s="63"/>
      <c r="Q66" s="64"/>
      <c r="R66" s="63"/>
      <c r="S66" s="63"/>
      <c r="T66" s="64"/>
      <c r="U66" s="64"/>
      <c r="V66" s="64"/>
      <c r="W66" s="64"/>
      <c r="X66" s="63"/>
      <c r="Y66" s="63"/>
      <c r="Z66" s="64"/>
      <c r="AA66" s="63"/>
      <c r="AB66" s="63"/>
      <c r="AC66" s="64"/>
      <c r="AD66" s="63"/>
      <c r="AE66" s="63"/>
      <c r="AF66" s="64"/>
      <c r="AG66" s="64"/>
      <c r="AH66" s="65"/>
    </row>
    <row r="67" spans="1:34" ht="15" customHeight="1">
      <c r="A67" s="33" t="s">
        <v>66</v>
      </c>
      <c r="B67" s="57">
        <f>'Расчет субсидий'!AT67</f>
        <v>482.21818181818162</v>
      </c>
      <c r="C67" s="60">
        <f>'Расчет субсидий'!D67-1</f>
        <v>0.30000000000000004</v>
      </c>
      <c r="D67" s="60">
        <f>C67*'Расчет субсидий'!E67</f>
        <v>3.0000000000000004</v>
      </c>
      <c r="E67" s="61">
        <f>$B67*D67/$AG67</f>
        <v>87.661850606625279</v>
      </c>
      <c r="F67" s="27" t="s">
        <v>375</v>
      </c>
      <c r="G67" s="27" t="s">
        <v>375</v>
      </c>
      <c r="H67" s="27" t="s">
        <v>375</v>
      </c>
      <c r="I67" s="27" t="s">
        <v>375</v>
      </c>
      <c r="J67" s="27" t="s">
        <v>375</v>
      </c>
      <c r="K67" s="27" t="s">
        <v>375</v>
      </c>
      <c r="L67" s="60">
        <f>'Расчет субсидий'!P67-1</f>
        <v>2.3867786018145321E-2</v>
      </c>
      <c r="M67" s="60">
        <f>L67*'Расчет субсидий'!Q67</f>
        <v>0.47735572036290641</v>
      </c>
      <c r="N67" s="61">
        <f>$B67*M67/$AG67</f>
        <v>13.948628614890364</v>
      </c>
      <c r="O67" s="60">
        <f>'Расчет субсидий'!T67-1</f>
        <v>0.20374490971955428</v>
      </c>
      <c r="P67" s="60">
        <f>O67*'Расчет субсидий'!U67</f>
        <v>6.1123472915866284</v>
      </c>
      <c r="Q67" s="61">
        <f>$B67*P67/$AG67</f>
        <v>178.60655837695919</v>
      </c>
      <c r="R67" s="60">
        <f>'Расчет субсидий'!X67-1</f>
        <v>0.22263959390862942</v>
      </c>
      <c r="S67" s="60">
        <f>R67*'Расчет субсидий'!Y67</f>
        <v>4.4527918781725884</v>
      </c>
      <c r="T67" s="61">
        <f>$B67*S67/$AG67</f>
        <v>130.11332546891992</v>
      </c>
      <c r="U67" s="60">
        <f>'Расчет субсидий'!AB67-1</f>
        <v>0.30000000000000004</v>
      </c>
      <c r="V67" s="70">
        <f>U67*'Расчет субсидий'!AC67</f>
        <v>1.5000000000000002</v>
      </c>
      <c r="W67" s="61">
        <f>$B67*V67/$AG67</f>
        <v>43.83092530331264</v>
      </c>
      <c r="X67" s="60">
        <f>'Расчет субсидий'!AF67-1</f>
        <v>4.8008728859792793E-2</v>
      </c>
      <c r="Y67" s="60">
        <f>X67*'Расчет субсидий'!AG67</f>
        <v>0.96017457719585586</v>
      </c>
      <c r="Z67" s="61">
        <f>$B67*Y67/$AG67</f>
        <v>28.056893447474231</v>
      </c>
      <c r="AA67" s="27" t="s">
        <v>375</v>
      </c>
      <c r="AB67" s="27" t="s">
        <v>375</v>
      </c>
      <c r="AC67" s="27" t="s">
        <v>375</v>
      </c>
      <c r="AD67" s="27" t="s">
        <v>375</v>
      </c>
      <c r="AE67" s="27" t="s">
        <v>375</v>
      </c>
      <c r="AF67" s="27" t="s">
        <v>375</v>
      </c>
      <c r="AG67" s="60">
        <f t="shared" si="18"/>
        <v>16.502669467317979</v>
      </c>
      <c r="AH67" s="26" t="str">
        <f>IF('Расчет субсидий'!BF67="+",'Расчет субсидий'!BF67,"-")</f>
        <v>-</v>
      </c>
    </row>
    <row r="68" spans="1:34" ht="15" customHeight="1">
      <c r="A68" s="33" t="s">
        <v>67</v>
      </c>
      <c r="B68" s="57">
        <f>'Расчет субсидий'!AT68</f>
        <v>476.6090909090899</v>
      </c>
      <c r="C68" s="60">
        <f>'Расчет субсидий'!D68-1</f>
        <v>-6.5880782918150693E-3</v>
      </c>
      <c r="D68" s="60">
        <f>C68*'Расчет субсидий'!E68</f>
        <v>-6.5880782918150693E-2</v>
      </c>
      <c r="E68" s="61">
        <f>$B68*D68/$AG68</f>
        <v>-3.0855141499983381</v>
      </c>
      <c r="F68" s="27" t="s">
        <v>375</v>
      </c>
      <c r="G68" s="27" t="s">
        <v>375</v>
      </c>
      <c r="H68" s="27" t="s">
        <v>375</v>
      </c>
      <c r="I68" s="27" t="s">
        <v>375</v>
      </c>
      <c r="J68" s="27" t="s">
        <v>375</v>
      </c>
      <c r="K68" s="27" t="s">
        <v>375</v>
      </c>
      <c r="L68" s="60">
        <f>'Расчет субсидий'!P68-1</f>
        <v>7.5492015487890196E-3</v>
      </c>
      <c r="M68" s="60">
        <f>L68*'Расчет субсидий'!Q68</f>
        <v>0.15098403097578039</v>
      </c>
      <c r="N68" s="61">
        <f>$B68*M68/$AG68</f>
        <v>7.0713088607088883</v>
      </c>
      <c r="O68" s="60">
        <f>'Расчет субсидий'!T68-1</f>
        <v>0.15812917594654796</v>
      </c>
      <c r="P68" s="60">
        <f>O68*'Расчет субсидий'!U68</f>
        <v>0.79064587973273981</v>
      </c>
      <c r="Q68" s="61">
        <f>$B68*P68/$AG68</f>
        <v>37.029751947303239</v>
      </c>
      <c r="R68" s="60">
        <f>'Расчет субсидий'!X68-1</f>
        <v>0.23237209302325579</v>
      </c>
      <c r="S68" s="60">
        <f>R68*'Расчет субсидий'!Y68</f>
        <v>10.45674418604651</v>
      </c>
      <c r="T68" s="61">
        <f>$B68*S68/$AG68</f>
        <v>489.73965881741583</v>
      </c>
      <c r="U68" s="60">
        <f>'Расчет субсидий'!AB68-1</f>
        <v>-2.8554986917924352E-2</v>
      </c>
      <c r="V68" s="70">
        <f>U68*'Расчет субсидий'!AC68</f>
        <v>-0.14277493458962176</v>
      </c>
      <c r="W68" s="61">
        <f t="shared" ref="W68:W71" si="24">$B68*V68/$AG68</f>
        <v>-6.6868373663482119</v>
      </c>
      <c r="X68" s="60">
        <f>'Расчет субсидий'!AF68-1</f>
        <v>-5.0666666666666638E-2</v>
      </c>
      <c r="Y68" s="60">
        <f>X68*'Расчет субсидий'!AG68</f>
        <v>-1.0133333333333328</v>
      </c>
      <c r="Z68" s="61">
        <f>$B68*Y68/$AG68</f>
        <v>-47.459277199991533</v>
      </c>
      <c r="AA68" s="27" t="s">
        <v>375</v>
      </c>
      <c r="AB68" s="27" t="s">
        <v>375</v>
      </c>
      <c r="AC68" s="27" t="s">
        <v>375</v>
      </c>
      <c r="AD68" s="27" t="s">
        <v>375</v>
      </c>
      <c r="AE68" s="27" t="s">
        <v>375</v>
      </c>
      <c r="AF68" s="27" t="s">
        <v>375</v>
      </c>
      <c r="AG68" s="60">
        <f t="shared" si="18"/>
        <v>10.176385045913925</v>
      </c>
      <c r="AH68" s="26" t="str">
        <f>IF('Расчет субсидий'!BF68="+",'Расчет субсидий'!BF68,"-")</f>
        <v>-</v>
      </c>
    </row>
    <row r="69" spans="1:34" ht="15" customHeight="1">
      <c r="A69" s="33" t="s">
        <v>68</v>
      </c>
      <c r="B69" s="57">
        <f>'Расчет субсидий'!AT69</f>
        <v>94.290909090909281</v>
      </c>
      <c r="C69" s="60">
        <f>'Расчет субсидий'!D69-1</f>
        <v>-0.25614774174586064</v>
      </c>
      <c r="D69" s="60">
        <f>C69*'Расчет субсидий'!E69</f>
        <v>-2.5614774174586064</v>
      </c>
      <c r="E69" s="61">
        <f>$B69*D69/$AG69</f>
        <v>-35.033233506167626</v>
      </c>
      <c r="F69" s="27" t="s">
        <v>375</v>
      </c>
      <c r="G69" s="27" t="s">
        <v>375</v>
      </c>
      <c r="H69" s="27" t="s">
        <v>375</v>
      </c>
      <c r="I69" s="27" t="s">
        <v>375</v>
      </c>
      <c r="J69" s="27" t="s">
        <v>375</v>
      </c>
      <c r="K69" s="27" t="s">
        <v>375</v>
      </c>
      <c r="L69" s="60">
        <f>'Расчет субсидий'!P69-1</f>
        <v>-6.8818753273965472E-2</v>
      </c>
      <c r="M69" s="60">
        <f>L69*'Расчет субсидий'!Q69</f>
        <v>-1.3763750654793094</v>
      </c>
      <c r="N69" s="61">
        <f>$B69*M69/$AG69</f>
        <v>-18.824631727124185</v>
      </c>
      <c r="O69" s="60">
        <f>'Расчет субсидий'!T69-1</f>
        <v>0.15153906866614042</v>
      </c>
      <c r="P69" s="60">
        <f>O69*'Расчет субсидий'!U69</f>
        <v>3.0307813733228084</v>
      </c>
      <c r="Q69" s="61">
        <f>$B69*P69/$AG69</f>
        <v>41.451886647162752</v>
      </c>
      <c r="R69" s="60">
        <f>'Расчет субсидий'!X69-1</f>
        <v>0.21072429906542056</v>
      </c>
      <c r="S69" s="60">
        <f>R69*'Расчет субсидий'!Y69</f>
        <v>6.3217289719626173</v>
      </c>
      <c r="T69" s="61">
        <f>$B69*S69/$AG69</f>
        <v>86.462057298637248</v>
      </c>
      <c r="U69" s="60">
        <f>'Расчет субсидий'!AB69-1</f>
        <v>-0.32995381062355655</v>
      </c>
      <c r="V69" s="70">
        <f>U69*'Расчет субсидий'!AC69</f>
        <v>-1.6497690531177827</v>
      </c>
      <c r="W69" s="61">
        <f t="shared" si="24"/>
        <v>-22.563831355760271</v>
      </c>
      <c r="X69" s="60">
        <f>'Расчет субсидий'!AF69-1</f>
        <v>0.15646258503401356</v>
      </c>
      <c r="Y69" s="60">
        <f>X69*'Расчет субсидий'!AG69</f>
        <v>3.1292517006802711</v>
      </c>
      <c r="Z69" s="61">
        <f>$B69*Y69/$AG69</f>
        <v>42.798661734161357</v>
      </c>
      <c r="AA69" s="27" t="s">
        <v>375</v>
      </c>
      <c r="AB69" s="27" t="s">
        <v>375</v>
      </c>
      <c r="AC69" s="27" t="s">
        <v>375</v>
      </c>
      <c r="AD69" s="27" t="s">
        <v>375</v>
      </c>
      <c r="AE69" s="27" t="s">
        <v>375</v>
      </c>
      <c r="AF69" s="27" t="s">
        <v>375</v>
      </c>
      <c r="AG69" s="60">
        <f t="shared" si="18"/>
        <v>6.8941405099099988</v>
      </c>
      <c r="AH69" s="26" t="str">
        <f>IF('Расчет субсидий'!BF69="+",'Расчет субсидий'!BF69,"-")</f>
        <v>-</v>
      </c>
    </row>
    <row r="70" spans="1:34" ht="15" customHeight="1">
      <c r="A70" s="33" t="s">
        <v>69</v>
      </c>
      <c r="B70" s="57">
        <f>'Расчет субсидий'!AT70</f>
        <v>136.0181818181818</v>
      </c>
      <c r="C70" s="60">
        <f>'Расчет субсидий'!D70-1</f>
        <v>-0.10717613328644726</v>
      </c>
      <c r="D70" s="60">
        <f>C70*'Расчет субсидий'!E70</f>
        <v>-1.0717613328644726</v>
      </c>
      <c r="E70" s="61">
        <f>$B70*D70/$AG70</f>
        <v>-12.300225997512541</v>
      </c>
      <c r="F70" s="27" t="s">
        <v>375</v>
      </c>
      <c r="G70" s="27" t="s">
        <v>375</v>
      </c>
      <c r="H70" s="27" t="s">
        <v>375</v>
      </c>
      <c r="I70" s="27" t="s">
        <v>375</v>
      </c>
      <c r="J70" s="27" t="s">
        <v>375</v>
      </c>
      <c r="K70" s="27" t="s">
        <v>375</v>
      </c>
      <c r="L70" s="60">
        <f>'Расчет субсидий'!P70-1</f>
        <v>0.10497002514020504</v>
      </c>
      <c r="M70" s="60">
        <f>L70*'Расчет субсидий'!Q70</f>
        <v>2.0994005028041007</v>
      </c>
      <c r="N70" s="61">
        <f>$B70*M70/$AG70</f>
        <v>24.094077526351015</v>
      </c>
      <c r="O70" s="60">
        <f>'Расчет субсидий'!T70-1</f>
        <v>0</v>
      </c>
      <c r="P70" s="60">
        <f>O70*'Расчет субсидий'!U70</f>
        <v>0</v>
      </c>
      <c r="Q70" s="61">
        <f>$B70*P70/$AG70</f>
        <v>0</v>
      </c>
      <c r="R70" s="60">
        <f>'Расчет субсидий'!X70-1</f>
        <v>0.30000000000000004</v>
      </c>
      <c r="S70" s="60">
        <f>R70*'Расчет субсидий'!Y70</f>
        <v>12.000000000000002</v>
      </c>
      <c r="T70" s="61">
        <f>$B70*S70/$AG70</f>
        <v>137.71975853584493</v>
      </c>
      <c r="U70" s="60">
        <f>'Расчет субсидий'!AB70-1</f>
        <v>0.23378482758620689</v>
      </c>
      <c r="V70" s="70">
        <f>U70*'Расчет субсидий'!AC70</f>
        <v>1.1689241379310344</v>
      </c>
      <c r="W70" s="61">
        <f t="shared" si="24"/>
        <v>13.415329168548562</v>
      </c>
      <c r="X70" s="60">
        <f>'Расчет субсидий'!AF70-1</f>
        <v>-0.11724137931034484</v>
      </c>
      <c r="Y70" s="60">
        <f>X70*'Расчет субсидий'!AG70</f>
        <v>-2.3448275862068968</v>
      </c>
      <c r="Z70" s="61">
        <f>$B70*Y70/$AG70</f>
        <v>-26.91075741505016</v>
      </c>
      <c r="AA70" s="27" t="s">
        <v>375</v>
      </c>
      <c r="AB70" s="27" t="s">
        <v>375</v>
      </c>
      <c r="AC70" s="27" t="s">
        <v>375</v>
      </c>
      <c r="AD70" s="27" t="s">
        <v>375</v>
      </c>
      <c r="AE70" s="27" t="s">
        <v>375</v>
      </c>
      <c r="AF70" s="27" t="s">
        <v>375</v>
      </c>
      <c r="AG70" s="60">
        <f t="shared" si="18"/>
        <v>11.851735721663767</v>
      </c>
      <c r="AH70" s="26" t="str">
        <f>IF('Расчет субсидий'!BF70="+",'Расчет субсидий'!BF70,"-")</f>
        <v>-</v>
      </c>
    </row>
    <row r="71" spans="1:34" ht="15" customHeight="1">
      <c r="A71" s="33" t="s">
        <v>70</v>
      </c>
      <c r="B71" s="57">
        <f>'Расчет субсидий'!AT71</f>
        <v>418.10909090909081</v>
      </c>
      <c r="C71" s="60">
        <f>'Расчет субсидий'!D71-1</f>
        <v>-1</v>
      </c>
      <c r="D71" s="60">
        <f>C71*'Расчет субсидий'!E71</f>
        <v>0</v>
      </c>
      <c r="E71" s="61">
        <f>$B71*D71/$AG71</f>
        <v>0</v>
      </c>
      <c r="F71" s="27" t="s">
        <v>375</v>
      </c>
      <c r="G71" s="27" t="s">
        <v>375</v>
      </c>
      <c r="H71" s="27" t="s">
        <v>375</v>
      </c>
      <c r="I71" s="27" t="s">
        <v>375</v>
      </c>
      <c r="J71" s="27" t="s">
        <v>375</v>
      </c>
      <c r="K71" s="27" t="s">
        <v>375</v>
      </c>
      <c r="L71" s="60">
        <f>'Расчет субсидий'!P71-1</f>
        <v>-0.10120904836193445</v>
      </c>
      <c r="M71" s="60">
        <f>L71*'Расчет субсидий'!Q71</f>
        <v>-2.024180967238689</v>
      </c>
      <c r="N71" s="61">
        <f>$B71*M71/$AG71</f>
        <v>-52.437276326355722</v>
      </c>
      <c r="O71" s="60">
        <f>'Расчет субсидий'!T71-1</f>
        <v>0.20126235256614589</v>
      </c>
      <c r="P71" s="60">
        <f>O71*'Расчет субсидий'!U71</f>
        <v>4.0252470513229177</v>
      </c>
      <c r="Q71" s="61">
        <f>$B71*P71/$AG71</f>
        <v>104.27575168835136</v>
      </c>
      <c r="R71" s="60">
        <f>'Расчет субсидий'!X71-1</f>
        <v>0.30000000000000004</v>
      </c>
      <c r="S71" s="60">
        <f>R71*'Расчет субсидий'!Y71</f>
        <v>9.0000000000000018</v>
      </c>
      <c r="T71" s="61">
        <f>$B71*S71/$AG71</f>
        <v>233.14886098400487</v>
      </c>
      <c r="U71" s="60">
        <f>'Расчет субсидий'!AB71-1</f>
        <v>0.22075178571428578</v>
      </c>
      <c r="V71" s="70">
        <f>U71*'Расчет субсидий'!AC71</f>
        <v>1.1037589285714289</v>
      </c>
      <c r="W71" s="61">
        <f t="shared" si="24"/>
        <v>28.593348555261574</v>
      </c>
      <c r="X71" s="60">
        <f>'Расчет субсидий'!AF71-1</f>
        <v>0.20174999999999987</v>
      </c>
      <c r="Y71" s="60">
        <f>X71*'Расчет субсидий'!AG71</f>
        <v>4.0349999999999975</v>
      </c>
      <c r="Z71" s="61">
        <f>$B71*Y71/$AG71</f>
        <v>104.52840600782876</v>
      </c>
      <c r="AA71" s="27" t="s">
        <v>375</v>
      </c>
      <c r="AB71" s="27" t="s">
        <v>375</v>
      </c>
      <c r="AC71" s="27" t="s">
        <v>375</v>
      </c>
      <c r="AD71" s="27" t="s">
        <v>375</v>
      </c>
      <c r="AE71" s="27" t="s">
        <v>375</v>
      </c>
      <c r="AF71" s="27" t="s">
        <v>375</v>
      </c>
      <c r="AG71" s="60">
        <f t="shared" si="18"/>
        <v>16.139825012655656</v>
      </c>
      <c r="AH71" s="26" t="str">
        <f>IF('Расчет субсидий'!BF71="+",'Расчет субсидий'!BF71,"-")</f>
        <v>-</v>
      </c>
    </row>
    <row r="72" spans="1:34" ht="15" customHeight="1">
      <c r="A72" s="32" t="s">
        <v>71</v>
      </c>
      <c r="B72" s="62"/>
      <c r="C72" s="63"/>
      <c r="D72" s="63"/>
      <c r="E72" s="64"/>
      <c r="F72" s="63"/>
      <c r="G72" s="63"/>
      <c r="H72" s="64"/>
      <c r="I72" s="64"/>
      <c r="J72" s="64"/>
      <c r="K72" s="64"/>
      <c r="L72" s="63"/>
      <c r="M72" s="63"/>
      <c r="N72" s="64"/>
      <c r="O72" s="63"/>
      <c r="P72" s="63"/>
      <c r="Q72" s="64"/>
      <c r="R72" s="63"/>
      <c r="S72" s="63"/>
      <c r="T72" s="64"/>
      <c r="U72" s="64"/>
      <c r="V72" s="64"/>
      <c r="W72" s="64"/>
      <c r="X72" s="63"/>
      <c r="Y72" s="63"/>
      <c r="Z72" s="64"/>
      <c r="AA72" s="63"/>
      <c r="AB72" s="63"/>
      <c r="AC72" s="64"/>
      <c r="AD72" s="63"/>
      <c r="AE72" s="63"/>
      <c r="AF72" s="64"/>
      <c r="AG72" s="64"/>
      <c r="AH72" s="65"/>
    </row>
    <row r="73" spans="1:34" ht="15" customHeight="1">
      <c r="A73" s="33" t="s">
        <v>72</v>
      </c>
      <c r="B73" s="57">
        <f>'Расчет субсидий'!AT73</f>
        <v>-28.109090909090924</v>
      </c>
      <c r="C73" s="60">
        <f>'Расчет субсидий'!D73-1</f>
        <v>-7.2498124531132802E-2</v>
      </c>
      <c r="D73" s="60">
        <f>C73*'Расчет субсидий'!E73</f>
        <v>-0.72498124531132802</v>
      </c>
      <c r="E73" s="61">
        <f t="shared" ref="E73:E80" si="25">$B73*D73/$AG73</f>
        <v>-6.3805535077136168</v>
      </c>
      <c r="F73" s="27" t="s">
        <v>375</v>
      </c>
      <c r="G73" s="27" t="s">
        <v>375</v>
      </c>
      <c r="H73" s="27" t="s">
        <v>375</v>
      </c>
      <c r="I73" s="27" t="s">
        <v>375</v>
      </c>
      <c r="J73" s="27" t="s">
        <v>375</v>
      </c>
      <c r="K73" s="27" t="s">
        <v>375</v>
      </c>
      <c r="L73" s="60">
        <f>'Расчет субсидий'!P73-1</f>
        <v>-0.38152748527958047</v>
      </c>
      <c r="M73" s="60">
        <f>L73*'Расчет субсидий'!Q73</f>
        <v>-7.6305497055916094</v>
      </c>
      <c r="N73" s="61">
        <f t="shared" ref="N73:N80" si="26">$B73*M73/$AG73</f>
        <v>-67.15640025817217</v>
      </c>
      <c r="O73" s="60">
        <f>'Расчет субсидий'!T73-1</f>
        <v>4.5052631578947233E-2</v>
      </c>
      <c r="P73" s="60">
        <f>O73*'Расчет субсидий'!U73</f>
        <v>1.351578947368417</v>
      </c>
      <c r="Q73" s="61">
        <f t="shared" ref="Q73:Q80" si="27">$B73*P73/$AG73</f>
        <v>11.895234324137737</v>
      </c>
      <c r="R73" s="60">
        <f>'Расчет субсидий'!X73-1</f>
        <v>0.20588235294117641</v>
      </c>
      <c r="S73" s="60">
        <f>R73*'Расчет субсидий'!Y73</f>
        <v>4.1176470588235281</v>
      </c>
      <c r="T73" s="61">
        <f t="shared" ref="T73:T80" si="28">$B73*S73/$AG73</f>
        <v>36.239375231590692</v>
      </c>
      <c r="U73" s="60">
        <f>'Расчет субсидий'!AB73-1</f>
        <v>-6.151004266833171E-2</v>
      </c>
      <c r="V73" s="70">
        <f>U73*'Расчет субсидий'!AC73</f>
        <v>-0.30755021334165855</v>
      </c>
      <c r="W73" s="61">
        <f>$B73*V73/$AG73</f>
        <v>-2.7067466989335762</v>
      </c>
      <c r="X73" s="60">
        <f>'Расчет субсидий'!AF73-1</f>
        <v>0</v>
      </c>
      <c r="Y73" s="60">
        <f>X73*'Расчет субсидий'!AG73</f>
        <v>0</v>
      </c>
      <c r="Z73" s="61">
        <f t="shared" ref="Z73:Z80" si="29">$B73*Y73/$AG73</f>
        <v>0</v>
      </c>
      <c r="AA73" s="27" t="s">
        <v>375</v>
      </c>
      <c r="AB73" s="27" t="s">
        <v>375</v>
      </c>
      <c r="AC73" s="27" t="s">
        <v>375</v>
      </c>
      <c r="AD73" s="27" t="s">
        <v>375</v>
      </c>
      <c r="AE73" s="27" t="s">
        <v>375</v>
      </c>
      <c r="AF73" s="27" t="s">
        <v>375</v>
      </c>
      <c r="AG73" s="60">
        <f t="shared" si="18"/>
        <v>-3.1938551580526506</v>
      </c>
      <c r="AH73" s="26" t="str">
        <f>IF('Расчет субсидий'!BF73="+",'Расчет субсидий'!BF73,"-")</f>
        <v>-</v>
      </c>
    </row>
    <row r="74" spans="1:34" ht="15" customHeight="1">
      <c r="A74" s="33" t="s">
        <v>73</v>
      </c>
      <c r="B74" s="57">
        <f>'Расчет субсидий'!AT74</f>
        <v>511.20909090909117</v>
      </c>
      <c r="C74" s="60">
        <f>'Расчет субсидий'!D74-1</f>
        <v>4.8162287009195115E-2</v>
      </c>
      <c r="D74" s="60">
        <f>C74*'Расчет субсидий'!E74</f>
        <v>0.48162287009195115</v>
      </c>
      <c r="E74" s="61">
        <f t="shared" si="25"/>
        <v>19.254982215924134</v>
      </c>
      <c r="F74" s="27" t="s">
        <v>375</v>
      </c>
      <c r="G74" s="27" t="s">
        <v>375</v>
      </c>
      <c r="H74" s="27" t="s">
        <v>375</v>
      </c>
      <c r="I74" s="27" t="s">
        <v>375</v>
      </c>
      <c r="J74" s="27" t="s">
        <v>375</v>
      </c>
      <c r="K74" s="27" t="s">
        <v>375</v>
      </c>
      <c r="L74" s="60">
        <f>'Расчет субсидий'!P74-1</f>
        <v>0.21185905013936646</v>
      </c>
      <c r="M74" s="60">
        <f>L74*'Расчет субсидий'!Q74</f>
        <v>4.2371810027873291</v>
      </c>
      <c r="N74" s="61">
        <f t="shared" si="26"/>
        <v>169.39985602997859</v>
      </c>
      <c r="O74" s="60">
        <f>'Расчет субсидий'!T74-1</f>
        <v>3.3214285714285863E-2</v>
      </c>
      <c r="P74" s="60">
        <f>O74*'Расчет субсидий'!U74</f>
        <v>0.66428571428571725</v>
      </c>
      <c r="Q74" s="61">
        <f t="shared" si="27"/>
        <v>26.557728897761713</v>
      </c>
      <c r="R74" s="60">
        <f>'Расчет субсидий'!X74-1</f>
        <v>0.18093023255813967</v>
      </c>
      <c r="S74" s="60">
        <f>R74*'Расчет субсидий'!Y74</f>
        <v>5.4279069767441896</v>
      </c>
      <c r="T74" s="61">
        <f t="shared" si="28"/>
        <v>217.00433845042721</v>
      </c>
      <c r="U74" s="60">
        <f>'Расчет субсидий'!AB74-1</f>
        <v>0.21013065161852373</v>
      </c>
      <c r="V74" s="70">
        <f>U74*'Расчет субсидий'!AC74</f>
        <v>1.0506532580926187</v>
      </c>
      <c r="W74" s="61">
        <f t="shared" ref="W74:W80" si="30">$B74*V74/$AG74</f>
        <v>42.00446252856257</v>
      </c>
      <c r="X74" s="60">
        <f>'Расчет субсидий'!AF74-1</f>
        <v>4.6258503401360507E-2</v>
      </c>
      <c r="Y74" s="60">
        <f>X74*'Расчет субсидий'!AG74</f>
        <v>0.92517006802721014</v>
      </c>
      <c r="Z74" s="61">
        <f t="shared" si="29"/>
        <v>36.987722786437004</v>
      </c>
      <c r="AA74" s="27" t="s">
        <v>375</v>
      </c>
      <c r="AB74" s="27" t="s">
        <v>375</v>
      </c>
      <c r="AC74" s="27" t="s">
        <v>375</v>
      </c>
      <c r="AD74" s="27" t="s">
        <v>375</v>
      </c>
      <c r="AE74" s="27" t="s">
        <v>375</v>
      </c>
      <c r="AF74" s="27" t="s">
        <v>375</v>
      </c>
      <c r="AG74" s="60">
        <f t="shared" si="18"/>
        <v>12.786819890029015</v>
      </c>
      <c r="AH74" s="26" t="str">
        <f>IF('Расчет субсидий'!BF74="+",'Расчет субсидий'!BF74,"-")</f>
        <v>-</v>
      </c>
    </row>
    <row r="75" spans="1:34" ht="15" customHeight="1">
      <c r="A75" s="33" t="s">
        <v>74</v>
      </c>
      <c r="B75" s="57">
        <f>'Расчет субсидий'!AT75</f>
        <v>50.281818181818153</v>
      </c>
      <c r="C75" s="60">
        <f>'Расчет субсидий'!D75-1</f>
        <v>-0.23486352357320095</v>
      </c>
      <c r="D75" s="60">
        <f>C75*'Расчет субсидий'!E75</f>
        <v>-2.3486352357320097</v>
      </c>
      <c r="E75" s="61">
        <f t="shared" si="25"/>
        <v>-14.522169308277856</v>
      </c>
      <c r="F75" s="27" t="s">
        <v>375</v>
      </c>
      <c r="G75" s="27" t="s">
        <v>375</v>
      </c>
      <c r="H75" s="27" t="s">
        <v>375</v>
      </c>
      <c r="I75" s="27" t="s">
        <v>375</v>
      </c>
      <c r="J75" s="27" t="s">
        <v>375</v>
      </c>
      <c r="K75" s="27" t="s">
        <v>375</v>
      </c>
      <c r="L75" s="60">
        <f>'Расчет субсидий'!P75-1</f>
        <v>9.6274921301154226E-2</v>
      </c>
      <c r="M75" s="60">
        <f>L75*'Расчет субсидий'!Q75</f>
        <v>1.9254984260230845</v>
      </c>
      <c r="N75" s="61">
        <f t="shared" si="26"/>
        <v>11.905813946802423</v>
      </c>
      <c r="O75" s="60">
        <f>'Расчет субсидий'!T75-1</f>
        <v>9.923954372623589E-2</v>
      </c>
      <c r="P75" s="60">
        <f>O75*'Расчет субсидий'!U75</f>
        <v>2.4809885931558973</v>
      </c>
      <c r="Q75" s="61">
        <f t="shared" si="27"/>
        <v>15.340541542410524</v>
      </c>
      <c r="R75" s="60">
        <f>'Расчет субсидий'!X75-1</f>
        <v>0.20199999999999996</v>
      </c>
      <c r="S75" s="60">
        <f>R75*'Расчет субсидий'!Y75</f>
        <v>5.0499999999999989</v>
      </c>
      <c r="T75" s="61">
        <f t="shared" si="28"/>
        <v>31.225349041459776</v>
      </c>
      <c r="U75" s="60">
        <f>'Расчет субсидий'!AB75-1</f>
        <v>0.20482095429984426</v>
      </c>
      <c r="V75" s="70">
        <f>U75*'Расчет субсидий'!AC75</f>
        <v>1.0241047714992213</v>
      </c>
      <c r="W75" s="61">
        <f t="shared" si="30"/>
        <v>6.3322829594232868</v>
      </c>
      <c r="X75" s="60">
        <f>'Расчет субсидий'!AF75-1</f>
        <v>0</v>
      </c>
      <c r="Y75" s="60">
        <f>X75*'Расчет субсидий'!AG75</f>
        <v>0</v>
      </c>
      <c r="Z75" s="61">
        <f t="shared" si="29"/>
        <v>0</v>
      </c>
      <c r="AA75" s="27" t="s">
        <v>375</v>
      </c>
      <c r="AB75" s="27" t="s">
        <v>375</v>
      </c>
      <c r="AC75" s="27" t="s">
        <v>375</v>
      </c>
      <c r="AD75" s="27" t="s">
        <v>375</v>
      </c>
      <c r="AE75" s="27" t="s">
        <v>375</v>
      </c>
      <c r="AF75" s="27" t="s">
        <v>375</v>
      </c>
      <c r="AG75" s="60">
        <f t="shared" si="18"/>
        <v>8.1319565549461927</v>
      </c>
      <c r="AH75" s="26" t="str">
        <f>IF('Расчет субсидий'!BF75="+",'Расчет субсидий'!BF75,"-")</f>
        <v>-</v>
      </c>
    </row>
    <row r="76" spans="1:34" ht="15" customHeight="1">
      <c r="A76" s="33" t="s">
        <v>75</v>
      </c>
      <c r="B76" s="57">
        <f>'Расчет субсидий'!AT76</f>
        <v>-124.88181818181829</v>
      </c>
      <c r="C76" s="60">
        <f>'Расчет субсидий'!D76-1</f>
        <v>-7.7594158339738706E-2</v>
      </c>
      <c r="D76" s="60">
        <f>C76*'Расчет субсидий'!E76</f>
        <v>-0.77594158339738706</v>
      </c>
      <c r="E76" s="61">
        <f t="shared" si="25"/>
        <v>-8.239981763552958</v>
      </c>
      <c r="F76" s="27" t="s">
        <v>375</v>
      </c>
      <c r="G76" s="27" t="s">
        <v>375</v>
      </c>
      <c r="H76" s="27" t="s">
        <v>375</v>
      </c>
      <c r="I76" s="27" t="s">
        <v>375</v>
      </c>
      <c r="J76" s="27" t="s">
        <v>375</v>
      </c>
      <c r="K76" s="27" t="s">
        <v>375</v>
      </c>
      <c r="L76" s="60">
        <f>'Расчет субсидий'!P76-1</f>
        <v>-0.51118174594165056</v>
      </c>
      <c r="M76" s="60">
        <f>L76*'Расчет субсидий'!Q76</f>
        <v>-10.22363491883301</v>
      </c>
      <c r="N76" s="61">
        <f t="shared" si="26"/>
        <v>-108.56817973275655</v>
      </c>
      <c r="O76" s="60">
        <f>'Расчет субсидий'!T76-1</f>
        <v>1.3824884792626779E-2</v>
      </c>
      <c r="P76" s="60">
        <f>O76*'Расчет субсидий'!U76</f>
        <v>0.41474654377880338</v>
      </c>
      <c r="Q76" s="61">
        <f t="shared" si="27"/>
        <v>4.4043314991197393</v>
      </c>
      <c r="R76" s="60">
        <f>'Расчет субсидий'!X76-1</f>
        <v>7.3584905660377231E-2</v>
      </c>
      <c r="S76" s="60">
        <f>R76*'Расчет субсидий'!Y76</f>
        <v>1.4716981132075446</v>
      </c>
      <c r="T76" s="61">
        <f t="shared" si="28"/>
        <v>15.628451772348072</v>
      </c>
      <c r="U76" s="60">
        <f>'Расчет субсидий'!AB76-1</f>
        <v>-0.30136547759048748</v>
      </c>
      <c r="V76" s="70">
        <f>U76*'Расчет субсидий'!AC76</f>
        <v>-1.5068273879524374</v>
      </c>
      <c r="W76" s="61">
        <f t="shared" si="30"/>
        <v>-16.001501225371793</v>
      </c>
      <c r="X76" s="60">
        <f>'Расчет субсидий'!AF76-1</f>
        <v>-5.6994818652849721E-2</v>
      </c>
      <c r="Y76" s="60">
        <f>X76*'Расчет субсидий'!AG76</f>
        <v>-1.1398963730569944</v>
      </c>
      <c r="Z76" s="61">
        <f t="shared" si="29"/>
        <v>-12.104938731604806</v>
      </c>
      <c r="AA76" s="27" t="s">
        <v>375</v>
      </c>
      <c r="AB76" s="27" t="s">
        <v>375</v>
      </c>
      <c r="AC76" s="27" t="s">
        <v>375</v>
      </c>
      <c r="AD76" s="27" t="s">
        <v>375</v>
      </c>
      <c r="AE76" s="27" t="s">
        <v>375</v>
      </c>
      <c r="AF76" s="27" t="s">
        <v>375</v>
      </c>
      <c r="AG76" s="60">
        <f t="shared" si="18"/>
        <v>-11.759855606253481</v>
      </c>
      <c r="AH76" s="26" t="str">
        <f>IF('Расчет субсидий'!BF76="+",'Расчет субсидий'!BF76,"-")</f>
        <v>-</v>
      </c>
    </row>
    <row r="77" spans="1:34" ht="15" customHeight="1">
      <c r="A77" s="33" t="s">
        <v>76</v>
      </c>
      <c r="B77" s="57">
        <f>'Расчет субсидий'!AT77</f>
        <v>-18.390909090909076</v>
      </c>
      <c r="C77" s="60">
        <f>'Расчет субсидий'!D77-1</f>
        <v>-4.0404797601199416E-2</v>
      </c>
      <c r="D77" s="60">
        <f>C77*'Расчет субсидий'!E77</f>
        <v>-0.40404797601199416</v>
      </c>
      <c r="E77" s="61">
        <f t="shared" si="25"/>
        <v>-1.5085777035756853</v>
      </c>
      <c r="F77" s="27" t="s">
        <v>375</v>
      </c>
      <c r="G77" s="27" t="s">
        <v>375</v>
      </c>
      <c r="H77" s="27" t="s">
        <v>375</v>
      </c>
      <c r="I77" s="27" t="s">
        <v>375</v>
      </c>
      <c r="J77" s="27" t="s">
        <v>375</v>
      </c>
      <c r="K77" s="27" t="s">
        <v>375</v>
      </c>
      <c r="L77" s="60">
        <f>'Расчет субсидий'!P77-1</f>
        <v>-5.7628270472307119E-2</v>
      </c>
      <c r="M77" s="60">
        <f>L77*'Расчет субсидий'!Q77</f>
        <v>-1.1525654094461424</v>
      </c>
      <c r="N77" s="61">
        <f t="shared" si="26"/>
        <v>-4.3032871882308763</v>
      </c>
      <c r="O77" s="60">
        <f>'Расчет субсидий'!T77-1</f>
        <v>-0.10297029702970306</v>
      </c>
      <c r="P77" s="60">
        <f>O77*'Расчет субсидий'!U77</f>
        <v>-3.0891089108910919</v>
      </c>
      <c r="Q77" s="61">
        <f t="shared" si="27"/>
        <v>-11.53368189808463</v>
      </c>
      <c r="R77" s="60">
        <f>'Расчет субсидий'!X77-1</f>
        <v>0.13571428571428568</v>
      </c>
      <c r="S77" s="60">
        <f>R77*'Расчет субсидий'!Y77</f>
        <v>2.7142857142857135</v>
      </c>
      <c r="T77" s="61">
        <f t="shared" si="28"/>
        <v>10.134219579864642</v>
      </c>
      <c r="U77" s="60">
        <f>'Расчет субсидий'!AB77-1</f>
        <v>-0.59885379731178356</v>
      </c>
      <c r="V77" s="70">
        <f>U77*'Расчет субсидий'!AC77</f>
        <v>-2.994268986558918</v>
      </c>
      <c r="W77" s="61">
        <f t="shared" si="30"/>
        <v>-11.179581880882525</v>
      </c>
      <c r="X77" s="60">
        <f>'Расчет субсидий'!AF77-1</f>
        <v>0</v>
      </c>
      <c r="Y77" s="60">
        <f>X77*'Расчет субсидий'!AG77</f>
        <v>0</v>
      </c>
      <c r="Z77" s="61">
        <f t="shared" si="29"/>
        <v>0</v>
      </c>
      <c r="AA77" s="27" t="s">
        <v>375</v>
      </c>
      <c r="AB77" s="27" t="s">
        <v>375</v>
      </c>
      <c r="AC77" s="27" t="s">
        <v>375</v>
      </c>
      <c r="AD77" s="27" t="s">
        <v>375</v>
      </c>
      <c r="AE77" s="27" t="s">
        <v>375</v>
      </c>
      <c r="AF77" s="27" t="s">
        <v>375</v>
      </c>
      <c r="AG77" s="60">
        <f t="shared" si="18"/>
        <v>-4.9257055686224334</v>
      </c>
      <c r="AH77" s="26" t="str">
        <f>IF('Расчет субсидий'!BF77="+",'Расчет субсидий'!BF77,"-")</f>
        <v>-</v>
      </c>
    </row>
    <row r="78" spans="1:34" ht="15" customHeight="1">
      <c r="A78" s="33" t="s">
        <v>77</v>
      </c>
      <c r="B78" s="57">
        <f>'Расчет субсидий'!AT78</f>
        <v>-143.41818181818167</v>
      </c>
      <c r="C78" s="60">
        <f>'Расчет субсидий'!D78-1</f>
        <v>9.6714285714285753E-2</v>
      </c>
      <c r="D78" s="60">
        <f>C78*'Расчет субсидий'!E78</f>
        <v>0.96714285714285753</v>
      </c>
      <c r="E78" s="61">
        <f t="shared" si="25"/>
        <v>15.094840591841487</v>
      </c>
      <c r="F78" s="27" t="s">
        <v>375</v>
      </c>
      <c r="G78" s="27" t="s">
        <v>375</v>
      </c>
      <c r="H78" s="27" t="s">
        <v>375</v>
      </c>
      <c r="I78" s="27" t="s">
        <v>375</v>
      </c>
      <c r="J78" s="27" t="s">
        <v>375</v>
      </c>
      <c r="K78" s="27" t="s">
        <v>375</v>
      </c>
      <c r="L78" s="60">
        <f>'Расчет субсидий'!P78-1</f>
        <v>-0.30926852513700265</v>
      </c>
      <c r="M78" s="60">
        <f>L78*'Расчет субсидий'!Q78</f>
        <v>-6.185370502740053</v>
      </c>
      <c r="N78" s="61">
        <f t="shared" si="26"/>
        <v>-96.539183483364326</v>
      </c>
      <c r="O78" s="60">
        <f>'Расчет субсидий'!T78-1</f>
        <v>-0.19418181818181823</v>
      </c>
      <c r="P78" s="60">
        <f>O78*'Расчет субсидий'!U78</f>
        <v>-5.825454545454547</v>
      </c>
      <c r="Q78" s="61">
        <f t="shared" si="27"/>
        <v>-90.92173621426636</v>
      </c>
      <c r="R78" s="60">
        <f>'Расчет субсидий'!X78-1</f>
        <v>0.14117647058823524</v>
      </c>
      <c r="S78" s="60">
        <f>R78*'Расчет субсидий'!Y78</f>
        <v>2.8235294117647047</v>
      </c>
      <c r="T78" s="61">
        <f t="shared" si="28"/>
        <v>44.068697878692639</v>
      </c>
      <c r="U78" s="60">
        <f>'Расчет субсидий'!AB78-1</f>
        <v>7.5055975794251051E-2</v>
      </c>
      <c r="V78" s="70">
        <f>U78*'Расчет субсидий'!AC78</f>
        <v>0.37527987897125525</v>
      </c>
      <c r="W78" s="61">
        <f t="shared" si="30"/>
        <v>5.8572421939108761</v>
      </c>
      <c r="X78" s="60">
        <f>'Расчет субсидий'!AF78-1</f>
        <v>-6.7204301075268869E-2</v>
      </c>
      <c r="Y78" s="60">
        <f>X78*'Расчет субсидий'!AG78</f>
        <v>-1.3440860215053774</v>
      </c>
      <c r="Z78" s="61">
        <f t="shared" si="29"/>
        <v>-20.978042784995957</v>
      </c>
      <c r="AA78" s="27" t="s">
        <v>375</v>
      </c>
      <c r="AB78" s="27" t="s">
        <v>375</v>
      </c>
      <c r="AC78" s="27" t="s">
        <v>375</v>
      </c>
      <c r="AD78" s="27" t="s">
        <v>375</v>
      </c>
      <c r="AE78" s="27" t="s">
        <v>375</v>
      </c>
      <c r="AF78" s="27" t="s">
        <v>375</v>
      </c>
      <c r="AG78" s="60">
        <f t="shared" si="18"/>
        <v>-9.1889589218211611</v>
      </c>
      <c r="AH78" s="26" t="str">
        <f>IF('Расчет субсидий'!BF78="+",'Расчет субсидий'!BF78,"-")</f>
        <v>-</v>
      </c>
    </row>
    <row r="79" spans="1:34" ht="15" customHeight="1">
      <c r="A79" s="33" t="s">
        <v>78</v>
      </c>
      <c r="B79" s="57">
        <f>'Расчет субсидий'!AT79</f>
        <v>69.536363636363831</v>
      </c>
      <c r="C79" s="60">
        <f>'Расчет субсидий'!D79-1</f>
        <v>-1.3226421086059093E-2</v>
      </c>
      <c r="D79" s="60">
        <f>C79*'Расчет субсидий'!E79</f>
        <v>-0.13226421086059093</v>
      </c>
      <c r="E79" s="61">
        <f t="shared" si="25"/>
        <v>-1.9488149023512458</v>
      </c>
      <c r="F79" s="27" t="s">
        <v>375</v>
      </c>
      <c r="G79" s="27" t="s">
        <v>375</v>
      </c>
      <c r="H79" s="27" t="s">
        <v>375</v>
      </c>
      <c r="I79" s="27" t="s">
        <v>375</v>
      </c>
      <c r="J79" s="27" t="s">
        <v>375</v>
      </c>
      <c r="K79" s="27" t="s">
        <v>375</v>
      </c>
      <c r="L79" s="60">
        <f>'Расчет субсидий'!P79-1</f>
        <v>1.3539503038695111E-2</v>
      </c>
      <c r="M79" s="60">
        <f>L79*'Расчет субсидий'!Q79</f>
        <v>0.27079006077390222</v>
      </c>
      <c r="N79" s="61">
        <f t="shared" si="26"/>
        <v>3.9898904050545241</v>
      </c>
      <c r="O79" s="60">
        <f>'Расчет субсидий'!T79-1</f>
        <v>8.2125603864733332E-3</v>
      </c>
      <c r="P79" s="60">
        <f>O79*'Расчет субсидий'!U79</f>
        <v>0.20531400966183333</v>
      </c>
      <c r="Q79" s="61">
        <f t="shared" si="27"/>
        <v>3.0251494269466566</v>
      </c>
      <c r="R79" s="60">
        <f>'Расчет субсидий'!X79-1</f>
        <v>0.1166666666666667</v>
      </c>
      <c r="S79" s="60">
        <f>R79*'Расчет субсидий'!Y79</f>
        <v>2.9166666666666674</v>
      </c>
      <c r="T79" s="61">
        <f t="shared" si="28"/>
        <v>42.974916859272142</v>
      </c>
      <c r="U79" s="60">
        <f>'Расчет субсидий'!AB79-1</f>
        <v>0.14980962410887888</v>
      </c>
      <c r="V79" s="70">
        <f>U79*'Расчет субсидий'!AC79</f>
        <v>0.7490481205443944</v>
      </c>
      <c r="W79" s="61">
        <f t="shared" si="30"/>
        <v>11.036667669939222</v>
      </c>
      <c r="X79" s="60">
        <f>'Расчет субсидий'!AF79-1</f>
        <v>3.5490605427974886E-2</v>
      </c>
      <c r="Y79" s="60">
        <f>X79*'Расчет субсидий'!AG79</f>
        <v>0.70981210855949772</v>
      </c>
      <c r="Z79" s="61">
        <f t="shared" si="29"/>
        <v>10.458554177502535</v>
      </c>
      <c r="AA79" s="27" t="s">
        <v>375</v>
      </c>
      <c r="AB79" s="27" t="s">
        <v>375</v>
      </c>
      <c r="AC79" s="27" t="s">
        <v>375</v>
      </c>
      <c r="AD79" s="27" t="s">
        <v>375</v>
      </c>
      <c r="AE79" s="27" t="s">
        <v>375</v>
      </c>
      <c r="AF79" s="27" t="s">
        <v>375</v>
      </c>
      <c r="AG79" s="60">
        <f t="shared" si="18"/>
        <v>4.7193667553457042</v>
      </c>
      <c r="AH79" s="26" t="str">
        <f>IF('Расчет субсидий'!BF79="+",'Расчет субсидий'!BF79,"-")</f>
        <v>-</v>
      </c>
    </row>
    <row r="80" spans="1:34" ht="15" customHeight="1">
      <c r="A80" s="33" t="s">
        <v>79</v>
      </c>
      <c r="B80" s="57">
        <f>'Расчет субсидий'!AT80</f>
        <v>-177.78181818181815</v>
      </c>
      <c r="C80" s="60">
        <f>'Расчет субсидий'!D80-1</f>
        <v>-8.1360035211267556E-2</v>
      </c>
      <c r="D80" s="60">
        <f>C80*'Расчет субсидий'!E80</f>
        <v>-0.81360035211267556</v>
      </c>
      <c r="E80" s="61">
        <f t="shared" si="25"/>
        <v>-9.6168247791751398</v>
      </c>
      <c r="F80" s="27" t="s">
        <v>375</v>
      </c>
      <c r="G80" s="27" t="s">
        <v>375</v>
      </c>
      <c r="H80" s="27" t="s">
        <v>375</v>
      </c>
      <c r="I80" s="27" t="s">
        <v>375</v>
      </c>
      <c r="J80" s="27" t="s">
        <v>375</v>
      </c>
      <c r="K80" s="27" t="s">
        <v>375</v>
      </c>
      <c r="L80" s="60">
        <f>'Расчет субсидий'!P80-1</f>
        <v>-0.56018084934603585</v>
      </c>
      <c r="M80" s="60">
        <f>L80*'Расчет субсидий'!Q80</f>
        <v>-11.203616986920718</v>
      </c>
      <c r="N80" s="61">
        <f t="shared" si="26"/>
        <v>-132.42769767297901</v>
      </c>
      <c r="O80" s="60">
        <f>'Расчет субсидий'!T80-1</f>
        <v>1.4566929133858153E-2</v>
      </c>
      <c r="P80" s="60">
        <f>O80*'Расчет субсидий'!U80</f>
        <v>0.29133858267716306</v>
      </c>
      <c r="Q80" s="61">
        <f t="shared" si="27"/>
        <v>3.4436466180775347</v>
      </c>
      <c r="R80" s="60">
        <f>'Расчет субсидий'!X80-1</f>
        <v>3.5616438356164348E-2</v>
      </c>
      <c r="S80" s="60">
        <f>R80*'Расчет субсидий'!Y80</f>
        <v>1.0684931506849304</v>
      </c>
      <c r="T80" s="61">
        <f t="shared" si="28"/>
        <v>12.629679155378117</v>
      </c>
      <c r="U80" s="60">
        <f>'Расчет субсидий'!AB80-1</f>
        <v>-0.74451360806942612</v>
      </c>
      <c r="V80" s="70">
        <f>U80*'Расчет субсидий'!AC80</f>
        <v>-3.7225680403471308</v>
      </c>
      <c r="W80" s="61">
        <f t="shared" si="30"/>
        <v>-44.001068189825318</v>
      </c>
      <c r="X80" s="60">
        <f>'Расчет субсидий'!AF80-1</f>
        <v>-3.3035099793530587E-2</v>
      </c>
      <c r="Y80" s="60">
        <f>X80*'Расчет субсидий'!AG80</f>
        <v>-0.66070199587061174</v>
      </c>
      <c r="Z80" s="61">
        <f t="shared" si="29"/>
        <v>-7.8095533132943178</v>
      </c>
      <c r="AA80" s="27" t="s">
        <v>375</v>
      </c>
      <c r="AB80" s="27" t="s">
        <v>375</v>
      </c>
      <c r="AC80" s="27" t="s">
        <v>375</v>
      </c>
      <c r="AD80" s="27" t="s">
        <v>375</v>
      </c>
      <c r="AE80" s="27" t="s">
        <v>375</v>
      </c>
      <c r="AF80" s="27" t="s">
        <v>375</v>
      </c>
      <c r="AG80" s="60">
        <f t="shared" si="18"/>
        <v>-15.040655641889044</v>
      </c>
      <c r="AH80" s="26" t="str">
        <f>IF('Расчет субсидий'!BF80="+",'Расчет субсидий'!BF80,"-")</f>
        <v>-</v>
      </c>
    </row>
    <row r="81" spans="1:34" ht="15" customHeight="1">
      <c r="A81" s="32" t="s">
        <v>80</v>
      </c>
      <c r="B81" s="62"/>
      <c r="C81" s="63"/>
      <c r="D81" s="63"/>
      <c r="E81" s="64"/>
      <c r="F81" s="63"/>
      <c r="G81" s="63"/>
      <c r="H81" s="64"/>
      <c r="I81" s="64"/>
      <c r="J81" s="64"/>
      <c r="K81" s="64"/>
      <c r="L81" s="63"/>
      <c r="M81" s="63"/>
      <c r="N81" s="64"/>
      <c r="O81" s="63"/>
      <c r="P81" s="63"/>
      <c r="Q81" s="64"/>
      <c r="R81" s="63"/>
      <c r="S81" s="63"/>
      <c r="T81" s="64"/>
      <c r="U81" s="64"/>
      <c r="V81" s="64"/>
      <c r="W81" s="64"/>
      <c r="X81" s="63"/>
      <c r="Y81" s="63"/>
      <c r="Z81" s="64"/>
      <c r="AA81" s="63"/>
      <c r="AB81" s="63"/>
      <c r="AC81" s="64"/>
      <c r="AD81" s="63"/>
      <c r="AE81" s="63"/>
      <c r="AF81" s="64"/>
      <c r="AG81" s="64"/>
      <c r="AH81" s="65"/>
    </row>
    <row r="82" spans="1:34" ht="15" customHeight="1">
      <c r="A82" s="33" t="s">
        <v>81</v>
      </c>
      <c r="B82" s="57">
        <f>'Расчет субсидий'!AT82</f>
        <v>157.41818181818167</v>
      </c>
      <c r="C82" s="60">
        <f>'Расчет субсидий'!D82-1</f>
        <v>0.20394595039282626</v>
      </c>
      <c r="D82" s="60">
        <f>C82*'Расчет субсидий'!E82</f>
        <v>2.0394595039282626</v>
      </c>
      <c r="E82" s="61">
        <f t="shared" ref="E82:E90" si="31">$B82*D82/$AG82</f>
        <v>38.794518028392652</v>
      </c>
      <c r="F82" s="27" t="s">
        <v>375</v>
      </c>
      <c r="G82" s="27" t="s">
        <v>375</v>
      </c>
      <c r="H82" s="27" t="s">
        <v>375</v>
      </c>
      <c r="I82" s="27" t="s">
        <v>375</v>
      </c>
      <c r="J82" s="27" t="s">
        <v>375</v>
      </c>
      <c r="K82" s="27" t="s">
        <v>375</v>
      </c>
      <c r="L82" s="60">
        <f>'Расчет субсидий'!P82-1</f>
        <v>-0.20621063903156134</v>
      </c>
      <c r="M82" s="60">
        <f>L82*'Расчет субсидий'!Q82</f>
        <v>-4.1242127806312272</v>
      </c>
      <c r="N82" s="61">
        <f t="shared" ref="N82:N90" si="32">$B82*M82/$AG82</f>
        <v>-78.450612411254525</v>
      </c>
      <c r="O82" s="60">
        <f>'Расчет субсидий'!T82-1</f>
        <v>0.16854838709677433</v>
      </c>
      <c r="P82" s="60">
        <f>O82*'Расчет субсидий'!U82</f>
        <v>2.5282258064516148</v>
      </c>
      <c r="Q82" s="61">
        <f t="shared" ref="Q82:Q90" si="33">$B82*P82/$AG82</f>
        <v>48.091811305553001</v>
      </c>
      <c r="R82" s="60">
        <f>'Расчет субсидий'!X82-1</f>
        <v>0.1822272215973002</v>
      </c>
      <c r="S82" s="60">
        <f>R82*'Расчет субсидий'!Y82</f>
        <v>6.3779527559055076</v>
      </c>
      <c r="T82" s="61">
        <f t="shared" ref="T82:T90" si="34">$B82*S82/$AG82</f>
        <v>121.32116509135457</v>
      </c>
      <c r="U82" s="60">
        <f>'Расчет субсидий'!AB82-1</f>
        <v>0.2112197768414199</v>
      </c>
      <c r="V82" s="70">
        <f>U82*'Расчет субсидий'!AC82</f>
        <v>1.0560988842070995</v>
      </c>
      <c r="W82" s="61">
        <f>$B82*V82/$AG82</f>
        <v>20.089071209417273</v>
      </c>
      <c r="X82" s="60">
        <f>'Расчет субсидий'!AF82-1</f>
        <v>1.9903912148249825E-2</v>
      </c>
      <c r="Y82" s="60">
        <f>X82*'Расчет субсидий'!AG82</f>
        <v>0.3980782429649965</v>
      </c>
      <c r="Z82" s="61">
        <f t="shared" ref="Z82:Z90" si="35">$B82*Y82/$AG82</f>
        <v>7.5722285947187125</v>
      </c>
      <c r="AA82" s="27" t="s">
        <v>375</v>
      </c>
      <c r="AB82" s="27" t="s">
        <v>375</v>
      </c>
      <c r="AC82" s="27" t="s">
        <v>375</v>
      </c>
      <c r="AD82" s="27" t="s">
        <v>375</v>
      </c>
      <c r="AE82" s="27" t="s">
        <v>375</v>
      </c>
      <c r="AF82" s="27" t="s">
        <v>375</v>
      </c>
      <c r="AG82" s="60">
        <f t="shared" si="18"/>
        <v>8.2756024128262524</v>
      </c>
      <c r="AH82" s="26" t="str">
        <f>IF('Расчет субсидий'!BF82="+",'Расчет субсидий'!BF82,"-")</f>
        <v>-</v>
      </c>
    </row>
    <row r="83" spans="1:34" ht="15" customHeight="1">
      <c r="A83" s="33" t="s">
        <v>82</v>
      </c>
      <c r="B83" s="57">
        <f>'Расчет субсидий'!AT83</f>
        <v>225.91818181818144</v>
      </c>
      <c r="C83" s="60">
        <f>'Расчет субсидий'!D83-1</f>
        <v>4.6377777160887979E-2</v>
      </c>
      <c r="D83" s="60">
        <f>C83*'Расчет субсидий'!E83</f>
        <v>0.46377777160887979</v>
      </c>
      <c r="E83" s="61">
        <f t="shared" si="31"/>
        <v>10.691191041247048</v>
      </c>
      <c r="F83" s="27" t="s">
        <v>375</v>
      </c>
      <c r="G83" s="27" t="s">
        <v>375</v>
      </c>
      <c r="H83" s="27" t="s">
        <v>375</v>
      </c>
      <c r="I83" s="27" t="s">
        <v>375</v>
      </c>
      <c r="J83" s="27" t="s">
        <v>375</v>
      </c>
      <c r="K83" s="27" t="s">
        <v>375</v>
      </c>
      <c r="L83" s="60">
        <f>'Расчет субсидий'!P83-1</f>
        <v>-7.0369867354792004E-2</v>
      </c>
      <c r="M83" s="60">
        <f>L83*'Расчет субсидий'!Q83</f>
        <v>-1.4073973470958401</v>
      </c>
      <c r="N83" s="61">
        <f t="shared" si="32"/>
        <v>-32.443887632966089</v>
      </c>
      <c r="O83" s="60">
        <f>'Расчет субсидий'!T83-1</f>
        <v>0.17471059661620658</v>
      </c>
      <c r="P83" s="60">
        <f>O83*'Расчет субсидий'!U83</f>
        <v>4.3677649154051643</v>
      </c>
      <c r="Q83" s="61">
        <f t="shared" si="33"/>
        <v>100.68746712861817</v>
      </c>
      <c r="R83" s="60">
        <f>'Расчет субсидий'!X83-1</f>
        <v>0.19393939393939386</v>
      </c>
      <c r="S83" s="60">
        <f>R83*'Расчет субсидий'!Y83</f>
        <v>4.848484848484846</v>
      </c>
      <c r="T83" s="61">
        <f t="shared" si="34"/>
        <v>111.76921566533905</v>
      </c>
      <c r="U83" s="60">
        <f>'Расчет субсидий'!AB83-1</f>
        <v>0.16516346837905926</v>
      </c>
      <c r="V83" s="70">
        <f>U83*'Расчет субсидий'!AC83</f>
        <v>0.82581734189529632</v>
      </c>
      <c r="W83" s="61">
        <f t="shared" ref="W83:W90" si="36">$B83*V83/$AG83</f>
        <v>19.037072295959941</v>
      </c>
      <c r="X83" s="60">
        <f>'Расчет субсидий'!AF83-1</f>
        <v>3.5087719298245723E-2</v>
      </c>
      <c r="Y83" s="60">
        <f>X83*'Расчет субсидий'!AG83</f>
        <v>0.70175438596491446</v>
      </c>
      <c r="Z83" s="61">
        <f t="shared" si="35"/>
        <v>16.177123319983341</v>
      </c>
      <c r="AA83" s="27" t="s">
        <v>375</v>
      </c>
      <c r="AB83" s="27" t="s">
        <v>375</v>
      </c>
      <c r="AC83" s="27" t="s">
        <v>375</v>
      </c>
      <c r="AD83" s="27" t="s">
        <v>375</v>
      </c>
      <c r="AE83" s="27" t="s">
        <v>375</v>
      </c>
      <c r="AF83" s="27" t="s">
        <v>375</v>
      </c>
      <c r="AG83" s="60">
        <f t="shared" si="18"/>
        <v>9.8002019162632603</v>
      </c>
      <c r="AH83" s="26" t="str">
        <f>IF('Расчет субсидий'!BF83="+",'Расчет субсидий'!BF83,"-")</f>
        <v>-</v>
      </c>
    </row>
    <row r="84" spans="1:34" ht="15" customHeight="1">
      <c r="A84" s="33" t="s">
        <v>83</v>
      </c>
      <c r="B84" s="57">
        <f>'Расчет субсидий'!AT84</f>
        <v>24.545454545454959</v>
      </c>
      <c r="C84" s="60">
        <f>'Расчет субсидий'!D84-1</f>
        <v>0.255537634408602</v>
      </c>
      <c r="D84" s="60">
        <f>C84*'Расчет субсидий'!E84</f>
        <v>2.55537634408602</v>
      </c>
      <c r="E84" s="61">
        <f t="shared" si="31"/>
        <v>75.230236856770077</v>
      </c>
      <c r="F84" s="27" t="s">
        <v>375</v>
      </c>
      <c r="G84" s="27" t="s">
        <v>375</v>
      </c>
      <c r="H84" s="27" t="s">
        <v>375</v>
      </c>
      <c r="I84" s="27" t="s">
        <v>375</v>
      </c>
      <c r="J84" s="27" t="s">
        <v>375</v>
      </c>
      <c r="K84" s="27" t="s">
        <v>375</v>
      </c>
      <c r="L84" s="60">
        <f>'Расчет субсидий'!P84-1</f>
        <v>-0.53014373508050183</v>
      </c>
      <c r="M84" s="60">
        <f>L84*'Расчет субсидий'!Q84</f>
        <v>-10.602874701610038</v>
      </c>
      <c r="N84" s="61">
        <f t="shared" si="32"/>
        <v>-312.1484539883208</v>
      </c>
      <c r="O84" s="60">
        <f>'Расчет субсидий'!T84-1</f>
        <v>0.16940298507462681</v>
      </c>
      <c r="P84" s="60">
        <f>O84*'Расчет субсидий'!U84</f>
        <v>3.3880597014925362</v>
      </c>
      <c r="Q84" s="61">
        <f t="shared" si="33"/>
        <v>99.744420980513397</v>
      </c>
      <c r="R84" s="60">
        <f>'Расчет субсидий'!X84-1</f>
        <v>0.1806167400881058</v>
      </c>
      <c r="S84" s="60">
        <f>R84*'Расчет субсидий'!Y84</f>
        <v>5.4185022026431735</v>
      </c>
      <c r="T84" s="61">
        <f t="shared" si="34"/>
        <v>159.52061427553639</v>
      </c>
      <c r="U84" s="60">
        <f>'Расчет субсидий'!AB84-1</f>
        <v>1.4936397209684094E-2</v>
      </c>
      <c r="V84" s="70">
        <f>U84*'Расчет субсидий'!AC84</f>
        <v>7.4681986048420468E-2</v>
      </c>
      <c r="W84" s="61">
        <f t="shared" si="36"/>
        <v>2.1986364209559044</v>
      </c>
      <c r="X84" s="60">
        <f>'Расчет субсидий'!AF84-1</f>
        <v>0</v>
      </c>
      <c r="Y84" s="60">
        <f>X84*'Расчет субсидий'!AG84</f>
        <v>0</v>
      </c>
      <c r="Z84" s="61">
        <f t="shared" si="35"/>
        <v>0</v>
      </c>
      <c r="AA84" s="27" t="s">
        <v>375</v>
      </c>
      <c r="AB84" s="27" t="s">
        <v>375</v>
      </c>
      <c r="AC84" s="27" t="s">
        <v>375</v>
      </c>
      <c r="AD84" s="27" t="s">
        <v>375</v>
      </c>
      <c r="AE84" s="27" t="s">
        <v>375</v>
      </c>
      <c r="AF84" s="27" t="s">
        <v>375</v>
      </c>
      <c r="AG84" s="60">
        <f t="shared" si="18"/>
        <v>0.83374553266011353</v>
      </c>
      <c r="AH84" s="26" t="str">
        <f>IF('Расчет субсидий'!BF84="+",'Расчет субсидий'!BF84,"-")</f>
        <v>-</v>
      </c>
    </row>
    <row r="85" spans="1:34" ht="15" customHeight="1">
      <c r="A85" s="33" t="s">
        <v>84</v>
      </c>
      <c r="B85" s="57">
        <f>'Расчет субсидий'!AT85</f>
        <v>312.59999999999991</v>
      </c>
      <c r="C85" s="60">
        <f>'Расчет субсидий'!D85-1</f>
        <v>0.20084435626102293</v>
      </c>
      <c r="D85" s="60">
        <f>C85*'Расчет субсидий'!E85</f>
        <v>2.0084435626102293</v>
      </c>
      <c r="E85" s="61">
        <f t="shared" si="31"/>
        <v>71.78570842664827</v>
      </c>
      <c r="F85" s="27" t="s">
        <v>375</v>
      </c>
      <c r="G85" s="27" t="s">
        <v>375</v>
      </c>
      <c r="H85" s="27" t="s">
        <v>375</v>
      </c>
      <c r="I85" s="27" t="s">
        <v>375</v>
      </c>
      <c r="J85" s="27" t="s">
        <v>375</v>
      </c>
      <c r="K85" s="27" t="s">
        <v>375</v>
      </c>
      <c r="L85" s="60">
        <f>'Расчет субсидий'!P85-1</f>
        <v>-0.2891993693062368</v>
      </c>
      <c r="M85" s="60">
        <f>L85*'Расчет субсидий'!Q85</f>
        <v>-5.7839873861247355</v>
      </c>
      <c r="N85" s="61">
        <f t="shared" si="32"/>
        <v>-206.73104277032624</v>
      </c>
      <c r="O85" s="60">
        <f>'Расчет субсидий'!T85-1</f>
        <v>0.15611775528978855</v>
      </c>
      <c r="P85" s="60">
        <f>O85*'Расчет субсидий'!U85</f>
        <v>3.9029438822447138</v>
      </c>
      <c r="Q85" s="61">
        <f t="shared" si="33"/>
        <v>139.49886208017998</v>
      </c>
      <c r="R85" s="60">
        <f>'Расчет субсидий'!X85-1</f>
        <v>0.18813314037626627</v>
      </c>
      <c r="S85" s="60">
        <f>R85*'Расчет субсидий'!Y85</f>
        <v>4.7033285094066564</v>
      </c>
      <c r="T85" s="61">
        <f t="shared" si="34"/>
        <v>168.10617699021267</v>
      </c>
      <c r="U85" s="60">
        <f>'Расчет субсидий'!AB85-1</f>
        <v>-1.9283919597990029E-2</v>
      </c>
      <c r="V85" s="70">
        <f>U85*'Расчет субсидий'!AC85</f>
        <v>-9.6419597989950145E-2</v>
      </c>
      <c r="W85" s="61">
        <f t="shared" si="36"/>
        <v>-3.4462253641450422</v>
      </c>
      <c r="X85" s="60">
        <f>'Расчет субсидий'!AF85-1</f>
        <v>0.20058570198105086</v>
      </c>
      <c r="Y85" s="60">
        <f>X85*'Расчет субсидий'!AG85</f>
        <v>4.0117140396210171</v>
      </c>
      <c r="Z85" s="61">
        <f t="shared" si="35"/>
        <v>143.38652063743027</v>
      </c>
      <c r="AA85" s="27" t="s">
        <v>375</v>
      </c>
      <c r="AB85" s="27" t="s">
        <v>375</v>
      </c>
      <c r="AC85" s="27" t="s">
        <v>375</v>
      </c>
      <c r="AD85" s="27" t="s">
        <v>375</v>
      </c>
      <c r="AE85" s="27" t="s">
        <v>375</v>
      </c>
      <c r="AF85" s="27" t="s">
        <v>375</v>
      </c>
      <c r="AG85" s="60">
        <f t="shared" si="18"/>
        <v>8.7460230097679315</v>
      </c>
      <c r="AH85" s="26" t="str">
        <f>IF('Расчет субсидий'!BF85="+",'Расчет субсидий'!BF85,"-")</f>
        <v>-</v>
      </c>
    </row>
    <row r="86" spans="1:34" ht="15" customHeight="1">
      <c r="A86" s="33" t="s">
        <v>85</v>
      </c>
      <c r="B86" s="57">
        <f>'Расчет субсидий'!AT86</f>
        <v>119.88181818181829</v>
      </c>
      <c r="C86" s="60">
        <f>'Расчет субсидий'!D86-1</f>
        <v>9.4999999999999973E-2</v>
      </c>
      <c r="D86" s="60">
        <f>C86*'Расчет субсидий'!E86</f>
        <v>0.94999999999999973</v>
      </c>
      <c r="E86" s="61">
        <f t="shared" si="31"/>
        <v>24.036709008648831</v>
      </c>
      <c r="F86" s="27" t="s">
        <v>375</v>
      </c>
      <c r="G86" s="27" t="s">
        <v>375</v>
      </c>
      <c r="H86" s="27" t="s">
        <v>375</v>
      </c>
      <c r="I86" s="27" t="s">
        <v>375</v>
      </c>
      <c r="J86" s="27" t="s">
        <v>375</v>
      </c>
      <c r="K86" s="27" t="s">
        <v>375</v>
      </c>
      <c r="L86" s="60">
        <f>'Расчет субсидий'!P86-1</f>
        <v>7.5826251180358684E-2</v>
      </c>
      <c r="M86" s="60">
        <f>L86*'Расчет субсидий'!Q86</f>
        <v>1.5165250236071737</v>
      </c>
      <c r="N86" s="61">
        <f t="shared" si="32"/>
        <v>38.370811259768367</v>
      </c>
      <c r="O86" s="60">
        <f>'Расчет субсидий'!T86-1</f>
        <v>0.1785425101214575</v>
      </c>
      <c r="P86" s="60">
        <f>O86*'Расчет субсидий'!U86</f>
        <v>3.57085020242915</v>
      </c>
      <c r="Q86" s="61">
        <f t="shared" si="33"/>
        <v>90.348933925541346</v>
      </c>
      <c r="R86" s="60">
        <f>'Расчет субсидий'!X86-1</f>
        <v>0.19745222929936324</v>
      </c>
      <c r="S86" s="60">
        <f>R86*'Расчет субсидий'!Y86</f>
        <v>5.9235668789808971</v>
      </c>
      <c r="T86" s="61">
        <f t="shared" si="34"/>
        <v>149.8768982771937</v>
      </c>
      <c r="U86" s="60">
        <f>'Расчет субсидий'!AB86-1</f>
        <v>6.3356469122619608E-3</v>
      </c>
      <c r="V86" s="70">
        <f>U86*'Расчет субсидий'!AC86</f>
        <v>3.1678234561309804E-2</v>
      </c>
      <c r="W86" s="61">
        <f t="shared" si="36"/>
        <v>0.80151632216623825</v>
      </c>
      <c r="X86" s="60">
        <f>'Расчет субсидий'!AF86-1</f>
        <v>-0.36272727272727268</v>
      </c>
      <c r="Y86" s="60">
        <f>X86*'Расчет субсидий'!AG86</f>
        <v>-7.254545454545454</v>
      </c>
      <c r="Z86" s="61">
        <f t="shared" si="35"/>
        <v>-183.5530506115002</v>
      </c>
      <c r="AA86" s="27" t="s">
        <v>375</v>
      </c>
      <c r="AB86" s="27" t="s">
        <v>375</v>
      </c>
      <c r="AC86" s="27" t="s">
        <v>375</v>
      </c>
      <c r="AD86" s="27" t="s">
        <v>375</v>
      </c>
      <c r="AE86" s="27" t="s">
        <v>375</v>
      </c>
      <c r="AF86" s="27" t="s">
        <v>375</v>
      </c>
      <c r="AG86" s="60">
        <f t="shared" si="18"/>
        <v>4.7380748850330772</v>
      </c>
      <c r="AH86" s="26" t="str">
        <f>IF('Расчет субсидий'!BF86="+",'Расчет субсидий'!BF86,"-")</f>
        <v>-</v>
      </c>
    </row>
    <row r="87" spans="1:34" ht="15" customHeight="1">
      <c r="A87" s="33" t="s">
        <v>86</v>
      </c>
      <c r="B87" s="57">
        <f>'Расчет субсидий'!AT87</f>
        <v>237.0545454545454</v>
      </c>
      <c r="C87" s="60">
        <f>'Расчет субсидий'!D87-1</f>
        <v>-4.5584045584045607E-2</v>
      </c>
      <c r="D87" s="60">
        <f>C87*'Расчет субсидий'!E87</f>
        <v>-0.45584045584045607</v>
      </c>
      <c r="E87" s="61">
        <f t="shared" si="31"/>
        <v>-8.8985655311171037</v>
      </c>
      <c r="F87" s="27" t="s">
        <v>375</v>
      </c>
      <c r="G87" s="27" t="s">
        <v>375</v>
      </c>
      <c r="H87" s="27" t="s">
        <v>375</v>
      </c>
      <c r="I87" s="27" t="s">
        <v>375</v>
      </c>
      <c r="J87" s="27" t="s">
        <v>375</v>
      </c>
      <c r="K87" s="27" t="s">
        <v>375</v>
      </c>
      <c r="L87" s="60">
        <f>'Расчет субсидий'!P87-1</f>
        <v>0.21765432098765425</v>
      </c>
      <c r="M87" s="60">
        <f>L87*'Расчет субсидий'!Q87</f>
        <v>4.353086419753085</v>
      </c>
      <c r="N87" s="61">
        <f t="shared" si="32"/>
        <v>84.977593086530305</v>
      </c>
      <c r="O87" s="60">
        <f>'Расчет субсидий'!T87-1</f>
        <v>0.16004415011037532</v>
      </c>
      <c r="P87" s="60">
        <f>O87*'Расчет субсидий'!U87</f>
        <v>4.8013245033112595</v>
      </c>
      <c r="Q87" s="61">
        <f t="shared" si="33"/>
        <v>93.727750973966238</v>
      </c>
      <c r="R87" s="60">
        <f>'Расчет субсидий'!X87-1</f>
        <v>0.18484848484848482</v>
      </c>
      <c r="S87" s="60">
        <f>R87*'Расчет субсидий'!Y87</f>
        <v>3.6969696969696964</v>
      </c>
      <c r="T87" s="61">
        <f t="shared" si="34"/>
        <v>72.169388858616728</v>
      </c>
      <c r="U87" s="60">
        <f>'Расчет субсидий'!AB87-1</f>
        <v>3.9400944818575034E-3</v>
      </c>
      <c r="V87" s="70">
        <f>U87*'Расчет субсидий'!AC87</f>
        <v>1.9700472409287517E-2</v>
      </c>
      <c r="W87" s="61">
        <f t="shared" si="36"/>
        <v>0.38457741624707048</v>
      </c>
      <c r="X87" s="60">
        <f>'Расчет субсидий'!AF87-1</f>
        <v>-1.3590844062947083E-2</v>
      </c>
      <c r="Y87" s="60">
        <f>X87*'Расчет субсидий'!AG87</f>
        <v>-0.27181688125894166</v>
      </c>
      <c r="Z87" s="61">
        <f t="shared" si="35"/>
        <v>-5.3061993496977822</v>
      </c>
      <c r="AA87" s="27" t="s">
        <v>375</v>
      </c>
      <c r="AB87" s="27" t="s">
        <v>375</v>
      </c>
      <c r="AC87" s="27" t="s">
        <v>375</v>
      </c>
      <c r="AD87" s="27" t="s">
        <v>375</v>
      </c>
      <c r="AE87" s="27" t="s">
        <v>375</v>
      </c>
      <c r="AF87" s="27" t="s">
        <v>375</v>
      </c>
      <c r="AG87" s="60">
        <f t="shared" si="18"/>
        <v>12.143423755343928</v>
      </c>
      <c r="AH87" s="26" t="str">
        <f>IF('Расчет субсидий'!BF87="+",'Расчет субсидий'!BF87,"-")</f>
        <v>-</v>
      </c>
    </row>
    <row r="88" spans="1:34" ht="15" customHeight="1">
      <c r="A88" s="33" t="s">
        <v>87</v>
      </c>
      <c r="B88" s="57">
        <f>'Расчет субсидий'!AT88</f>
        <v>73.881818181818062</v>
      </c>
      <c r="C88" s="60">
        <f>'Расчет субсидий'!D88-1</f>
        <v>-5.8479532163743242E-3</v>
      </c>
      <c r="D88" s="60">
        <f>C88*'Расчет субсидий'!E88</f>
        <v>-5.8479532163743242E-2</v>
      </c>
      <c r="E88" s="61">
        <f t="shared" si="31"/>
        <v>-1.1178760005647765</v>
      </c>
      <c r="F88" s="27" t="s">
        <v>375</v>
      </c>
      <c r="G88" s="27" t="s">
        <v>375</v>
      </c>
      <c r="H88" s="27" t="s">
        <v>375</v>
      </c>
      <c r="I88" s="27" t="s">
        <v>375</v>
      </c>
      <c r="J88" s="27" t="s">
        <v>375</v>
      </c>
      <c r="K88" s="27" t="s">
        <v>375</v>
      </c>
      <c r="L88" s="60">
        <f>'Расчет субсидий'!P88-1</f>
        <v>-0.285230352303523</v>
      </c>
      <c r="M88" s="60">
        <f>L88*'Расчет субсидий'!Q88</f>
        <v>-5.7046070460704605</v>
      </c>
      <c r="N88" s="61">
        <f t="shared" si="32"/>
        <v>-109.04744059167759</v>
      </c>
      <c r="O88" s="60">
        <f>'Расчет субсидий'!T88-1</f>
        <v>0.1924812030075187</v>
      </c>
      <c r="P88" s="60">
        <f>O88*'Расчет субсидий'!U88</f>
        <v>4.8120300751879679</v>
      </c>
      <c r="Q88" s="61">
        <f t="shared" si="33"/>
        <v>91.98522518932927</v>
      </c>
      <c r="R88" s="60">
        <f>'Расчет субсидий'!X88-1</f>
        <v>0.19599999999999995</v>
      </c>
      <c r="S88" s="60">
        <f>R88*'Расчет субсидий'!Y88</f>
        <v>4.8999999999999986</v>
      </c>
      <c r="T88" s="61">
        <f t="shared" si="34"/>
        <v>93.666830087321713</v>
      </c>
      <c r="U88" s="60">
        <f>'Расчет субсидий'!AB88-1</f>
        <v>-2.7262869830123382E-2</v>
      </c>
      <c r="V88" s="70">
        <f>U88*'Расчет субсидий'!AC88</f>
        <v>-0.13631434915061691</v>
      </c>
      <c r="W88" s="61">
        <f t="shared" si="36"/>
        <v>-2.6057414245621806</v>
      </c>
      <c r="X88" s="60">
        <f>'Расчет субсидий'!AF88-1</f>
        <v>2.6178010471205049E-3</v>
      </c>
      <c r="Y88" s="60">
        <f>X88*'Расчет субсидий'!AG88</f>
        <v>5.2356020942410098E-2</v>
      </c>
      <c r="Z88" s="61">
        <f t="shared" si="35"/>
        <v>1.0008209219716295</v>
      </c>
      <c r="AA88" s="27" t="s">
        <v>375</v>
      </c>
      <c r="AB88" s="27" t="s">
        <v>375</v>
      </c>
      <c r="AC88" s="27" t="s">
        <v>375</v>
      </c>
      <c r="AD88" s="27" t="s">
        <v>375</v>
      </c>
      <c r="AE88" s="27" t="s">
        <v>375</v>
      </c>
      <c r="AF88" s="27" t="s">
        <v>375</v>
      </c>
      <c r="AG88" s="60">
        <f t="shared" si="18"/>
        <v>3.8649851687455556</v>
      </c>
      <c r="AH88" s="26" t="str">
        <f>IF('Расчет субсидий'!BF88="+",'Расчет субсидий'!BF88,"-")</f>
        <v>-</v>
      </c>
    </row>
    <row r="89" spans="1:34" ht="15" customHeight="1">
      <c r="A89" s="33" t="s">
        <v>88</v>
      </c>
      <c r="B89" s="57">
        <f>'Расчет субсидий'!AT89</f>
        <v>78.209090909090719</v>
      </c>
      <c r="C89" s="60">
        <f>'Расчет субсидий'!D89-1</f>
        <v>-5.0793650793650835E-2</v>
      </c>
      <c r="D89" s="60">
        <f>C89*'Расчет субсидий'!E89</f>
        <v>-0.50793650793650835</v>
      </c>
      <c r="E89" s="61">
        <f t="shared" si="31"/>
        <v>-8.2514726511877576</v>
      </c>
      <c r="F89" s="27" t="s">
        <v>375</v>
      </c>
      <c r="G89" s="27" t="s">
        <v>375</v>
      </c>
      <c r="H89" s="27" t="s">
        <v>375</v>
      </c>
      <c r="I89" s="27" t="s">
        <v>375</v>
      </c>
      <c r="J89" s="27" t="s">
        <v>375</v>
      </c>
      <c r="K89" s="27" t="s">
        <v>375</v>
      </c>
      <c r="L89" s="60">
        <f>'Расчет субсидий'!P89-1</f>
        <v>-0.14229205581804194</v>
      </c>
      <c r="M89" s="60">
        <f>L89*'Расчет субсидий'!Q89</f>
        <v>-2.8458411163608388</v>
      </c>
      <c r="N89" s="61">
        <f t="shared" si="32"/>
        <v>-46.230935903139248</v>
      </c>
      <c r="O89" s="60">
        <f>'Расчет субсидий'!T89-1</f>
        <v>0.16898608349900601</v>
      </c>
      <c r="P89" s="60">
        <f>O89*'Расчет субсидий'!U89</f>
        <v>4.2246520874751505</v>
      </c>
      <c r="Q89" s="61">
        <f t="shared" si="33"/>
        <v>68.629839784900625</v>
      </c>
      <c r="R89" s="60">
        <f>'Расчет субсидий'!X89-1</f>
        <v>0.17602040816326525</v>
      </c>
      <c r="S89" s="60">
        <f>R89*'Расчет субсидий'!Y89</f>
        <v>4.4005102040816313</v>
      </c>
      <c r="T89" s="61">
        <f t="shared" si="34"/>
        <v>71.486670150496536</v>
      </c>
      <c r="U89" s="60">
        <f>'Расчет субсидий'!AB89-1</f>
        <v>-2.84202569916856E-2</v>
      </c>
      <c r="V89" s="70">
        <f>U89*'Расчет субсидий'!AC89</f>
        <v>-0.142101284958428</v>
      </c>
      <c r="W89" s="61">
        <f t="shared" si="36"/>
        <v>-2.3084477059870525</v>
      </c>
      <c r="X89" s="60">
        <f>'Расчет субсидий'!AF89-1</f>
        <v>-1.5748031496062964E-2</v>
      </c>
      <c r="Y89" s="60">
        <f>X89*'Расчет субсидий'!AG89</f>
        <v>-0.31496062992125928</v>
      </c>
      <c r="Z89" s="61">
        <f t="shared" si="35"/>
        <v>-5.1165627659923958</v>
      </c>
      <c r="AA89" s="27" t="s">
        <v>375</v>
      </c>
      <c r="AB89" s="27" t="s">
        <v>375</v>
      </c>
      <c r="AC89" s="27" t="s">
        <v>375</v>
      </c>
      <c r="AD89" s="27" t="s">
        <v>375</v>
      </c>
      <c r="AE89" s="27" t="s">
        <v>375</v>
      </c>
      <c r="AF89" s="27" t="s">
        <v>375</v>
      </c>
      <c r="AG89" s="60">
        <f t="shared" si="18"/>
        <v>4.8143227523797476</v>
      </c>
      <c r="AH89" s="26" t="str">
        <f>IF('Расчет субсидий'!BF89="+",'Расчет субсидий'!BF89,"-")</f>
        <v>-</v>
      </c>
    </row>
    <row r="90" spans="1:34" ht="15" customHeight="1">
      <c r="A90" s="33" t="s">
        <v>89</v>
      </c>
      <c r="B90" s="57">
        <f>'Расчет субсидий'!AT90</f>
        <v>441.0363636363636</v>
      </c>
      <c r="C90" s="60">
        <f>'Расчет субсидий'!D90-1</f>
        <v>4.0138608143228449E-2</v>
      </c>
      <c r="D90" s="60">
        <f>C90*'Расчет субсидий'!E90</f>
        <v>0.40138608143228449</v>
      </c>
      <c r="E90" s="61">
        <f t="shared" si="31"/>
        <v>10.107718893706537</v>
      </c>
      <c r="F90" s="27" t="s">
        <v>375</v>
      </c>
      <c r="G90" s="27" t="s">
        <v>375</v>
      </c>
      <c r="H90" s="27" t="s">
        <v>375</v>
      </c>
      <c r="I90" s="27" t="s">
        <v>375</v>
      </c>
      <c r="J90" s="27" t="s">
        <v>375</v>
      </c>
      <c r="K90" s="27" t="s">
        <v>375</v>
      </c>
      <c r="L90" s="60">
        <f>'Расчет субсидий'!P90-1</f>
        <v>0.22216828478964401</v>
      </c>
      <c r="M90" s="60">
        <f>L90*'Расчет субсидий'!Q90</f>
        <v>4.4433656957928802</v>
      </c>
      <c r="N90" s="61">
        <f t="shared" si="32"/>
        <v>111.8929964754896</v>
      </c>
      <c r="O90" s="60">
        <f>'Расчет субсидий'!T90-1</f>
        <v>0.17762284196547151</v>
      </c>
      <c r="P90" s="60">
        <f>O90*'Расчет субсидий'!U90</f>
        <v>5.3286852589641454</v>
      </c>
      <c r="Q90" s="61">
        <f t="shared" si="33"/>
        <v>134.18714589816673</v>
      </c>
      <c r="R90" s="60">
        <f>'Расчет субсидий'!X90-1</f>
        <v>0.19161676646706582</v>
      </c>
      <c r="S90" s="60">
        <f>R90*'Расчет субсидий'!Y90</f>
        <v>3.8323353293413165</v>
      </c>
      <c r="T90" s="61">
        <f t="shared" si="34"/>
        <v>96.506007575494962</v>
      </c>
      <c r="U90" s="60">
        <f>'Расчет субсидий'!AB90-1</f>
        <v>0.15410254687184999</v>
      </c>
      <c r="V90" s="70">
        <f>U90*'Расчет субсидий'!AC90</f>
        <v>0.77051273435924994</v>
      </c>
      <c r="W90" s="61">
        <f t="shared" si="36"/>
        <v>19.403079686106071</v>
      </c>
      <c r="X90" s="60">
        <f>'Расчет субсидий'!AF90-1</f>
        <v>0.1368821292775666</v>
      </c>
      <c r="Y90" s="60">
        <f>X90*'Расчет субсидий'!AG90</f>
        <v>2.737642585551332</v>
      </c>
      <c r="Z90" s="61">
        <f t="shared" si="35"/>
        <v>68.939415107399725</v>
      </c>
      <c r="AA90" s="27" t="s">
        <v>375</v>
      </c>
      <c r="AB90" s="27" t="s">
        <v>375</v>
      </c>
      <c r="AC90" s="27" t="s">
        <v>375</v>
      </c>
      <c r="AD90" s="27" t="s">
        <v>375</v>
      </c>
      <c r="AE90" s="27" t="s">
        <v>375</v>
      </c>
      <c r="AF90" s="27" t="s">
        <v>375</v>
      </c>
      <c r="AG90" s="60">
        <f t="shared" si="18"/>
        <v>17.513927685441207</v>
      </c>
      <c r="AH90" s="26" t="str">
        <f>IF('Расчет субсидий'!BF90="+",'Расчет субсидий'!BF90,"-")</f>
        <v>-</v>
      </c>
    </row>
    <row r="91" spans="1:34" ht="15" customHeight="1">
      <c r="A91" s="32" t="s">
        <v>90</v>
      </c>
      <c r="B91" s="62"/>
      <c r="C91" s="63"/>
      <c r="D91" s="63"/>
      <c r="E91" s="64"/>
      <c r="F91" s="63"/>
      <c r="G91" s="63"/>
      <c r="H91" s="64"/>
      <c r="I91" s="64"/>
      <c r="J91" s="64"/>
      <c r="K91" s="64"/>
      <c r="L91" s="63"/>
      <c r="M91" s="63"/>
      <c r="N91" s="64"/>
      <c r="O91" s="63"/>
      <c r="P91" s="63"/>
      <c r="Q91" s="64"/>
      <c r="R91" s="63"/>
      <c r="S91" s="63"/>
      <c r="T91" s="64"/>
      <c r="U91" s="64"/>
      <c r="V91" s="64"/>
      <c r="W91" s="64"/>
      <c r="X91" s="63"/>
      <c r="Y91" s="63"/>
      <c r="Z91" s="64"/>
      <c r="AA91" s="63"/>
      <c r="AB91" s="63"/>
      <c r="AC91" s="64"/>
      <c r="AD91" s="63"/>
      <c r="AE91" s="63"/>
      <c r="AF91" s="64"/>
      <c r="AG91" s="64"/>
      <c r="AH91" s="65"/>
    </row>
    <row r="92" spans="1:34" ht="15" customHeight="1">
      <c r="A92" s="33" t="s">
        <v>91</v>
      </c>
      <c r="B92" s="57">
        <f>'Расчет субсидий'!AT92</f>
        <v>36.372727272727275</v>
      </c>
      <c r="C92" s="60">
        <f>'Расчет субсидий'!D92-1</f>
        <v>-1</v>
      </c>
      <c r="D92" s="60">
        <f>C92*'Расчет субсидий'!E92</f>
        <v>0</v>
      </c>
      <c r="E92" s="61">
        <f t="shared" ref="E92:E104" si="37">$B92*D92/$AG92</f>
        <v>0</v>
      </c>
      <c r="F92" s="27" t="s">
        <v>375</v>
      </c>
      <c r="G92" s="27" t="s">
        <v>375</v>
      </c>
      <c r="H92" s="27" t="s">
        <v>375</v>
      </c>
      <c r="I92" s="27" t="s">
        <v>375</v>
      </c>
      <c r="J92" s="27" t="s">
        <v>375</v>
      </c>
      <c r="K92" s="27" t="s">
        <v>375</v>
      </c>
      <c r="L92" s="60">
        <f>'Расчет субсидий'!P92-1</f>
        <v>-0.1472902097902099</v>
      </c>
      <c r="M92" s="60">
        <f>L92*'Расчет субсидий'!Q92</f>
        <v>-2.9458041958041981</v>
      </c>
      <c r="N92" s="61">
        <f t="shared" ref="N92:N104" si="38">$B92*M92/$AG92</f>
        <v>-24.436966588570591</v>
      </c>
      <c r="O92" s="60">
        <f>'Расчет субсидий'!T92-1</f>
        <v>0.10150375939849621</v>
      </c>
      <c r="P92" s="60">
        <f>O92*'Расчет субсидий'!U92</f>
        <v>2.0300751879699241</v>
      </c>
      <c r="Q92" s="61">
        <f t="shared" ref="Q92:Q104" si="39">$B92*P92/$AG92</f>
        <v>16.840521719456675</v>
      </c>
      <c r="R92" s="60">
        <f>'Расчет субсидий'!X92-1</f>
        <v>0.20285714285714285</v>
      </c>
      <c r="S92" s="60">
        <f>R92*'Расчет субсидий'!Y92</f>
        <v>6.0857142857142854</v>
      </c>
      <c r="T92" s="61">
        <f t="shared" ref="T92:T104" si="40">$B92*S92/$AG92</f>
        <v>50.484141776771239</v>
      </c>
      <c r="U92" s="60">
        <f>'Расчет субсидий'!AB92-1</f>
        <v>-0.15707207207207208</v>
      </c>
      <c r="V92" s="70">
        <f>U92*'Расчет субсидий'!AC92</f>
        <v>-0.78536036036036039</v>
      </c>
      <c r="W92" s="61">
        <f>$B92*V92/$AG92</f>
        <v>-6.5149696349300505</v>
      </c>
      <c r="X92" s="60">
        <f>'Расчет субсидий'!AF92-1</f>
        <v>0</v>
      </c>
      <c r="Y92" s="60">
        <f>X92*'Расчет субсидий'!AG92</f>
        <v>0</v>
      </c>
      <c r="Z92" s="61">
        <f t="shared" ref="Z92:Z104" si="41">$B92*Y92/$AG92</f>
        <v>0</v>
      </c>
      <c r="AA92" s="27" t="s">
        <v>375</v>
      </c>
      <c r="AB92" s="27" t="s">
        <v>375</v>
      </c>
      <c r="AC92" s="27" t="s">
        <v>375</v>
      </c>
      <c r="AD92" s="27" t="s">
        <v>375</v>
      </c>
      <c r="AE92" s="27" t="s">
        <v>375</v>
      </c>
      <c r="AF92" s="27" t="s">
        <v>375</v>
      </c>
      <c r="AG92" s="60">
        <f t="shared" si="18"/>
        <v>4.384624917519651</v>
      </c>
      <c r="AH92" s="26" t="str">
        <f>IF('Расчет субсидий'!BF92="+",'Расчет субсидий'!BF92,"-")</f>
        <v>-</v>
      </c>
    </row>
    <row r="93" spans="1:34" ht="15" customHeight="1">
      <c r="A93" s="33" t="s">
        <v>92</v>
      </c>
      <c r="B93" s="57">
        <f>'Расчет субсидий'!AT93</f>
        <v>606.25454545454522</v>
      </c>
      <c r="C93" s="60">
        <f>'Расчет субсидий'!D93-1</f>
        <v>3.3536878766354361E-2</v>
      </c>
      <c r="D93" s="60">
        <f>C93*'Расчет субсидий'!E93</f>
        <v>0.33536878766354361</v>
      </c>
      <c r="E93" s="61">
        <f t="shared" si="37"/>
        <v>15.458386563297173</v>
      </c>
      <c r="F93" s="27" t="s">
        <v>375</v>
      </c>
      <c r="G93" s="27" t="s">
        <v>375</v>
      </c>
      <c r="H93" s="27" t="s">
        <v>375</v>
      </c>
      <c r="I93" s="27" t="s">
        <v>375</v>
      </c>
      <c r="J93" s="27" t="s">
        <v>375</v>
      </c>
      <c r="K93" s="27" t="s">
        <v>375</v>
      </c>
      <c r="L93" s="60">
        <f>'Расчет субсидий'!P93-1</f>
        <v>0.15176560016584895</v>
      </c>
      <c r="M93" s="60">
        <f>L93*'Расчет субсидий'!Q93</f>
        <v>3.0353120033169789</v>
      </c>
      <c r="N93" s="61">
        <f t="shared" si="38"/>
        <v>139.90874527823681</v>
      </c>
      <c r="O93" s="60">
        <f>'Расчет субсидий'!T93-1</f>
        <v>0.16360294117647056</v>
      </c>
      <c r="P93" s="60">
        <f>O93*'Расчет субсидий'!U93</f>
        <v>3.2720588235294112</v>
      </c>
      <c r="Q93" s="61">
        <f t="shared" si="39"/>
        <v>150.82128096759496</v>
      </c>
      <c r="R93" s="60">
        <f>'Расчет субсидий'!X93-1</f>
        <v>0.20522522522522513</v>
      </c>
      <c r="S93" s="60">
        <f>R93*'Расчет субсидий'!Y93</f>
        <v>6.1567567567567538</v>
      </c>
      <c r="T93" s="61">
        <f t="shared" si="40"/>
        <v>283.7876672578721</v>
      </c>
      <c r="U93" s="60">
        <f>'Расчет субсидий'!AB93-1</f>
        <v>7.0632069908325823E-2</v>
      </c>
      <c r="V93" s="70">
        <f>U93*'Расчет субсидий'!AC93</f>
        <v>0.35316034954162911</v>
      </c>
      <c r="W93" s="61">
        <f t="shared" ref="W93:W104" si="42">$B93*V93/$AG93</f>
        <v>16.278465387544191</v>
      </c>
      <c r="X93" s="60">
        <f>'Расчет субсидий'!AF93-1</f>
        <v>0</v>
      </c>
      <c r="Y93" s="60">
        <f>X93*'Расчет субсидий'!AG93</f>
        <v>0</v>
      </c>
      <c r="Z93" s="61">
        <f t="shared" si="41"/>
        <v>0</v>
      </c>
      <c r="AA93" s="27" t="s">
        <v>375</v>
      </c>
      <c r="AB93" s="27" t="s">
        <v>375</v>
      </c>
      <c r="AC93" s="27" t="s">
        <v>375</v>
      </c>
      <c r="AD93" s="27" t="s">
        <v>375</v>
      </c>
      <c r="AE93" s="27" t="s">
        <v>375</v>
      </c>
      <c r="AF93" s="27" t="s">
        <v>375</v>
      </c>
      <c r="AG93" s="60">
        <f t="shared" si="18"/>
        <v>13.152656720808316</v>
      </c>
      <c r="AH93" s="26" t="str">
        <f>IF('Расчет субсидий'!BF93="+",'Расчет субсидий'!BF93,"-")</f>
        <v>-</v>
      </c>
    </row>
    <row r="94" spans="1:34" ht="15" customHeight="1">
      <c r="A94" s="33" t="s">
        <v>93</v>
      </c>
      <c r="B94" s="57">
        <f>'Расчет субсидий'!AT94</f>
        <v>-10.709090909090719</v>
      </c>
      <c r="C94" s="60">
        <f>'Расчет субсидий'!D94-1</f>
        <v>-1</v>
      </c>
      <c r="D94" s="60">
        <f>C94*'Расчет субсидий'!E94</f>
        <v>0</v>
      </c>
      <c r="E94" s="61">
        <f t="shared" si="37"/>
        <v>0</v>
      </c>
      <c r="F94" s="27" t="s">
        <v>375</v>
      </c>
      <c r="G94" s="27" t="s">
        <v>375</v>
      </c>
      <c r="H94" s="27" t="s">
        <v>375</v>
      </c>
      <c r="I94" s="27" t="s">
        <v>375</v>
      </c>
      <c r="J94" s="27" t="s">
        <v>375</v>
      </c>
      <c r="K94" s="27" t="s">
        <v>375</v>
      </c>
      <c r="L94" s="60">
        <f>'Расчет субсидий'!P94-1</f>
        <v>-0.37797580330428004</v>
      </c>
      <c r="M94" s="60">
        <f>L94*'Расчет субсидий'!Q94</f>
        <v>-7.5595160660856013</v>
      </c>
      <c r="N94" s="61">
        <f t="shared" si="38"/>
        <v>-124.21610125958658</v>
      </c>
      <c r="O94" s="60">
        <f>'Расчет субсидий'!T94-1</f>
        <v>0.11696178937558255</v>
      </c>
      <c r="P94" s="60">
        <f>O94*'Расчет субсидий'!U94</f>
        <v>2.339235787511651</v>
      </c>
      <c r="Q94" s="61">
        <f t="shared" si="39"/>
        <v>38.437744812156559</v>
      </c>
      <c r="R94" s="60">
        <f>'Расчет субсидий'!X94-1</f>
        <v>0.14814814814814836</v>
      </c>
      <c r="S94" s="60">
        <f>R94*'Расчет субсидий'!Y94</f>
        <v>4.4444444444444509</v>
      </c>
      <c r="T94" s="61">
        <f t="shared" si="40"/>
        <v>73.03001360503589</v>
      </c>
      <c r="U94" s="60">
        <f>'Расчет субсидий'!AB94-1</f>
        <v>2.4820868786386008E-2</v>
      </c>
      <c r="V94" s="70">
        <f>U94*'Расчет субсидий'!AC94</f>
        <v>0.12410434393193004</v>
      </c>
      <c r="W94" s="61">
        <f t="shared" si="42"/>
        <v>2.0392519333034005</v>
      </c>
      <c r="X94" s="60">
        <f>'Расчет субсидий'!AF94-1</f>
        <v>0</v>
      </c>
      <c r="Y94" s="60">
        <f>X94*'Расчет субсидий'!AG94</f>
        <v>0</v>
      </c>
      <c r="Z94" s="61">
        <f t="shared" si="41"/>
        <v>0</v>
      </c>
      <c r="AA94" s="27" t="s">
        <v>375</v>
      </c>
      <c r="AB94" s="27" t="s">
        <v>375</v>
      </c>
      <c r="AC94" s="27" t="s">
        <v>375</v>
      </c>
      <c r="AD94" s="27" t="s">
        <v>375</v>
      </c>
      <c r="AE94" s="27" t="s">
        <v>375</v>
      </c>
      <c r="AF94" s="27" t="s">
        <v>375</v>
      </c>
      <c r="AG94" s="60">
        <f t="shared" si="18"/>
        <v>-0.65173149019756949</v>
      </c>
      <c r="AH94" s="26" t="str">
        <f>IF('Расчет субсидий'!BF94="+",'Расчет субсидий'!BF94,"-")</f>
        <v>-</v>
      </c>
    </row>
    <row r="95" spans="1:34" ht="15" customHeight="1">
      <c r="A95" s="33" t="s">
        <v>94</v>
      </c>
      <c r="B95" s="57">
        <f>'Расчет субсидий'!AT95</f>
        <v>117.04545454545462</v>
      </c>
      <c r="C95" s="60">
        <f>'Расчет субсидий'!D95-1</f>
        <v>-1</v>
      </c>
      <c r="D95" s="60">
        <f>C95*'Расчет субсидий'!E95</f>
        <v>0</v>
      </c>
      <c r="E95" s="61">
        <f t="shared" si="37"/>
        <v>0</v>
      </c>
      <c r="F95" s="27" t="s">
        <v>375</v>
      </c>
      <c r="G95" s="27" t="s">
        <v>375</v>
      </c>
      <c r="H95" s="27" t="s">
        <v>375</v>
      </c>
      <c r="I95" s="27" t="s">
        <v>375</v>
      </c>
      <c r="J95" s="27" t="s">
        <v>375</v>
      </c>
      <c r="K95" s="27" t="s">
        <v>375</v>
      </c>
      <c r="L95" s="60">
        <f>'Расчет субсидий'!P95-1</f>
        <v>0.23206077258768376</v>
      </c>
      <c r="M95" s="60">
        <f>L95*'Расчет субсидий'!Q95</f>
        <v>4.6412154517536752</v>
      </c>
      <c r="N95" s="61">
        <f t="shared" si="38"/>
        <v>48.933014599761606</v>
      </c>
      <c r="O95" s="60">
        <f>'Расчет субсидий'!T95-1</f>
        <v>0.10546282245826988</v>
      </c>
      <c r="P95" s="60">
        <f>O95*'Расчет субсидий'!U95</f>
        <v>2.1092564491653976</v>
      </c>
      <c r="Q95" s="61">
        <f t="shared" si="39"/>
        <v>22.238199819543638</v>
      </c>
      <c r="R95" s="60">
        <f>'Расчет субсидий'!X95-1</f>
        <v>0.15454545454545454</v>
      </c>
      <c r="S95" s="60">
        <f>R95*'Расчет субсидий'!Y95</f>
        <v>4.6363636363636367</v>
      </c>
      <c r="T95" s="61">
        <f t="shared" si="40"/>
        <v>48.881861199152638</v>
      </c>
      <c r="U95" s="60">
        <f>'Расчет субсидий'!AB95-1</f>
        <v>-5.7053576245886028E-2</v>
      </c>
      <c r="V95" s="70">
        <f>U95*'Расчет субсидий'!AC95</f>
        <v>-0.28526788122943014</v>
      </c>
      <c r="W95" s="61">
        <f t="shared" si="42"/>
        <v>-3.0076210730032744</v>
      </c>
      <c r="X95" s="60">
        <f>'Расчет субсидий'!AF95-1</f>
        <v>0</v>
      </c>
      <c r="Y95" s="60">
        <f>X95*'Расчет субсидий'!AG95</f>
        <v>0</v>
      </c>
      <c r="Z95" s="61">
        <f t="shared" si="41"/>
        <v>0</v>
      </c>
      <c r="AA95" s="27" t="s">
        <v>375</v>
      </c>
      <c r="AB95" s="27" t="s">
        <v>375</v>
      </c>
      <c r="AC95" s="27" t="s">
        <v>375</v>
      </c>
      <c r="AD95" s="27" t="s">
        <v>375</v>
      </c>
      <c r="AE95" s="27" t="s">
        <v>375</v>
      </c>
      <c r="AF95" s="27" t="s">
        <v>375</v>
      </c>
      <c r="AG95" s="60">
        <f t="shared" si="18"/>
        <v>11.10156765605328</v>
      </c>
      <c r="AH95" s="26" t="str">
        <f>IF('Расчет субсидий'!BF95="+",'Расчет субсидий'!BF95,"-")</f>
        <v>-</v>
      </c>
    </row>
    <row r="96" spans="1:34" ht="15" customHeight="1">
      <c r="A96" s="33" t="s">
        <v>95</v>
      </c>
      <c r="B96" s="57">
        <f>'Расчет субсидий'!AT96</f>
        <v>137.62727272727261</v>
      </c>
      <c r="C96" s="60">
        <f>'Расчет субсидий'!D96-1</f>
        <v>1.1548556430446277E-2</v>
      </c>
      <c r="D96" s="60">
        <f>C96*'Расчет субсидий'!E96</f>
        <v>0.11548556430446277</v>
      </c>
      <c r="E96" s="61">
        <f t="shared" si="37"/>
        <v>1.9043727584225183</v>
      </c>
      <c r="F96" s="27" t="s">
        <v>375</v>
      </c>
      <c r="G96" s="27" t="s">
        <v>375</v>
      </c>
      <c r="H96" s="27" t="s">
        <v>375</v>
      </c>
      <c r="I96" s="27" t="s">
        <v>375</v>
      </c>
      <c r="J96" s="27" t="s">
        <v>375</v>
      </c>
      <c r="K96" s="27" t="s">
        <v>375</v>
      </c>
      <c r="L96" s="60">
        <f>'Расчет субсидий'!P96-1</f>
        <v>-0.12070149160581656</v>
      </c>
      <c r="M96" s="60">
        <f>L96*'Расчет субсидий'!Q96</f>
        <v>-2.4140298321163312</v>
      </c>
      <c r="N96" s="61">
        <f t="shared" si="38"/>
        <v>-39.807682267384251</v>
      </c>
      <c r="O96" s="60">
        <f>'Расчет субсидий'!T96-1</f>
        <v>0.20022410494670662</v>
      </c>
      <c r="P96" s="60">
        <f>O96*'Расчет субсидий'!U96</f>
        <v>5.0056026236676656</v>
      </c>
      <c r="Q96" s="61">
        <f t="shared" si="39"/>
        <v>82.543072230826127</v>
      </c>
      <c r="R96" s="60">
        <f>'Расчет субсидий'!X96-1</f>
        <v>0.18534482758620685</v>
      </c>
      <c r="S96" s="60">
        <f>R96*'Расчет субсидий'!Y96</f>
        <v>4.6336206896551708</v>
      </c>
      <c r="T96" s="61">
        <f t="shared" si="40"/>
        <v>76.409039236960908</v>
      </c>
      <c r="U96" s="60">
        <f>'Расчет субсидий'!AB96-1</f>
        <v>0.20107135470527404</v>
      </c>
      <c r="V96" s="70">
        <f>U96*'Расчет субсидий'!AC96</f>
        <v>1.0053567735263702</v>
      </c>
      <c r="W96" s="61">
        <f t="shared" si="42"/>
        <v>16.578470768447296</v>
      </c>
      <c r="X96" s="60">
        <f>'Расчет субсидий'!AF96-1</f>
        <v>0</v>
      </c>
      <c r="Y96" s="60">
        <f>X96*'Расчет субсидий'!AG96</f>
        <v>0</v>
      </c>
      <c r="Z96" s="61">
        <f t="shared" si="41"/>
        <v>0</v>
      </c>
      <c r="AA96" s="27" t="s">
        <v>375</v>
      </c>
      <c r="AB96" s="27" t="s">
        <v>375</v>
      </c>
      <c r="AC96" s="27" t="s">
        <v>375</v>
      </c>
      <c r="AD96" s="27" t="s">
        <v>375</v>
      </c>
      <c r="AE96" s="27" t="s">
        <v>375</v>
      </c>
      <c r="AF96" s="27" t="s">
        <v>375</v>
      </c>
      <c r="AG96" s="60">
        <f t="shared" si="18"/>
        <v>8.346035819037338</v>
      </c>
      <c r="AH96" s="26" t="str">
        <f>IF('Расчет субсидий'!BF96="+",'Расчет субсидий'!BF96,"-")</f>
        <v>-</v>
      </c>
    </row>
    <row r="97" spans="1:34" ht="15" customHeight="1">
      <c r="A97" s="33" t="s">
        <v>96</v>
      </c>
      <c r="B97" s="57">
        <f>'Расчет субсидий'!AT97</f>
        <v>-11.36363636363626</v>
      </c>
      <c r="C97" s="60">
        <f>'Расчет субсидий'!D97-1</f>
        <v>-1</v>
      </c>
      <c r="D97" s="60">
        <f>C97*'Расчет субсидий'!E97</f>
        <v>0</v>
      </c>
      <c r="E97" s="61">
        <f t="shared" si="37"/>
        <v>0</v>
      </c>
      <c r="F97" s="27" t="s">
        <v>375</v>
      </c>
      <c r="G97" s="27" t="s">
        <v>375</v>
      </c>
      <c r="H97" s="27" t="s">
        <v>375</v>
      </c>
      <c r="I97" s="27" t="s">
        <v>375</v>
      </c>
      <c r="J97" s="27" t="s">
        <v>375</v>
      </c>
      <c r="K97" s="27" t="s">
        <v>375</v>
      </c>
      <c r="L97" s="60">
        <f>'Расчет субсидий'!P97-1</f>
        <v>-0.33339664450775552</v>
      </c>
      <c r="M97" s="60">
        <f>L97*'Расчет субсидий'!Q97</f>
        <v>-6.6679328901551109</v>
      </c>
      <c r="N97" s="61">
        <f t="shared" si="38"/>
        <v>-77.967953619361722</v>
      </c>
      <c r="O97" s="60">
        <f>'Расчет субсидий'!T97-1</f>
        <v>0.12162554426705374</v>
      </c>
      <c r="P97" s="60">
        <f>O97*'Расчет субсидий'!U97</f>
        <v>3.0406386066763433</v>
      </c>
      <c r="Q97" s="61">
        <f t="shared" si="39"/>
        <v>35.55410256282093</v>
      </c>
      <c r="R97" s="60">
        <f>'Расчет субсидий'!X97-1</f>
        <v>0.14285714285714302</v>
      </c>
      <c r="S97" s="60">
        <f>R97*'Расчет субсидий'!Y97</f>
        <v>3.5714285714285756</v>
      </c>
      <c r="T97" s="61">
        <f t="shared" si="40"/>
        <v>41.760614841090423</v>
      </c>
      <c r="U97" s="60">
        <f>'Расчет субсидий'!AB97-1</f>
        <v>-0.18319380232412852</v>
      </c>
      <c r="V97" s="70">
        <f>U97*'Расчет субсидий'!AC97</f>
        <v>-0.91596901162064259</v>
      </c>
      <c r="W97" s="61">
        <f t="shared" si="42"/>
        <v>-10.710400148185888</v>
      </c>
      <c r="X97" s="60">
        <f>'Расчет субсидий'!AF97-1</f>
        <v>0</v>
      </c>
      <c r="Y97" s="60">
        <f>X97*'Расчет субсидий'!AG97</f>
        <v>0</v>
      </c>
      <c r="Z97" s="61">
        <f t="shared" si="41"/>
        <v>0</v>
      </c>
      <c r="AA97" s="27" t="s">
        <v>375</v>
      </c>
      <c r="AB97" s="27" t="s">
        <v>375</v>
      </c>
      <c r="AC97" s="27" t="s">
        <v>375</v>
      </c>
      <c r="AD97" s="27" t="s">
        <v>375</v>
      </c>
      <c r="AE97" s="27" t="s">
        <v>375</v>
      </c>
      <c r="AF97" s="27" t="s">
        <v>375</v>
      </c>
      <c r="AG97" s="60">
        <f t="shared" si="18"/>
        <v>-0.97183472367083457</v>
      </c>
      <c r="AH97" s="26" t="str">
        <f>IF('Расчет субсидий'!BF97="+",'Расчет субсидий'!BF97,"-")</f>
        <v>-</v>
      </c>
    </row>
    <row r="98" spans="1:34" ht="15" customHeight="1">
      <c r="A98" s="33" t="s">
        <v>97</v>
      </c>
      <c r="B98" s="57">
        <f>'Расчет субсидий'!AT98</f>
        <v>211.80909090909108</v>
      </c>
      <c r="C98" s="60">
        <f>'Расчет субсидий'!D98-1</f>
        <v>-7.9262251352785196E-4</v>
      </c>
      <c r="D98" s="60">
        <f>C98*'Расчет субсидий'!E98</f>
        <v>-7.9262251352785196E-3</v>
      </c>
      <c r="E98" s="61">
        <f t="shared" si="37"/>
        <v>-0.16539270072057702</v>
      </c>
      <c r="F98" s="27" t="s">
        <v>375</v>
      </c>
      <c r="G98" s="27" t="s">
        <v>375</v>
      </c>
      <c r="H98" s="27" t="s">
        <v>375</v>
      </c>
      <c r="I98" s="27" t="s">
        <v>375</v>
      </c>
      <c r="J98" s="27" t="s">
        <v>375</v>
      </c>
      <c r="K98" s="27" t="s">
        <v>375</v>
      </c>
      <c r="L98" s="60">
        <f>'Расчет субсидий'!P98-1</f>
        <v>0.25332488228902572</v>
      </c>
      <c r="M98" s="60">
        <f>L98*'Расчет субсидий'!Q98</f>
        <v>5.0664976457805144</v>
      </c>
      <c r="N98" s="61">
        <f t="shared" si="38"/>
        <v>105.72015234596785</v>
      </c>
      <c r="O98" s="60">
        <f>'Расчет субсидий'!T98-1</f>
        <v>0.10416666666666674</v>
      </c>
      <c r="P98" s="60">
        <f>O98*'Расчет субсидий'!U98</f>
        <v>2.0833333333333348</v>
      </c>
      <c r="Q98" s="61">
        <f t="shared" si="39"/>
        <v>43.471907575218601</v>
      </c>
      <c r="R98" s="60">
        <f>'Расчет субсидий'!X98-1</f>
        <v>0.13888888888888884</v>
      </c>
      <c r="S98" s="60">
        <f>R98*'Расчет субсидий'!Y98</f>
        <v>4.1666666666666652</v>
      </c>
      <c r="T98" s="61">
        <f t="shared" si="40"/>
        <v>86.943815150437118</v>
      </c>
      <c r="U98" s="60">
        <f>'Расчет субсидий'!AB98-1</f>
        <v>-0.2315805080557477</v>
      </c>
      <c r="V98" s="70">
        <f>U98*'Расчет субсидий'!AC98</f>
        <v>-1.1579025402787386</v>
      </c>
      <c r="W98" s="61">
        <f t="shared" si="42"/>
        <v>-24.161391461811899</v>
      </c>
      <c r="X98" s="60">
        <f>'Расчет субсидий'!AF98-1</f>
        <v>0</v>
      </c>
      <c r="Y98" s="60">
        <f>X98*'Расчет субсидий'!AG98</f>
        <v>0</v>
      </c>
      <c r="Z98" s="61">
        <f t="shared" si="41"/>
        <v>0</v>
      </c>
      <c r="AA98" s="27" t="s">
        <v>375</v>
      </c>
      <c r="AB98" s="27" t="s">
        <v>375</v>
      </c>
      <c r="AC98" s="27" t="s">
        <v>375</v>
      </c>
      <c r="AD98" s="27" t="s">
        <v>375</v>
      </c>
      <c r="AE98" s="27" t="s">
        <v>375</v>
      </c>
      <c r="AF98" s="27" t="s">
        <v>375</v>
      </c>
      <c r="AG98" s="60">
        <f t="shared" si="18"/>
        <v>10.150668880366498</v>
      </c>
      <c r="AH98" s="26" t="str">
        <f>IF('Расчет субсидий'!BF98="+",'Расчет субсидий'!BF98,"-")</f>
        <v>-</v>
      </c>
    </row>
    <row r="99" spans="1:34" ht="15" customHeight="1">
      <c r="A99" s="33" t="s">
        <v>98</v>
      </c>
      <c r="B99" s="57">
        <f>'Расчет субсидий'!AT99</f>
        <v>-270.18181818181824</v>
      </c>
      <c r="C99" s="60">
        <f>'Расчет субсидий'!D99-1</f>
        <v>-0.12201834862385319</v>
      </c>
      <c r="D99" s="60">
        <f>C99*'Расчет субсидий'!E99</f>
        <v>-1.2201834862385319</v>
      </c>
      <c r="E99" s="61">
        <f t="shared" si="37"/>
        <v>-12.018093093433599</v>
      </c>
      <c r="F99" s="27" t="s">
        <v>375</v>
      </c>
      <c r="G99" s="27" t="s">
        <v>375</v>
      </c>
      <c r="H99" s="27" t="s">
        <v>375</v>
      </c>
      <c r="I99" s="27" t="s">
        <v>375</v>
      </c>
      <c r="J99" s="27" t="s">
        <v>375</v>
      </c>
      <c r="K99" s="27" t="s">
        <v>375</v>
      </c>
      <c r="L99" s="60">
        <f>'Расчет субсидий'!P99-1</f>
        <v>-0.22599324433006274</v>
      </c>
      <c r="M99" s="60">
        <f>L99*'Расчет субсидий'!Q99</f>
        <v>-4.5198648866012547</v>
      </c>
      <c r="N99" s="61">
        <f t="shared" si="38"/>
        <v>-44.518023387096235</v>
      </c>
      <c r="O99" s="60">
        <f>'Расчет субсидий'!T99-1</f>
        <v>0</v>
      </c>
      <c r="P99" s="60">
        <f>O99*'Расчет субсидий'!U99</f>
        <v>0</v>
      </c>
      <c r="Q99" s="61">
        <f t="shared" si="39"/>
        <v>0</v>
      </c>
      <c r="R99" s="60">
        <f>'Расчет субсидий'!X99-1</f>
        <v>-0.8</v>
      </c>
      <c r="S99" s="60">
        <f>R99*'Расчет субсидий'!Y99</f>
        <v>-20</v>
      </c>
      <c r="T99" s="61">
        <f t="shared" si="40"/>
        <v>-196.98829280966353</v>
      </c>
      <c r="U99" s="60">
        <f>'Расчет субсидий'!AB99-1</f>
        <v>-0.33824160114367408</v>
      </c>
      <c r="V99" s="70">
        <f>U99*'Расчет субсидий'!AC99</f>
        <v>-1.6912080057183703</v>
      </c>
      <c r="W99" s="61">
        <f t="shared" si="42"/>
        <v>-16.657408891624872</v>
      </c>
      <c r="X99" s="60">
        <f>'Расчет субсидий'!AF99-1</f>
        <v>0</v>
      </c>
      <c r="Y99" s="60">
        <f>X99*'Расчет субсидий'!AG99</f>
        <v>0</v>
      </c>
      <c r="Z99" s="61">
        <f t="shared" si="41"/>
        <v>0</v>
      </c>
      <c r="AA99" s="27" t="s">
        <v>375</v>
      </c>
      <c r="AB99" s="27" t="s">
        <v>375</v>
      </c>
      <c r="AC99" s="27" t="s">
        <v>375</v>
      </c>
      <c r="AD99" s="27" t="s">
        <v>375</v>
      </c>
      <c r="AE99" s="27" t="s">
        <v>375</v>
      </c>
      <c r="AF99" s="27" t="s">
        <v>375</v>
      </c>
      <c r="AG99" s="60">
        <f t="shared" si="18"/>
        <v>-27.431256378558157</v>
      </c>
      <c r="AH99" s="26" t="str">
        <f>IF('Расчет субсидий'!BF99="+",'Расчет субсидий'!BF99,"-")</f>
        <v>-</v>
      </c>
    </row>
    <row r="100" spans="1:34" ht="15" customHeight="1">
      <c r="A100" s="33" t="s">
        <v>99</v>
      </c>
      <c r="B100" s="57">
        <f>'Расчет субсидий'!AT100</f>
        <v>89.081818181818335</v>
      </c>
      <c r="C100" s="60">
        <f>'Расчет субсидий'!D100-1</f>
        <v>4.5723507261968832E-2</v>
      </c>
      <c r="D100" s="60">
        <f>C100*'Расчет субсидий'!E100</f>
        <v>0.45723507261968832</v>
      </c>
      <c r="E100" s="61">
        <f t="shared" si="37"/>
        <v>5.8016254300315735</v>
      </c>
      <c r="F100" s="27" t="s">
        <v>375</v>
      </c>
      <c r="G100" s="27" t="s">
        <v>375</v>
      </c>
      <c r="H100" s="27" t="s">
        <v>375</v>
      </c>
      <c r="I100" s="27" t="s">
        <v>375</v>
      </c>
      <c r="J100" s="27" t="s">
        <v>375</v>
      </c>
      <c r="K100" s="27" t="s">
        <v>375</v>
      </c>
      <c r="L100" s="60">
        <f>'Расчет субсидий'!P100-1</f>
        <v>3.2977932060500814E-2</v>
      </c>
      <c r="M100" s="60">
        <f>L100*'Расчет субсидий'!Q100</f>
        <v>0.65955864121001628</v>
      </c>
      <c r="N100" s="61">
        <f t="shared" si="38"/>
        <v>8.3688072385117671</v>
      </c>
      <c r="O100" s="60">
        <f>'Расчет субсидий'!T100-1</f>
        <v>0.11817967089205594</v>
      </c>
      <c r="P100" s="60">
        <f>O100*'Расчет субсидий'!U100</f>
        <v>2.9544917723013988</v>
      </c>
      <c r="Q100" s="61">
        <f t="shared" si="39"/>
        <v>37.488057293583857</v>
      </c>
      <c r="R100" s="60">
        <f>'Расчет субсидий'!X100-1</f>
        <v>0.12579415501905955</v>
      </c>
      <c r="S100" s="60">
        <f>R100*'Расчет субсидий'!Y100</f>
        <v>3.144853875476489</v>
      </c>
      <c r="T100" s="61">
        <f t="shared" si="40"/>
        <v>39.90346609494128</v>
      </c>
      <c r="U100" s="60">
        <f>'Расчет субсидий'!AB100-1</f>
        <v>-3.9092700319009133E-2</v>
      </c>
      <c r="V100" s="70">
        <f>U100*'Расчет субсидий'!AC100</f>
        <v>-0.19546350159504566</v>
      </c>
      <c r="W100" s="61">
        <f t="shared" si="42"/>
        <v>-2.4801378752501329</v>
      </c>
      <c r="X100" s="60">
        <f>'Расчет субсидий'!AF100-1</f>
        <v>0</v>
      </c>
      <c r="Y100" s="60">
        <f>X100*'Расчет субсидий'!AG100</f>
        <v>0</v>
      </c>
      <c r="Z100" s="61">
        <f t="shared" si="41"/>
        <v>0</v>
      </c>
      <c r="AA100" s="27" t="s">
        <v>375</v>
      </c>
      <c r="AB100" s="27" t="s">
        <v>375</v>
      </c>
      <c r="AC100" s="27" t="s">
        <v>375</v>
      </c>
      <c r="AD100" s="27" t="s">
        <v>375</v>
      </c>
      <c r="AE100" s="27" t="s">
        <v>375</v>
      </c>
      <c r="AF100" s="27" t="s">
        <v>375</v>
      </c>
      <c r="AG100" s="60">
        <f t="shared" si="18"/>
        <v>7.0206758600125463</v>
      </c>
      <c r="AH100" s="26" t="str">
        <f>IF('Расчет субсидий'!BF100="+",'Расчет субсидий'!BF100,"-")</f>
        <v>-</v>
      </c>
    </row>
    <row r="101" spans="1:34" ht="15" customHeight="1">
      <c r="A101" s="33" t="s">
        <v>100</v>
      </c>
      <c r="B101" s="57">
        <f>'Расчет субсидий'!AT101</f>
        <v>22.872727272727388</v>
      </c>
      <c r="C101" s="60">
        <f>'Расчет субсидий'!D101-1</f>
        <v>-1</v>
      </c>
      <c r="D101" s="60">
        <f>C101*'Расчет субсидий'!E101</f>
        <v>0</v>
      </c>
      <c r="E101" s="61">
        <f t="shared" si="37"/>
        <v>0</v>
      </c>
      <c r="F101" s="27" t="s">
        <v>375</v>
      </c>
      <c r="G101" s="27" t="s">
        <v>375</v>
      </c>
      <c r="H101" s="27" t="s">
        <v>375</v>
      </c>
      <c r="I101" s="27" t="s">
        <v>375</v>
      </c>
      <c r="J101" s="27" t="s">
        <v>375</v>
      </c>
      <c r="K101" s="27" t="s">
        <v>375</v>
      </c>
      <c r="L101" s="60">
        <f>'Расчет субсидий'!P101-1</f>
        <v>-0.31637586714315746</v>
      </c>
      <c r="M101" s="60">
        <f>L101*'Расчет субсидий'!Q101</f>
        <v>-6.3275173428631497</v>
      </c>
      <c r="N101" s="61">
        <f t="shared" si="38"/>
        <v>-117.35853131860057</v>
      </c>
      <c r="O101" s="60">
        <f>'Расчет субсидий'!T101-1</f>
        <v>0.10205054840247985</v>
      </c>
      <c r="P101" s="60">
        <f>O101*'Расчет субсидий'!U101</f>
        <v>1.5307582260371977</v>
      </c>
      <c r="Q101" s="61">
        <f t="shared" si="39"/>
        <v>28.39147290749311</v>
      </c>
      <c r="R101" s="60">
        <f>'Расчет субсидий'!X101-1</f>
        <v>0.16393442622950816</v>
      </c>
      <c r="S101" s="60">
        <f>R101*'Расчет субсидий'!Y101</f>
        <v>5.7377049180327857</v>
      </c>
      <c r="T101" s="61">
        <f t="shared" si="40"/>
        <v>106.41908758722508</v>
      </c>
      <c r="U101" s="60">
        <f>'Расчет субсидий'!AB101-1</f>
        <v>5.8452608142493645E-2</v>
      </c>
      <c r="V101" s="70">
        <f>U101*'Расчет субсидий'!AC101</f>
        <v>0.29226304071246823</v>
      </c>
      <c r="W101" s="61">
        <f t="shared" si="42"/>
        <v>5.4206980966097777</v>
      </c>
      <c r="X101" s="60">
        <f>'Расчет субсидий'!AF101-1</f>
        <v>0</v>
      </c>
      <c r="Y101" s="60">
        <f>X101*'Расчет субсидий'!AG101</f>
        <v>0</v>
      </c>
      <c r="Z101" s="61">
        <f t="shared" si="41"/>
        <v>0</v>
      </c>
      <c r="AA101" s="27" t="s">
        <v>375</v>
      </c>
      <c r="AB101" s="27" t="s">
        <v>375</v>
      </c>
      <c r="AC101" s="27" t="s">
        <v>375</v>
      </c>
      <c r="AD101" s="27" t="s">
        <v>375</v>
      </c>
      <c r="AE101" s="27" t="s">
        <v>375</v>
      </c>
      <c r="AF101" s="27" t="s">
        <v>375</v>
      </c>
      <c r="AG101" s="60">
        <f t="shared" si="18"/>
        <v>1.2332088419193017</v>
      </c>
      <c r="AH101" s="26" t="str">
        <f>IF('Расчет субсидий'!BF101="+",'Расчет субсидий'!BF101,"-")</f>
        <v>-</v>
      </c>
    </row>
    <row r="102" spans="1:34" ht="15" customHeight="1">
      <c r="A102" s="33" t="s">
        <v>101</v>
      </c>
      <c r="B102" s="57">
        <f>'Расчет субсидий'!AT102</f>
        <v>91.672727272727343</v>
      </c>
      <c r="C102" s="60">
        <f>'Расчет субсидий'!D102-1</f>
        <v>-1</v>
      </c>
      <c r="D102" s="60">
        <f>C102*'Расчет субсидий'!E102</f>
        <v>0</v>
      </c>
      <c r="E102" s="61">
        <f t="shared" si="37"/>
        <v>0</v>
      </c>
      <c r="F102" s="27" t="s">
        <v>375</v>
      </c>
      <c r="G102" s="27" t="s">
        <v>375</v>
      </c>
      <c r="H102" s="27" t="s">
        <v>375</v>
      </c>
      <c r="I102" s="27" t="s">
        <v>375</v>
      </c>
      <c r="J102" s="27" t="s">
        <v>375</v>
      </c>
      <c r="K102" s="27" t="s">
        <v>375</v>
      </c>
      <c r="L102" s="60">
        <f>'Расчет субсидий'!P102-1</f>
        <v>0.21117985217629331</v>
      </c>
      <c r="M102" s="60">
        <f>L102*'Расчет субсидий'!Q102</f>
        <v>4.2235970435258663</v>
      </c>
      <c r="N102" s="61">
        <f t="shared" si="38"/>
        <v>48.652271457981485</v>
      </c>
      <c r="O102" s="60">
        <f>'Расчет субсидий'!T102-1</f>
        <v>0.10469798657718132</v>
      </c>
      <c r="P102" s="60">
        <f>O102*'Расчет субсидий'!U102</f>
        <v>3.1409395973154397</v>
      </c>
      <c r="Q102" s="61">
        <f t="shared" si="39"/>
        <v>36.180971893602937</v>
      </c>
      <c r="R102" s="60">
        <f>'Расчет субсидий'!X102-1</f>
        <v>4.5558086560364419E-2</v>
      </c>
      <c r="S102" s="60">
        <f>R102*'Расчет субсидий'!Y102</f>
        <v>0.91116173120728838</v>
      </c>
      <c r="T102" s="61">
        <f t="shared" si="40"/>
        <v>10.495813741695045</v>
      </c>
      <c r="U102" s="60">
        <f>'Расчет субсидий'!AB102-1</f>
        <v>-7.2699191423639564E-2</v>
      </c>
      <c r="V102" s="70">
        <f>U102*'Расчет субсидий'!AC102</f>
        <v>-0.36349595711819782</v>
      </c>
      <c r="W102" s="61">
        <f t="shared" si="42"/>
        <v>-4.1871664832945257</v>
      </c>
      <c r="X102" s="60">
        <f>'Расчет субсидий'!AF102-1</f>
        <v>2.3041474654377225E-3</v>
      </c>
      <c r="Y102" s="60">
        <f>X102*'Расчет субсидий'!AG102</f>
        <v>4.6082949308754451E-2</v>
      </c>
      <c r="Z102" s="61">
        <f t="shared" si="41"/>
        <v>0.53083666274239616</v>
      </c>
      <c r="AA102" s="27" t="s">
        <v>375</v>
      </c>
      <c r="AB102" s="27" t="s">
        <v>375</v>
      </c>
      <c r="AC102" s="27" t="s">
        <v>375</v>
      </c>
      <c r="AD102" s="27" t="s">
        <v>375</v>
      </c>
      <c r="AE102" s="27" t="s">
        <v>375</v>
      </c>
      <c r="AF102" s="27" t="s">
        <v>375</v>
      </c>
      <c r="AG102" s="60">
        <f t="shared" si="18"/>
        <v>7.9582853642391518</v>
      </c>
      <c r="AH102" s="26" t="str">
        <f>IF('Расчет субсидий'!BF102="+",'Расчет субсидий'!BF102,"-")</f>
        <v>-</v>
      </c>
    </row>
    <row r="103" spans="1:34" ht="15" customHeight="1">
      <c r="A103" s="33" t="s">
        <v>102</v>
      </c>
      <c r="B103" s="57">
        <f>'Расчет субсидий'!AT103</f>
        <v>-68.081818181818107</v>
      </c>
      <c r="C103" s="60">
        <f>'Расчет субсидий'!D103-1</f>
        <v>-1</v>
      </c>
      <c r="D103" s="60">
        <f>C103*'Расчет субсидий'!E103</f>
        <v>0</v>
      </c>
      <c r="E103" s="61">
        <f t="shared" si="37"/>
        <v>0</v>
      </c>
      <c r="F103" s="27" t="s">
        <v>375</v>
      </c>
      <c r="G103" s="27" t="s">
        <v>375</v>
      </c>
      <c r="H103" s="27" t="s">
        <v>375</v>
      </c>
      <c r="I103" s="27" t="s">
        <v>375</v>
      </c>
      <c r="J103" s="27" t="s">
        <v>375</v>
      </c>
      <c r="K103" s="27" t="s">
        <v>375</v>
      </c>
      <c r="L103" s="60">
        <f>'Расчет субсидий'!P103-1</f>
        <v>-0.60880131932991932</v>
      </c>
      <c r="M103" s="60">
        <f>L103*'Расчет субсидий'!Q103</f>
        <v>-12.176026386598387</v>
      </c>
      <c r="N103" s="61">
        <f t="shared" si="38"/>
        <v>-119.90906412204194</v>
      </c>
      <c r="O103" s="60">
        <f>'Расчет субсидий'!T103-1</f>
        <v>0.12988505747126444</v>
      </c>
      <c r="P103" s="60">
        <f>O103*'Расчет субсидий'!U103</f>
        <v>2.5977011494252888</v>
      </c>
      <c r="Q103" s="61">
        <f t="shared" si="39"/>
        <v>25.582066251037364</v>
      </c>
      <c r="R103" s="60">
        <f>'Расчет субсидий'!X103-1</f>
        <v>0.1333333333333333</v>
      </c>
      <c r="S103" s="60">
        <f>R103*'Расчет субсидий'!Y103</f>
        <v>3.9999999999999991</v>
      </c>
      <c r="T103" s="61">
        <f t="shared" si="40"/>
        <v>39.391854227261042</v>
      </c>
      <c r="U103" s="60">
        <f>'Расчет субсидий'!AB103-1</f>
        <v>-0.26699275362318842</v>
      </c>
      <c r="V103" s="70">
        <f>U103*'Расчет субсидий'!AC103</f>
        <v>-1.3349637681159421</v>
      </c>
      <c r="W103" s="61">
        <f t="shared" si="42"/>
        <v>-13.146674538074578</v>
      </c>
      <c r="X103" s="60">
        <f>'Расчет субсидий'!AF103-1</f>
        <v>0</v>
      </c>
      <c r="Y103" s="60">
        <f>X103*'Расчет субсидий'!AG103</f>
        <v>0</v>
      </c>
      <c r="Z103" s="61">
        <f t="shared" si="41"/>
        <v>0</v>
      </c>
      <c r="AA103" s="27" t="s">
        <v>375</v>
      </c>
      <c r="AB103" s="27" t="s">
        <v>375</v>
      </c>
      <c r="AC103" s="27" t="s">
        <v>375</v>
      </c>
      <c r="AD103" s="27" t="s">
        <v>375</v>
      </c>
      <c r="AE103" s="27" t="s">
        <v>375</v>
      </c>
      <c r="AF103" s="27" t="s">
        <v>375</v>
      </c>
      <c r="AG103" s="60">
        <f t="shared" si="18"/>
        <v>-6.913289005289041</v>
      </c>
      <c r="AH103" s="26" t="str">
        <f>IF('Расчет субсидий'!BF103="+",'Расчет субсидий'!BF103,"-")</f>
        <v>-</v>
      </c>
    </row>
    <row r="104" spans="1:34" ht="15" customHeight="1">
      <c r="A104" s="33" t="s">
        <v>103</v>
      </c>
      <c r="B104" s="57">
        <f>'Расчет субсидий'!AT104</f>
        <v>-11.045454545454618</v>
      </c>
      <c r="C104" s="60">
        <f>'Расчет субсидий'!D104-1</f>
        <v>-1</v>
      </c>
      <c r="D104" s="60">
        <f>C104*'Расчет субсидий'!E104</f>
        <v>0</v>
      </c>
      <c r="E104" s="61">
        <f t="shared" si="37"/>
        <v>0</v>
      </c>
      <c r="F104" s="27" t="s">
        <v>375</v>
      </c>
      <c r="G104" s="27" t="s">
        <v>375</v>
      </c>
      <c r="H104" s="27" t="s">
        <v>375</v>
      </c>
      <c r="I104" s="27" t="s">
        <v>375</v>
      </c>
      <c r="J104" s="27" t="s">
        <v>375</v>
      </c>
      <c r="K104" s="27" t="s">
        <v>375</v>
      </c>
      <c r="L104" s="60">
        <f>'Расчет субсидий'!P104-1</f>
        <v>-0.34458653026427966</v>
      </c>
      <c r="M104" s="60">
        <f>L104*'Расчет субсидий'!Q104</f>
        <v>-6.8917306052855931</v>
      </c>
      <c r="N104" s="61">
        <f t="shared" si="38"/>
        <v>-45.415470802362321</v>
      </c>
      <c r="O104" s="60">
        <f>'Расчет субсидий'!T104-1</f>
        <v>0.15115207373271899</v>
      </c>
      <c r="P104" s="60">
        <f>O104*'Расчет субсидий'!U104</f>
        <v>2.2672811059907847</v>
      </c>
      <c r="Q104" s="61">
        <f t="shared" si="39"/>
        <v>14.941042354572009</v>
      </c>
      <c r="R104" s="60">
        <f>'Расчет субсидий'!X104-1</f>
        <v>0.15238095238095228</v>
      </c>
      <c r="S104" s="60">
        <f>R104*'Расчет субсидий'!Y104</f>
        <v>5.3333333333333304</v>
      </c>
      <c r="T104" s="61">
        <f t="shared" si="40"/>
        <v>35.14586656847829</v>
      </c>
      <c r="U104" s="60">
        <f>'Расчет субсидий'!AB104-1</f>
        <v>-0.47700304893287349</v>
      </c>
      <c r="V104" s="70">
        <f>U104*'Расчет субсидий'!AC104</f>
        <v>-2.3850152446643675</v>
      </c>
      <c r="W104" s="61">
        <f t="shared" si="42"/>
        <v>-15.716892666142597</v>
      </c>
      <c r="X104" s="60">
        <f>'Расчет субсидий'!AF104-1</f>
        <v>0</v>
      </c>
      <c r="Y104" s="60">
        <f>X104*'Расчет субсидий'!AG104</f>
        <v>0</v>
      </c>
      <c r="Z104" s="61">
        <f t="shared" si="41"/>
        <v>0</v>
      </c>
      <c r="AA104" s="27" t="s">
        <v>375</v>
      </c>
      <c r="AB104" s="27" t="s">
        <v>375</v>
      </c>
      <c r="AC104" s="27" t="s">
        <v>375</v>
      </c>
      <c r="AD104" s="27" t="s">
        <v>375</v>
      </c>
      <c r="AE104" s="27" t="s">
        <v>375</v>
      </c>
      <c r="AF104" s="27" t="s">
        <v>375</v>
      </c>
      <c r="AG104" s="60">
        <f t="shared" si="18"/>
        <v>-1.6761314106258456</v>
      </c>
      <c r="AH104" s="26" t="str">
        <f>IF('Расчет субсидий'!BF104="+",'Расчет субсидий'!BF104,"-")</f>
        <v>-</v>
      </c>
    </row>
    <row r="105" spans="1:34" ht="15" customHeight="1">
      <c r="A105" s="32" t="s">
        <v>104</v>
      </c>
      <c r="B105" s="62"/>
      <c r="C105" s="63"/>
      <c r="D105" s="63"/>
      <c r="E105" s="64"/>
      <c r="F105" s="63"/>
      <c r="G105" s="63"/>
      <c r="H105" s="64"/>
      <c r="I105" s="64"/>
      <c r="J105" s="64"/>
      <c r="K105" s="64"/>
      <c r="L105" s="63"/>
      <c r="M105" s="63"/>
      <c r="N105" s="64"/>
      <c r="O105" s="63"/>
      <c r="P105" s="63"/>
      <c r="Q105" s="64"/>
      <c r="R105" s="63"/>
      <c r="S105" s="63"/>
      <c r="T105" s="64"/>
      <c r="U105" s="64"/>
      <c r="V105" s="64"/>
      <c r="W105" s="64"/>
      <c r="X105" s="63"/>
      <c r="Y105" s="63"/>
      <c r="Z105" s="64"/>
      <c r="AA105" s="63"/>
      <c r="AB105" s="63"/>
      <c r="AC105" s="64"/>
      <c r="AD105" s="63"/>
      <c r="AE105" s="63"/>
      <c r="AF105" s="64"/>
      <c r="AG105" s="64"/>
      <c r="AH105" s="65"/>
    </row>
    <row r="106" spans="1:34" ht="15" customHeight="1">
      <c r="A106" s="33" t="s">
        <v>105</v>
      </c>
      <c r="B106" s="57">
        <f>'Расчет субсидий'!AT106</f>
        <v>200.91818181818167</v>
      </c>
      <c r="C106" s="60">
        <f>'Расчет субсидий'!D106-1</f>
        <v>-0.16902039913716238</v>
      </c>
      <c r="D106" s="60">
        <f>C106*'Расчет субсидий'!E106</f>
        <v>-1.6902039913716238</v>
      </c>
      <c r="E106" s="61">
        <f t="shared" ref="E106:E120" si="43">$B106*D106/$AG106</f>
        <v>-24.329900762228799</v>
      </c>
      <c r="F106" s="27" t="s">
        <v>375</v>
      </c>
      <c r="G106" s="27" t="s">
        <v>375</v>
      </c>
      <c r="H106" s="27" t="s">
        <v>375</v>
      </c>
      <c r="I106" s="27" t="s">
        <v>375</v>
      </c>
      <c r="J106" s="27" t="s">
        <v>375</v>
      </c>
      <c r="K106" s="27" t="s">
        <v>375</v>
      </c>
      <c r="L106" s="60">
        <f>'Расчет субсидий'!P106-1</f>
        <v>0.21990322969134102</v>
      </c>
      <c r="M106" s="60">
        <f>L106*'Расчет субсидий'!Q106</f>
        <v>4.3980645938268204</v>
      </c>
      <c r="N106" s="61">
        <f t="shared" ref="N106:N120" si="44">$B106*M106/$AG106</f>
        <v>63.308615800181038</v>
      </c>
      <c r="O106" s="60">
        <f>'Расчет субсидий'!T106-1</f>
        <v>0.30000000000000004</v>
      </c>
      <c r="P106" s="60">
        <f>O106*'Расчет субсидий'!U106</f>
        <v>9.0000000000000018</v>
      </c>
      <c r="Q106" s="61">
        <f t="shared" ref="Q106:Q120" si="45">$B106*P106/$AG106</f>
        <v>129.5518812982821</v>
      </c>
      <c r="R106" s="60">
        <f>'Расчет субсидий'!X106-1</f>
        <v>0.30000000000000004</v>
      </c>
      <c r="S106" s="60">
        <f>R106*'Расчет субсидий'!Y106</f>
        <v>6.0000000000000009</v>
      </c>
      <c r="T106" s="61">
        <f t="shared" ref="T106:T120" si="46">$B106*S106/$AG106</f>
        <v>86.367920865521398</v>
      </c>
      <c r="U106" s="60">
        <f>'Расчет субсидий'!AB106-1</f>
        <v>-0.30357410208228308</v>
      </c>
      <c r="V106" s="70">
        <f>U106*'Расчет субсидий'!AC106</f>
        <v>-3.0357410208228308</v>
      </c>
      <c r="W106" s="61">
        <f>$B106*V106/$AG106</f>
        <v>-43.698440042440552</v>
      </c>
      <c r="X106" s="60">
        <f>'Расчет субсидий'!AF106-1</f>
        <v>-3.5714285714285698E-2</v>
      </c>
      <c r="Y106" s="60">
        <f>X106*'Расчет субсидий'!AG106</f>
        <v>-0.71428571428571397</v>
      </c>
      <c r="Z106" s="61">
        <f t="shared" ref="Z106:Z120" si="47">$B106*Y106/$AG106</f>
        <v>-10.281895341133492</v>
      </c>
      <c r="AA106" s="27" t="s">
        <v>375</v>
      </c>
      <c r="AB106" s="27" t="s">
        <v>375</v>
      </c>
      <c r="AC106" s="27" t="s">
        <v>375</v>
      </c>
      <c r="AD106" s="27" t="s">
        <v>375</v>
      </c>
      <c r="AE106" s="27" t="s">
        <v>375</v>
      </c>
      <c r="AF106" s="27" t="s">
        <v>375</v>
      </c>
      <c r="AG106" s="60">
        <f t="shared" si="18"/>
        <v>13.957833867346654</v>
      </c>
      <c r="AH106" s="26" t="str">
        <f>IF('Расчет субсидий'!BF106="+",'Расчет субсидий'!BF106,"-")</f>
        <v>-</v>
      </c>
    </row>
    <row r="107" spans="1:34" ht="15" customHeight="1">
      <c r="A107" s="33" t="s">
        <v>106</v>
      </c>
      <c r="B107" s="57">
        <f>'Расчет субсидий'!AT107</f>
        <v>158.83636363636379</v>
      </c>
      <c r="C107" s="60">
        <f>'Расчет субсидий'!D107-1</f>
        <v>-1</v>
      </c>
      <c r="D107" s="60">
        <f>C107*'Расчет субсидий'!E107</f>
        <v>0</v>
      </c>
      <c r="E107" s="61">
        <f t="shared" si="43"/>
        <v>0</v>
      </c>
      <c r="F107" s="27" t="s">
        <v>375</v>
      </c>
      <c r="G107" s="27" t="s">
        <v>375</v>
      </c>
      <c r="H107" s="27" t="s">
        <v>375</v>
      </c>
      <c r="I107" s="27" t="s">
        <v>375</v>
      </c>
      <c r="J107" s="27" t="s">
        <v>375</v>
      </c>
      <c r="K107" s="27" t="s">
        <v>375</v>
      </c>
      <c r="L107" s="60">
        <f>'Расчет субсидий'!P107-1</f>
        <v>-0.25665110523651513</v>
      </c>
      <c r="M107" s="60">
        <f>L107*'Расчет субсидий'!Q107</f>
        <v>-5.1330221047303031</v>
      </c>
      <c r="N107" s="61">
        <f t="shared" si="44"/>
        <v>-74.745162824838829</v>
      </c>
      <c r="O107" s="60">
        <f>'Расчет субсидий'!T107-1</f>
        <v>0.25311023622047246</v>
      </c>
      <c r="P107" s="60">
        <f>O107*'Расчет субсидий'!U107</f>
        <v>6.3277559055118111</v>
      </c>
      <c r="Q107" s="61">
        <f t="shared" si="45"/>
        <v>92.142433019615126</v>
      </c>
      <c r="R107" s="60">
        <f>'Расчет субсидий'!X107-1</f>
        <v>9.9636583888552455E-2</v>
      </c>
      <c r="S107" s="60">
        <f>R107*'Расчет субсидий'!Y107</f>
        <v>2.4909145972138114</v>
      </c>
      <c r="T107" s="61">
        <f t="shared" si="46"/>
        <v>36.271773889291786</v>
      </c>
      <c r="U107" s="60">
        <f>'Расчет субсидий'!AB107-1</f>
        <v>0.30000000000000004</v>
      </c>
      <c r="V107" s="70">
        <f>U107*'Расчет субсидий'!AC107</f>
        <v>3.0000000000000004</v>
      </c>
      <c r="W107" s="61">
        <f t="shared" ref="W107:W119" si="48">$B107*V107/$AG107</f>
        <v>43.684886583261303</v>
      </c>
      <c r="X107" s="60">
        <f>'Расчет субсидий'!AF107-1</f>
        <v>0.21111111111111103</v>
      </c>
      <c r="Y107" s="60">
        <f>X107*'Расчет субсидий'!AG107</f>
        <v>4.2222222222222205</v>
      </c>
      <c r="Z107" s="61">
        <f t="shared" si="47"/>
        <v>61.482432969034399</v>
      </c>
      <c r="AA107" s="27" t="s">
        <v>375</v>
      </c>
      <c r="AB107" s="27" t="s">
        <v>375</v>
      </c>
      <c r="AC107" s="27" t="s">
        <v>375</v>
      </c>
      <c r="AD107" s="27" t="s">
        <v>375</v>
      </c>
      <c r="AE107" s="27" t="s">
        <v>375</v>
      </c>
      <c r="AF107" s="27" t="s">
        <v>375</v>
      </c>
      <c r="AG107" s="60">
        <f t="shared" si="18"/>
        <v>10.90787062021754</v>
      </c>
      <c r="AH107" s="26" t="str">
        <f>IF('Расчет субсидий'!BF107="+",'Расчет субсидий'!BF107,"-")</f>
        <v>-</v>
      </c>
    </row>
    <row r="108" spans="1:34" ht="15" customHeight="1">
      <c r="A108" s="33" t="s">
        <v>107</v>
      </c>
      <c r="B108" s="57">
        <f>'Расчет субсидий'!AT108</f>
        <v>315.44545454545505</v>
      </c>
      <c r="C108" s="60">
        <f>'Расчет субсидий'!D108-1</f>
        <v>-1</v>
      </c>
      <c r="D108" s="60">
        <f>C108*'Расчет субсидий'!E108</f>
        <v>0</v>
      </c>
      <c r="E108" s="61">
        <f t="shared" si="43"/>
        <v>0</v>
      </c>
      <c r="F108" s="27" t="s">
        <v>375</v>
      </c>
      <c r="G108" s="27" t="s">
        <v>375</v>
      </c>
      <c r="H108" s="27" t="s">
        <v>375</v>
      </c>
      <c r="I108" s="27" t="s">
        <v>375</v>
      </c>
      <c r="J108" s="27" t="s">
        <v>375</v>
      </c>
      <c r="K108" s="27" t="s">
        <v>375</v>
      </c>
      <c r="L108" s="60">
        <f>'Расчет субсидий'!P108-1</f>
        <v>0.17622450139212442</v>
      </c>
      <c r="M108" s="60">
        <f>L108*'Расчет субсидий'!Q108</f>
        <v>3.5244900278424884</v>
      </c>
      <c r="N108" s="61">
        <f t="shared" si="44"/>
        <v>100.00457429879677</v>
      </c>
      <c r="O108" s="60">
        <f>'Расчет субсидий'!T108-1</f>
        <v>0.16521739130434776</v>
      </c>
      <c r="P108" s="60">
        <f>O108*'Расчет субсидий'!U108</f>
        <v>4.1304347826086936</v>
      </c>
      <c r="Q108" s="61">
        <f t="shared" si="45"/>
        <v>117.19777012862797</v>
      </c>
      <c r="R108" s="60">
        <f>'Расчет субсидий'!X108-1</f>
        <v>0.11587301587301591</v>
      </c>
      <c r="S108" s="60">
        <f>R108*'Расчет субсидий'!Y108</f>
        <v>2.8968253968253976</v>
      </c>
      <c r="T108" s="61">
        <f t="shared" si="46"/>
        <v>82.195094421874074</v>
      </c>
      <c r="U108" s="60">
        <f>'Расчет субсидий'!AB108-1</f>
        <v>1.2004028688158419E-2</v>
      </c>
      <c r="V108" s="70">
        <f>U108*'Расчет субсидий'!AC108</f>
        <v>0.12004028688158419</v>
      </c>
      <c r="W108" s="61">
        <f t="shared" si="48"/>
        <v>3.4060467453349133</v>
      </c>
      <c r="X108" s="60">
        <f>'Расчет субсидий'!AF108-1</f>
        <v>2.2277227722772297E-2</v>
      </c>
      <c r="Y108" s="60">
        <f>X108*'Расчет субсидий'!AG108</f>
        <v>0.44554455445544594</v>
      </c>
      <c r="Z108" s="61">
        <f t="shared" si="47"/>
        <v>12.641968950821274</v>
      </c>
      <c r="AA108" s="27" t="s">
        <v>375</v>
      </c>
      <c r="AB108" s="27" t="s">
        <v>375</v>
      </c>
      <c r="AC108" s="27" t="s">
        <v>375</v>
      </c>
      <c r="AD108" s="27" t="s">
        <v>375</v>
      </c>
      <c r="AE108" s="27" t="s">
        <v>375</v>
      </c>
      <c r="AF108" s="27" t="s">
        <v>375</v>
      </c>
      <c r="AG108" s="60">
        <f t="shared" si="18"/>
        <v>11.117335048613612</v>
      </c>
      <c r="AH108" s="26" t="str">
        <f>IF('Расчет субсидий'!BF108="+",'Расчет субсидий'!BF108,"-")</f>
        <v>-</v>
      </c>
    </row>
    <row r="109" spans="1:34" ht="15" customHeight="1">
      <c r="A109" s="33" t="s">
        <v>108</v>
      </c>
      <c r="B109" s="57">
        <f>'Расчет субсидий'!AT109</f>
        <v>215.51818181818157</v>
      </c>
      <c r="C109" s="60">
        <f>'Расчет субсидий'!D109-1</f>
        <v>-0.13725123682545326</v>
      </c>
      <c r="D109" s="60">
        <f>C109*'Расчет субсидий'!E109</f>
        <v>-1.3725123682545326</v>
      </c>
      <c r="E109" s="61">
        <f t="shared" si="43"/>
        <v>-23.348091035096687</v>
      </c>
      <c r="F109" s="27" t="s">
        <v>375</v>
      </c>
      <c r="G109" s="27" t="s">
        <v>375</v>
      </c>
      <c r="H109" s="27" t="s">
        <v>375</v>
      </c>
      <c r="I109" s="27" t="s">
        <v>375</v>
      </c>
      <c r="J109" s="27" t="s">
        <v>375</v>
      </c>
      <c r="K109" s="27" t="s">
        <v>375</v>
      </c>
      <c r="L109" s="60">
        <f>'Расчет субсидий'!P109-1</f>
        <v>0.22472221369122569</v>
      </c>
      <c r="M109" s="60">
        <f>L109*'Расчет субсидий'!Q109</f>
        <v>4.4944442738245138</v>
      </c>
      <c r="N109" s="61">
        <f t="shared" si="44"/>
        <v>76.455918711228151</v>
      </c>
      <c r="O109" s="60">
        <f>'Расчет субсидий'!T109-1</f>
        <v>0</v>
      </c>
      <c r="P109" s="60">
        <f>O109*'Расчет субсидий'!U109</f>
        <v>0</v>
      </c>
      <c r="Q109" s="61">
        <f t="shared" si="45"/>
        <v>0</v>
      </c>
      <c r="R109" s="60">
        <f>'Расчет субсидий'!X109-1</f>
        <v>0.25111111111111106</v>
      </c>
      <c r="S109" s="60">
        <f>R109*'Расчет субсидий'!Y109</f>
        <v>7.5333333333333314</v>
      </c>
      <c r="T109" s="61">
        <f t="shared" si="46"/>
        <v>128.15108740191431</v>
      </c>
      <c r="U109" s="60">
        <f>'Расчет субсидий'!AB109-1</f>
        <v>0.20139234191560029</v>
      </c>
      <c r="V109" s="70">
        <f>U109*'Расчет субсидий'!AC109</f>
        <v>2.0139234191560029</v>
      </c>
      <c r="W109" s="61">
        <f t="shared" si="48"/>
        <v>34.259266740135807</v>
      </c>
      <c r="X109" s="60">
        <f>'Расчет субсидий'!AF109-1</f>
        <v>0</v>
      </c>
      <c r="Y109" s="60">
        <f>X109*'Расчет субсидий'!AG109</f>
        <v>0</v>
      </c>
      <c r="Z109" s="61">
        <f t="shared" si="47"/>
        <v>0</v>
      </c>
      <c r="AA109" s="27" t="s">
        <v>375</v>
      </c>
      <c r="AB109" s="27" t="s">
        <v>375</v>
      </c>
      <c r="AC109" s="27" t="s">
        <v>375</v>
      </c>
      <c r="AD109" s="27" t="s">
        <v>375</v>
      </c>
      <c r="AE109" s="27" t="s">
        <v>375</v>
      </c>
      <c r="AF109" s="27" t="s">
        <v>375</v>
      </c>
      <c r="AG109" s="60">
        <f t="shared" si="18"/>
        <v>12.669188658059316</v>
      </c>
      <c r="AH109" s="26" t="str">
        <f>IF('Расчет субсидий'!BF109="+",'Расчет субсидий'!BF109,"-")</f>
        <v>-</v>
      </c>
    </row>
    <row r="110" spans="1:34" ht="15" customHeight="1">
      <c r="A110" s="33" t="s">
        <v>109</v>
      </c>
      <c r="B110" s="57">
        <f>'Расчет субсидий'!AT110</f>
        <v>117.26363636363635</v>
      </c>
      <c r="C110" s="60">
        <f>'Расчет субсидий'!D110-1</f>
        <v>-0.39827196424395195</v>
      </c>
      <c r="D110" s="60">
        <f>C110*'Расчет субсидий'!E110</f>
        <v>-3.9827196424395197</v>
      </c>
      <c r="E110" s="61">
        <f t="shared" si="43"/>
        <v>-42.751542934863679</v>
      </c>
      <c r="F110" s="27" t="s">
        <v>375</v>
      </c>
      <c r="G110" s="27" t="s">
        <v>375</v>
      </c>
      <c r="H110" s="27" t="s">
        <v>375</v>
      </c>
      <c r="I110" s="27" t="s">
        <v>375</v>
      </c>
      <c r="J110" s="27" t="s">
        <v>375</v>
      </c>
      <c r="K110" s="27" t="s">
        <v>375</v>
      </c>
      <c r="L110" s="60">
        <f>'Расчет субсидий'!P110-1</f>
        <v>0.2145366758082583</v>
      </c>
      <c r="M110" s="60">
        <f>L110*'Расчет субсидий'!Q110</f>
        <v>4.2907335161651661</v>
      </c>
      <c r="N110" s="61">
        <f t="shared" si="44"/>
        <v>46.057843535789203</v>
      </c>
      <c r="O110" s="60">
        <f>'Расчет субсидий'!T110-1</f>
        <v>1.7168674698795128E-2</v>
      </c>
      <c r="P110" s="60">
        <f>O110*'Расчет субсидий'!U110</f>
        <v>0.42921686746987819</v>
      </c>
      <c r="Q110" s="61">
        <f t="shared" si="45"/>
        <v>4.6073248898751338</v>
      </c>
      <c r="R110" s="60">
        <f>'Расчет субсидий'!X110-1</f>
        <v>0.30000000000000004</v>
      </c>
      <c r="S110" s="60">
        <f>R110*'Расчет субсидий'!Y110</f>
        <v>7.5000000000000009</v>
      </c>
      <c r="T110" s="61">
        <f t="shared" si="46"/>
        <v>80.506940180976287</v>
      </c>
      <c r="U110" s="60">
        <f>'Расчет субсидий'!AB110-1</f>
        <v>0.30000000000000004</v>
      </c>
      <c r="V110" s="70">
        <f>U110*'Расчет субсидий'!AC110</f>
        <v>3.0000000000000004</v>
      </c>
      <c r="W110" s="61">
        <f t="shared" si="48"/>
        <v>32.202776072390513</v>
      </c>
      <c r="X110" s="60">
        <f>'Расчет субсидий'!AF110-1</f>
        <v>-1.5649452269170583E-2</v>
      </c>
      <c r="Y110" s="60">
        <f>X110*'Расчет субсидий'!AG110</f>
        <v>-0.31298904538341166</v>
      </c>
      <c r="Z110" s="61">
        <f t="shared" si="47"/>
        <v>-3.3597053805310915</v>
      </c>
      <c r="AA110" s="27" t="s">
        <v>375</v>
      </c>
      <c r="AB110" s="27" t="s">
        <v>375</v>
      </c>
      <c r="AC110" s="27" t="s">
        <v>375</v>
      </c>
      <c r="AD110" s="27" t="s">
        <v>375</v>
      </c>
      <c r="AE110" s="27" t="s">
        <v>375</v>
      </c>
      <c r="AF110" s="27" t="s">
        <v>375</v>
      </c>
      <c r="AG110" s="60">
        <f t="shared" si="18"/>
        <v>10.924241695812114</v>
      </c>
      <c r="AH110" s="26" t="str">
        <f>IF('Расчет субсидий'!BF110="+",'Расчет субсидий'!BF110,"-")</f>
        <v>-</v>
      </c>
    </row>
    <row r="111" spans="1:34" ht="15" customHeight="1">
      <c r="A111" s="33" t="s">
        <v>110</v>
      </c>
      <c r="B111" s="57">
        <f>'Расчет субсидий'!AT111</f>
        <v>686.12727272727261</v>
      </c>
      <c r="C111" s="60">
        <f>'Расчет субсидий'!D111-1</f>
        <v>0.23667211224293672</v>
      </c>
      <c r="D111" s="60">
        <f>C111*'Расчет субсидий'!E111</f>
        <v>2.3667211224293672</v>
      </c>
      <c r="E111" s="61">
        <f t="shared" si="43"/>
        <v>115.29195115096486</v>
      </c>
      <c r="F111" s="27" t="s">
        <v>375</v>
      </c>
      <c r="G111" s="27" t="s">
        <v>375</v>
      </c>
      <c r="H111" s="27" t="s">
        <v>375</v>
      </c>
      <c r="I111" s="27" t="s">
        <v>375</v>
      </c>
      <c r="J111" s="27" t="s">
        <v>375</v>
      </c>
      <c r="K111" s="27" t="s">
        <v>375</v>
      </c>
      <c r="L111" s="60">
        <f>'Расчет субсидий'!P111-1</f>
        <v>-0.15242402452408887</v>
      </c>
      <c r="M111" s="60">
        <f>L111*'Расчет субсидий'!Q111</f>
        <v>-3.0484804904817775</v>
      </c>
      <c r="N111" s="61">
        <f t="shared" si="44"/>
        <v>-148.50303251298408</v>
      </c>
      <c r="O111" s="60">
        <f>'Расчет субсидий'!T111-1</f>
        <v>0.25909090909090904</v>
      </c>
      <c r="P111" s="60">
        <f>O111*'Расчет субсидий'!U111</f>
        <v>7.7727272727272716</v>
      </c>
      <c r="Q111" s="61">
        <f t="shared" si="45"/>
        <v>378.63898899807498</v>
      </c>
      <c r="R111" s="60">
        <f>'Расчет субсидий'!X111-1</f>
        <v>0.30000000000000004</v>
      </c>
      <c r="S111" s="60">
        <f>R111*'Расчет субсидий'!Y111</f>
        <v>6.0000000000000009</v>
      </c>
      <c r="T111" s="61">
        <f t="shared" si="46"/>
        <v>292.28272834939133</v>
      </c>
      <c r="U111" s="60">
        <f>'Расчет субсидий'!AB111-1</f>
        <v>9.9390005728868358E-2</v>
      </c>
      <c r="V111" s="70">
        <f>U111*'Расчет субсидий'!AC111</f>
        <v>0.99390005728868358</v>
      </c>
      <c r="W111" s="61">
        <f t="shared" si="48"/>
        <v>48.416636741825457</v>
      </c>
      <c r="X111" s="60">
        <f>'Расчет субсидий'!AF111-1</f>
        <v>0</v>
      </c>
      <c r="Y111" s="60">
        <f>X111*'Расчет субсидий'!AG111</f>
        <v>0</v>
      </c>
      <c r="Z111" s="61">
        <f t="shared" si="47"/>
        <v>0</v>
      </c>
      <c r="AA111" s="27" t="s">
        <v>375</v>
      </c>
      <c r="AB111" s="27" t="s">
        <v>375</v>
      </c>
      <c r="AC111" s="27" t="s">
        <v>375</v>
      </c>
      <c r="AD111" s="27" t="s">
        <v>375</v>
      </c>
      <c r="AE111" s="27" t="s">
        <v>375</v>
      </c>
      <c r="AF111" s="27" t="s">
        <v>375</v>
      </c>
      <c r="AG111" s="60">
        <f t="shared" si="18"/>
        <v>14.084867961963546</v>
      </c>
      <c r="AH111" s="26" t="str">
        <f>IF('Расчет субсидий'!BF111="+",'Расчет субсидий'!BF111,"-")</f>
        <v>-</v>
      </c>
    </row>
    <row r="112" spans="1:34" ht="15" customHeight="1">
      <c r="A112" s="33" t="s">
        <v>111</v>
      </c>
      <c r="B112" s="57">
        <f>'Расчет субсидий'!AT112</f>
        <v>34.745454545454777</v>
      </c>
      <c r="C112" s="60">
        <f>'Расчет субсидий'!D112-1</f>
        <v>-1</v>
      </c>
      <c r="D112" s="60">
        <f>C112*'Расчет субсидий'!E112</f>
        <v>0</v>
      </c>
      <c r="E112" s="61">
        <f t="shared" si="43"/>
        <v>0</v>
      </c>
      <c r="F112" s="27" t="s">
        <v>375</v>
      </c>
      <c r="G112" s="27" t="s">
        <v>375</v>
      </c>
      <c r="H112" s="27" t="s">
        <v>375</v>
      </c>
      <c r="I112" s="27" t="s">
        <v>375</v>
      </c>
      <c r="J112" s="27" t="s">
        <v>375</v>
      </c>
      <c r="K112" s="27" t="s">
        <v>375</v>
      </c>
      <c r="L112" s="60">
        <f>'Расчет субсидий'!P112-1</f>
        <v>-7.104499899491723E-2</v>
      </c>
      <c r="M112" s="60">
        <f>L112*'Расчет субсидий'!Q112</f>
        <v>-1.4208999798983446</v>
      </c>
      <c r="N112" s="61">
        <f t="shared" si="44"/>
        <v>-61.084486143927251</v>
      </c>
      <c r="O112" s="60">
        <f>'Расчет субсидий'!T112-1</f>
        <v>4.7905759162303774E-2</v>
      </c>
      <c r="P112" s="60">
        <f>O112*'Расчет субсидий'!U112</f>
        <v>0.95811518324607547</v>
      </c>
      <c r="Q112" s="61">
        <f t="shared" si="45"/>
        <v>41.18936903600234</v>
      </c>
      <c r="R112" s="60">
        <f>'Расчет субсидий'!X112-1</f>
        <v>4.506172839506184E-2</v>
      </c>
      <c r="S112" s="60">
        <f>R112*'Расчет субсидий'!Y112</f>
        <v>1.3518518518518552</v>
      </c>
      <c r="T112" s="61">
        <f t="shared" si="46"/>
        <v>58.116107313193751</v>
      </c>
      <c r="U112" s="60">
        <f>'Расчет субсидий'!AB112-1</f>
        <v>-5.8519304327565469E-2</v>
      </c>
      <c r="V112" s="70">
        <f>U112*'Расчет субсидий'!AC112</f>
        <v>-0.58519304327565469</v>
      </c>
      <c r="W112" s="61">
        <f t="shared" si="48"/>
        <v>-25.157447286368278</v>
      </c>
      <c r="X112" s="60">
        <f>'Расчет субсидий'!AF112-1</f>
        <v>2.5217391304347858E-2</v>
      </c>
      <c r="Y112" s="60">
        <f>X112*'Расчет субсидий'!AG112</f>
        <v>0.50434782608695716</v>
      </c>
      <c r="Z112" s="61">
        <f t="shared" si="47"/>
        <v>21.681911626554214</v>
      </c>
      <c r="AA112" s="27" t="s">
        <v>375</v>
      </c>
      <c r="AB112" s="27" t="s">
        <v>375</v>
      </c>
      <c r="AC112" s="27" t="s">
        <v>375</v>
      </c>
      <c r="AD112" s="27" t="s">
        <v>375</v>
      </c>
      <c r="AE112" s="27" t="s">
        <v>375</v>
      </c>
      <c r="AF112" s="27" t="s">
        <v>375</v>
      </c>
      <c r="AG112" s="60">
        <f t="shared" ref="AG112:AG175" si="49">D112+M112+P112+S112+V112+Y112</f>
        <v>0.80822183801088854</v>
      </c>
      <c r="AH112" s="26" t="str">
        <f>IF('Расчет субсидий'!BF112="+",'Расчет субсидий'!BF112,"-")</f>
        <v>-</v>
      </c>
    </row>
    <row r="113" spans="1:34" ht="15" customHeight="1">
      <c r="A113" s="33" t="s">
        <v>112</v>
      </c>
      <c r="B113" s="57">
        <f>'Расчет субсидий'!AT113</f>
        <v>157.20000000000005</v>
      </c>
      <c r="C113" s="60">
        <f>'Расчет субсидий'!D113-1</f>
        <v>-1</v>
      </c>
      <c r="D113" s="60">
        <f>C113*'Расчет субсидий'!E113</f>
        <v>0</v>
      </c>
      <c r="E113" s="61">
        <f t="shared" si="43"/>
        <v>0</v>
      </c>
      <c r="F113" s="27" t="s">
        <v>375</v>
      </c>
      <c r="G113" s="27" t="s">
        <v>375</v>
      </c>
      <c r="H113" s="27" t="s">
        <v>375</v>
      </c>
      <c r="I113" s="27" t="s">
        <v>375</v>
      </c>
      <c r="J113" s="27" t="s">
        <v>375</v>
      </c>
      <c r="K113" s="27" t="s">
        <v>375</v>
      </c>
      <c r="L113" s="60">
        <f>'Расчет субсидий'!P113-1</f>
        <v>-4.9716387545303942E-2</v>
      </c>
      <c r="M113" s="60">
        <f>L113*'Расчет субсидий'!Q113</f>
        <v>-0.99432775090607883</v>
      </c>
      <c r="N113" s="61">
        <f t="shared" si="44"/>
        <v>-17.992928470860431</v>
      </c>
      <c r="O113" s="60">
        <f>'Расчет субсидий'!T113-1</f>
        <v>0.14725663716814164</v>
      </c>
      <c r="P113" s="60">
        <f>O113*'Расчет субсидий'!U113</f>
        <v>3.6814159292035411</v>
      </c>
      <c r="Q113" s="61">
        <f t="shared" si="45"/>
        <v>66.617323538727504</v>
      </c>
      <c r="R113" s="60">
        <f>'Расчет субсидий'!X113-1</f>
        <v>0.21005555555555544</v>
      </c>
      <c r="S113" s="60">
        <f>R113*'Расчет субсидий'!Y113</f>
        <v>5.2513888888888864</v>
      </c>
      <c r="T113" s="61">
        <f t="shared" si="46"/>
        <v>95.026880788901963</v>
      </c>
      <c r="U113" s="60">
        <f>'Расчет субсидий'!AB113-1</f>
        <v>0.24428491515942574</v>
      </c>
      <c r="V113" s="70">
        <f>U113*'Расчет субсидий'!AC113</f>
        <v>2.4428491515942574</v>
      </c>
      <c r="W113" s="61">
        <f t="shared" si="48"/>
        <v>44.204750405170302</v>
      </c>
      <c r="X113" s="60">
        <f>'Расчет субсидий'!AF113-1</f>
        <v>-8.4705882352941186E-2</v>
      </c>
      <c r="Y113" s="60">
        <f>X113*'Расчет субсидий'!AG113</f>
        <v>-1.6941176470588237</v>
      </c>
      <c r="Z113" s="61">
        <f t="shared" si="47"/>
        <v>-30.656026261939299</v>
      </c>
      <c r="AA113" s="27" t="s">
        <v>375</v>
      </c>
      <c r="AB113" s="27" t="s">
        <v>375</v>
      </c>
      <c r="AC113" s="27" t="s">
        <v>375</v>
      </c>
      <c r="AD113" s="27" t="s">
        <v>375</v>
      </c>
      <c r="AE113" s="27" t="s">
        <v>375</v>
      </c>
      <c r="AF113" s="27" t="s">
        <v>375</v>
      </c>
      <c r="AG113" s="60">
        <f t="shared" si="49"/>
        <v>8.6872085717217828</v>
      </c>
      <c r="AH113" s="26" t="str">
        <f>IF('Расчет субсидий'!BF113="+",'Расчет субсидий'!BF113,"-")</f>
        <v>-</v>
      </c>
    </row>
    <row r="114" spans="1:34" ht="15" customHeight="1">
      <c r="A114" s="33" t="s">
        <v>113</v>
      </c>
      <c r="B114" s="57">
        <f>'Расчет субсидий'!AT114</f>
        <v>372.9818181818182</v>
      </c>
      <c r="C114" s="60">
        <f>'Расчет субсидий'!D114-1</f>
        <v>0.20408829838765485</v>
      </c>
      <c r="D114" s="60">
        <f>C114*'Расчет субсидий'!E114</f>
        <v>2.0408829838765485</v>
      </c>
      <c r="E114" s="61">
        <f t="shared" si="43"/>
        <v>137.59015535037761</v>
      </c>
      <c r="F114" s="27" t="s">
        <v>375</v>
      </c>
      <c r="G114" s="27" t="s">
        <v>375</v>
      </c>
      <c r="H114" s="27" t="s">
        <v>375</v>
      </c>
      <c r="I114" s="27" t="s">
        <v>375</v>
      </c>
      <c r="J114" s="27" t="s">
        <v>375</v>
      </c>
      <c r="K114" s="27" t="s">
        <v>375</v>
      </c>
      <c r="L114" s="60">
        <f>'Расчет субсидий'!P114-1</f>
        <v>-0.22773775483679304</v>
      </c>
      <c r="M114" s="60">
        <f>L114*'Расчет субсидий'!Q114</f>
        <v>-4.5547550967358603</v>
      </c>
      <c r="N114" s="61">
        <f t="shared" si="44"/>
        <v>-307.06780657872309</v>
      </c>
      <c r="O114" s="60">
        <f>'Расчет субсидий'!T114-1</f>
        <v>0.21333333333333337</v>
      </c>
      <c r="P114" s="60">
        <f>O114*'Расчет субсидий'!U114</f>
        <v>4.2666666666666675</v>
      </c>
      <c r="Q114" s="61">
        <f t="shared" si="45"/>
        <v>287.64575633820607</v>
      </c>
      <c r="R114" s="60">
        <f>'Расчет субсидий'!X114-1</f>
        <v>0.30000000000000004</v>
      </c>
      <c r="S114" s="60">
        <f>R114*'Расчет субсидий'!Y114</f>
        <v>9.0000000000000018</v>
      </c>
      <c r="T114" s="61">
        <f t="shared" si="46"/>
        <v>606.75276727590335</v>
      </c>
      <c r="U114" s="60">
        <f>'Расчет субсидий'!AB114-1</f>
        <v>-0.55555285208108396</v>
      </c>
      <c r="V114" s="70">
        <f>U114*'Расчет субсидий'!AC114</f>
        <v>-5.5555285208108396</v>
      </c>
      <c r="W114" s="61">
        <f t="shared" si="48"/>
        <v>-374.53692263135366</v>
      </c>
      <c r="X114" s="60">
        <f>'Расчет субсидий'!AF114-1</f>
        <v>1.6759776536312776E-2</v>
      </c>
      <c r="Y114" s="60">
        <f>X114*'Расчет субсидий'!AG114</f>
        <v>0.33519553072625552</v>
      </c>
      <c r="Z114" s="61">
        <f t="shared" si="47"/>
        <v>22.597868427407846</v>
      </c>
      <c r="AA114" s="27" t="s">
        <v>375</v>
      </c>
      <c r="AB114" s="27" t="s">
        <v>375</v>
      </c>
      <c r="AC114" s="27" t="s">
        <v>375</v>
      </c>
      <c r="AD114" s="27" t="s">
        <v>375</v>
      </c>
      <c r="AE114" s="27" t="s">
        <v>375</v>
      </c>
      <c r="AF114" s="27" t="s">
        <v>375</v>
      </c>
      <c r="AG114" s="60">
        <f t="shared" si="49"/>
        <v>5.532461563722773</v>
      </c>
      <c r="AH114" s="26" t="str">
        <f>IF('Расчет субсидий'!BF114="+",'Расчет субсидий'!BF114,"-")</f>
        <v>-</v>
      </c>
    </row>
    <row r="115" spans="1:34" ht="15" customHeight="1">
      <c r="A115" s="33" t="s">
        <v>114</v>
      </c>
      <c r="B115" s="57">
        <f>'Расчет субсидий'!AT115</f>
        <v>0</v>
      </c>
      <c r="C115" s="60">
        <f>'Расчет субсидий'!D115-1</f>
        <v>-1</v>
      </c>
      <c r="D115" s="60">
        <f>C115*'Расчет субсидий'!E115</f>
        <v>0</v>
      </c>
      <c r="E115" s="61">
        <f t="shared" si="43"/>
        <v>0</v>
      </c>
      <c r="F115" s="27" t="s">
        <v>375</v>
      </c>
      <c r="G115" s="27" t="s">
        <v>375</v>
      </c>
      <c r="H115" s="27" t="s">
        <v>375</v>
      </c>
      <c r="I115" s="27" t="s">
        <v>375</v>
      </c>
      <c r="J115" s="27" t="s">
        <v>375</v>
      </c>
      <c r="K115" s="27" t="s">
        <v>375</v>
      </c>
      <c r="L115" s="60">
        <f>'Расчет субсидий'!P115-1</f>
        <v>3.055485860804974E-2</v>
      </c>
      <c r="M115" s="60">
        <f>L115*'Расчет субсидий'!Q115</f>
        <v>0.61109717216099479</v>
      </c>
      <c r="N115" s="61">
        <f t="shared" si="44"/>
        <v>0</v>
      </c>
      <c r="O115" s="60">
        <f>'Расчет субсидий'!T115-1</f>
        <v>-1</v>
      </c>
      <c r="P115" s="60">
        <f>O115*'Расчет субсидий'!U115</f>
        <v>0</v>
      </c>
      <c r="Q115" s="61">
        <f t="shared" si="45"/>
        <v>0</v>
      </c>
      <c r="R115" s="60">
        <f>'Расчет субсидий'!X115-1</f>
        <v>-1</v>
      </c>
      <c r="S115" s="60">
        <f>R115*'Расчет субсидий'!Y115</f>
        <v>0</v>
      </c>
      <c r="T115" s="61">
        <f t="shared" si="46"/>
        <v>0</v>
      </c>
      <c r="U115" s="60">
        <f>'Расчет субсидий'!AB115-1</f>
        <v>-7.8716082064857695E-2</v>
      </c>
      <c r="V115" s="70">
        <f>U115*'Расчет субсидий'!AC115</f>
        <v>-0.78716082064857695</v>
      </c>
      <c r="W115" s="61">
        <f t="shared" si="48"/>
        <v>0</v>
      </c>
      <c r="X115" s="60">
        <f>'Расчет субсидий'!AF115-1</f>
        <v>-1</v>
      </c>
      <c r="Y115" s="60">
        <f>X115*'Расчет субсидий'!AG115</f>
        <v>0</v>
      </c>
      <c r="Z115" s="61">
        <f t="shared" si="47"/>
        <v>0</v>
      </c>
      <c r="AA115" s="27" t="s">
        <v>375</v>
      </c>
      <c r="AB115" s="27" t="s">
        <v>375</v>
      </c>
      <c r="AC115" s="27" t="s">
        <v>375</v>
      </c>
      <c r="AD115" s="27" t="s">
        <v>375</v>
      </c>
      <c r="AE115" s="27" t="s">
        <v>375</v>
      </c>
      <c r="AF115" s="27" t="s">
        <v>375</v>
      </c>
      <c r="AG115" s="60">
        <f t="shared" si="49"/>
        <v>-0.17606364848758216</v>
      </c>
      <c r="AH115" s="26" t="str">
        <f>IF('Расчет субсидий'!BF115="+",'Расчет субсидий'!BF115,"-")</f>
        <v>-</v>
      </c>
    </row>
    <row r="116" spans="1:34" ht="15" customHeight="1">
      <c r="A116" s="33" t="s">
        <v>115</v>
      </c>
      <c r="B116" s="57">
        <f>'Расчет субсидий'!AT116</f>
        <v>92.127272727272612</v>
      </c>
      <c r="C116" s="60">
        <f>'Расчет субсидий'!D116-1</f>
        <v>-3.2677781726406452E-2</v>
      </c>
      <c r="D116" s="60">
        <f>C116*'Расчет субсидий'!E116</f>
        <v>-0.32677781726406452</v>
      </c>
      <c r="E116" s="61">
        <f t="shared" si="43"/>
        <v>-5.5705484922913779</v>
      </c>
      <c r="F116" s="27" t="s">
        <v>375</v>
      </c>
      <c r="G116" s="27" t="s">
        <v>375</v>
      </c>
      <c r="H116" s="27" t="s">
        <v>375</v>
      </c>
      <c r="I116" s="27" t="s">
        <v>375</v>
      </c>
      <c r="J116" s="27" t="s">
        <v>375</v>
      </c>
      <c r="K116" s="27" t="s">
        <v>375</v>
      </c>
      <c r="L116" s="60">
        <f>'Расчет субсидий'!P116-1</f>
        <v>0.22551100812831426</v>
      </c>
      <c r="M116" s="60">
        <f>L116*'Расчет субсидий'!Q116</f>
        <v>4.5102201625662852</v>
      </c>
      <c r="N116" s="61">
        <f t="shared" si="44"/>
        <v>76.885268213243265</v>
      </c>
      <c r="O116" s="60">
        <f>'Расчет субсидий'!T116-1</f>
        <v>5.679012345679002E-2</v>
      </c>
      <c r="P116" s="60">
        <f>O116*'Расчет субсидий'!U116</f>
        <v>1.7037037037037006</v>
      </c>
      <c r="Q116" s="61">
        <f t="shared" si="45"/>
        <v>29.042865202532081</v>
      </c>
      <c r="R116" s="60">
        <f>'Расчет субсидий'!X116-1</f>
        <v>5.0000000000000044E-2</v>
      </c>
      <c r="S116" s="60">
        <f>R116*'Расчет субсидий'!Y116</f>
        <v>1.0000000000000009</v>
      </c>
      <c r="T116" s="61">
        <f t="shared" si="46"/>
        <v>17.046899140616702</v>
      </c>
      <c r="U116" s="60">
        <f>'Расчет субсидий'!AB116-1</f>
        <v>-0.12088314619949236</v>
      </c>
      <c r="V116" s="70">
        <f>U116*'Расчет субсидий'!AC116</f>
        <v>-1.2088314619949236</v>
      </c>
      <c r="W116" s="61">
        <f t="shared" si="48"/>
        <v>-20.606828010631677</v>
      </c>
      <c r="X116" s="60">
        <f>'Расчет субсидий'!AF116-1</f>
        <v>-1.3698630136986356E-2</v>
      </c>
      <c r="Y116" s="60">
        <f>X116*'Расчет субсидий'!AG116</f>
        <v>-0.27397260273972712</v>
      </c>
      <c r="Z116" s="61">
        <f t="shared" si="47"/>
        <v>-4.6703833261963714</v>
      </c>
      <c r="AA116" s="27" t="s">
        <v>375</v>
      </c>
      <c r="AB116" s="27" t="s">
        <v>375</v>
      </c>
      <c r="AC116" s="27" t="s">
        <v>375</v>
      </c>
      <c r="AD116" s="27" t="s">
        <v>375</v>
      </c>
      <c r="AE116" s="27" t="s">
        <v>375</v>
      </c>
      <c r="AF116" s="27" t="s">
        <v>375</v>
      </c>
      <c r="AG116" s="60">
        <f t="shared" si="49"/>
        <v>5.4043419842712712</v>
      </c>
      <c r="AH116" s="26" t="str">
        <f>IF('Расчет субсидий'!BF116="+",'Расчет субсидий'!BF116,"-")</f>
        <v>-</v>
      </c>
    </row>
    <row r="117" spans="1:34" ht="15" customHeight="1">
      <c r="A117" s="33" t="s">
        <v>116</v>
      </c>
      <c r="B117" s="57">
        <f>'Расчет субсидий'!AT117</f>
        <v>423.29090909090883</v>
      </c>
      <c r="C117" s="60">
        <f>'Расчет субсидий'!D117-1</f>
        <v>0.22323498318116286</v>
      </c>
      <c r="D117" s="60">
        <f>C117*'Расчет субсидий'!E117</f>
        <v>2.2323498318116286</v>
      </c>
      <c r="E117" s="61">
        <f t="shared" si="43"/>
        <v>86.49029729936008</v>
      </c>
      <c r="F117" s="27" t="s">
        <v>375</v>
      </c>
      <c r="G117" s="27" t="s">
        <v>375</v>
      </c>
      <c r="H117" s="27" t="s">
        <v>375</v>
      </c>
      <c r="I117" s="27" t="s">
        <v>375</v>
      </c>
      <c r="J117" s="27" t="s">
        <v>375</v>
      </c>
      <c r="K117" s="27" t="s">
        <v>375</v>
      </c>
      <c r="L117" s="60">
        <f>'Расчет субсидий'!P117-1</f>
        <v>0.25614892694558855</v>
      </c>
      <c r="M117" s="60">
        <f>L117*'Расчет субсидий'!Q117</f>
        <v>5.122978538911771</v>
      </c>
      <c r="N117" s="61">
        <f t="shared" si="44"/>
        <v>198.48499127448108</v>
      </c>
      <c r="O117" s="60">
        <f>'Расчет субсидий'!T117-1</f>
        <v>-5.2631578947369695E-3</v>
      </c>
      <c r="P117" s="60">
        <f>O117*'Расчет субсидий'!U117</f>
        <v>-0.13157894736842424</v>
      </c>
      <c r="Q117" s="61">
        <f t="shared" si="45"/>
        <v>-5.0979027184983634</v>
      </c>
      <c r="R117" s="60">
        <f>'Расчет субсидий'!X117-1</f>
        <v>0.30000000000000004</v>
      </c>
      <c r="S117" s="60">
        <f>R117*'Расчет субсидий'!Y117</f>
        <v>7.5000000000000009</v>
      </c>
      <c r="T117" s="61">
        <f t="shared" si="46"/>
        <v>290.58045495439973</v>
      </c>
      <c r="U117" s="60">
        <f>'Расчет субсидий'!AB117-1</f>
        <v>-0.40089648173207038</v>
      </c>
      <c r="V117" s="70">
        <f>U117*'Расчет субсидий'!AC117</f>
        <v>-4.0089648173207042</v>
      </c>
      <c r="W117" s="61">
        <f t="shared" si="48"/>
        <v>-155.32357606843095</v>
      </c>
      <c r="X117" s="60">
        <f>'Расчет субсидий'!AF117-1</f>
        <v>1.0526315789473717E-2</v>
      </c>
      <c r="Y117" s="60">
        <f>X117*'Расчет субсидий'!AG117</f>
        <v>0.21052631578947434</v>
      </c>
      <c r="Z117" s="61">
        <f t="shared" si="47"/>
        <v>8.1566443495972099</v>
      </c>
      <c r="AA117" s="27" t="s">
        <v>375</v>
      </c>
      <c r="AB117" s="27" t="s">
        <v>375</v>
      </c>
      <c r="AC117" s="27" t="s">
        <v>375</v>
      </c>
      <c r="AD117" s="27" t="s">
        <v>375</v>
      </c>
      <c r="AE117" s="27" t="s">
        <v>375</v>
      </c>
      <c r="AF117" s="27" t="s">
        <v>375</v>
      </c>
      <c r="AG117" s="60">
        <f t="shared" si="49"/>
        <v>10.925310921823748</v>
      </c>
      <c r="AH117" s="26" t="str">
        <f>IF('Расчет субсидий'!BF117="+",'Расчет субсидий'!BF117,"-")</f>
        <v>-</v>
      </c>
    </row>
    <row r="118" spans="1:34" ht="15" customHeight="1">
      <c r="A118" s="33" t="s">
        <v>117</v>
      </c>
      <c r="B118" s="57">
        <f>'Расчет субсидий'!AT118</f>
        <v>9.1363636363639671</v>
      </c>
      <c r="C118" s="60">
        <f>'Расчет субсидий'!D118-1</f>
        <v>-0.13259216478968139</v>
      </c>
      <c r="D118" s="60">
        <f>C118*'Расчет субсидий'!E118</f>
        <v>-1.3259216478968139</v>
      </c>
      <c r="E118" s="61">
        <f t="shared" si="43"/>
        <v>-49.397223140036708</v>
      </c>
      <c r="F118" s="27" t="s">
        <v>375</v>
      </c>
      <c r="G118" s="27" t="s">
        <v>375</v>
      </c>
      <c r="H118" s="27" t="s">
        <v>375</v>
      </c>
      <c r="I118" s="27" t="s">
        <v>375</v>
      </c>
      <c r="J118" s="27" t="s">
        <v>375</v>
      </c>
      <c r="K118" s="27" t="s">
        <v>375</v>
      </c>
      <c r="L118" s="60">
        <f>'Расчет субсидий'!P118-1</f>
        <v>-0.20216668577324304</v>
      </c>
      <c r="M118" s="60">
        <f>L118*'Расчет субсидий'!Q118</f>
        <v>-4.0433337154648612</v>
      </c>
      <c r="N118" s="61">
        <f t="shared" si="44"/>
        <v>-150.63443461328481</v>
      </c>
      <c r="O118" s="60">
        <f>'Расчет субсидий'!T118-1</f>
        <v>2.0000000000000018E-2</v>
      </c>
      <c r="P118" s="60">
        <f>O118*'Расчет субсидий'!U118</f>
        <v>0.60000000000000053</v>
      </c>
      <c r="Q118" s="61">
        <f t="shared" si="45"/>
        <v>22.353005496994925</v>
      </c>
      <c r="R118" s="60">
        <f>'Расчет субсидий'!X118-1</f>
        <v>1.9230769230769162E-2</v>
      </c>
      <c r="S118" s="60">
        <f>R118*'Расчет субсидий'!Y118</f>
        <v>0.38461538461538325</v>
      </c>
      <c r="T118" s="61">
        <f t="shared" si="46"/>
        <v>14.328849677560786</v>
      </c>
      <c r="U118" s="60">
        <f>'Расчет субсидий'!AB118-1</f>
        <v>0.20610711680733562</v>
      </c>
      <c r="V118" s="70">
        <f>U118*'Расчет субсидий'!AC118</f>
        <v>2.0610711680733562</v>
      </c>
      <c r="W118" s="61">
        <f t="shared" si="48"/>
        <v>76.785225249402416</v>
      </c>
      <c r="X118" s="60">
        <f>'Расчет субсидий'!AF118-1</f>
        <v>0.12844036697247696</v>
      </c>
      <c r="Y118" s="60">
        <f>X118*'Расчет субсидий'!AG118</f>
        <v>2.5688073394495392</v>
      </c>
      <c r="Z118" s="61">
        <f t="shared" si="47"/>
        <v>95.700940965727341</v>
      </c>
      <c r="AA118" s="27" t="s">
        <v>375</v>
      </c>
      <c r="AB118" s="27" t="s">
        <v>375</v>
      </c>
      <c r="AC118" s="27" t="s">
        <v>375</v>
      </c>
      <c r="AD118" s="27" t="s">
        <v>375</v>
      </c>
      <c r="AE118" s="27" t="s">
        <v>375</v>
      </c>
      <c r="AF118" s="27" t="s">
        <v>375</v>
      </c>
      <c r="AG118" s="60">
        <f t="shared" si="49"/>
        <v>0.24523852877660435</v>
      </c>
      <c r="AH118" s="26" t="str">
        <f>IF('Расчет субсидий'!BF118="+",'Расчет субсидий'!BF118,"-")</f>
        <v>-</v>
      </c>
    </row>
    <row r="119" spans="1:34" ht="15" customHeight="1">
      <c r="A119" s="33" t="s">
        <v>118</v>
      </c>
      <c r="B119" s="57">
        <f>'Расчет субсидий'!AT119</f>
        <v>401.0090909090909</v>
      </c>
      <c r="C119" s="60">
        <f>'Расчет субсидий'!D119-1</f>
        <v>-1</v>
      </c>
      <c r="D119" s="60">
        <f>C119*'Расчет субсидий'!E119</f>
        <v>0</v>
      </c>
      <c r="E119" s="61">
        <f t="shared" si="43"/>
        <v>0</v>
      </c>
      <c r="F119" s="27" t="s">
        <v>375</v>
      </c>
      <c r="G119" s="27" t="s">
        <v>375</v>
      </c>
      <c r="H119" s="27" t="s">
        <v>375</v>
      </c>
      <c r="I119" s="27" t="s">
        <v>375</v>
      </c>
      <c r="J119" s="27" t="s">
        <v>375</v>
      </c>
      <c r="K119" s="27" t="s">
        <v>375</v>
      </c>
      <c r="L119" s="60">
        <f>'Расчет субсидий'!P119-1</f>
        <v>0.24909755540324419</v>
      </c>
      <c r="M119" s="60">
        <f>L119*'Расчет субсидий'!Q119</f>
        <v>4.9819511080648837</v>
      </c>
      <c r="N119" s="61">
        <f t="shared" si="44"/>
        <v>124.86718292941102</v>
      </c>
      <c r="O119" s="60">
        <f>'Расчет субсидий'!T119-1</f>
        <v>0.11428571428571432</v>
      </c>
      <c r="P119" s="60">
        <f>O119*'Расчет субсидий'!U119</f>
        <v>3.4285714285714297</v>
      </c>
      <c r="Q119" s="61">
        <f t="shared" si="45"/>
        <v>85.933411723960475</v>
      </c>
      <c r="R119" s="60">
        <f>'Расчет субсидий'!X119-1</f>
        <v>3.4782608695652195E-2</v>
      </c>
      <c r="S119" s="60">
        <f>R119*'Расчет субсидий'!Y119</f>
        <v>0.6956521739130439</v>
      </c>
      <c r="T119" s="61">
        <f t="shared" si="46"/>
        <v>17.435764697615173</v>
      </c>
      <c r="U119" s="60">
        <f>'Расчет субсидий'!AB119-1</f>
        <v>0.23182867806898821</v>
      </c>
      <c r="V119" s="70">
        <f>U119*'Расчет субсидий'!AC119</f>
        <v>2.3182867806898821</v>
      </c>
      <c r="W119" s="61">
        <f t="shared" si="48"/>
        <v>58.105335288944545</v>
      </c>
      <c r="X119" s="60">
        <f>'Расчет субсидий'!AF119-1</f>
        <v>0.22875000000000001</v>
      </c>
      <c r="Y119" s="60">
        <f>X119*'Расчет субсидий'!AG119</f>
        <v>4.5750000000000002</v>
      </c>
      <c r="Z119" s="61">
        <f t="shared" si="47"/>
        <v>114.66739626915974</v>
      </c>
      <c r="AA119" s="27" t="s">
        <v>375</v>
      </c>
      <c r="AB119" s="27" t="s">
        <v>375</v>
      </c>
      <c r="AC119" s="27" t="s">
        <v>375</v>
      </c>
      <c r="AD119" s="27" t="s">
        <v>375</v>
      </c>
      <c r="AE119" s="27" t="s">
        <v>375</v>
      </c>
      <c r="AF119" s="27" t="s">
        <v>375</v>
      </c>
      <c r="AG119" s="60">
        <f t="shared" si="49"/>
        <v>15.999461491239238</v>
      </c>
      <c r="AH119" s="26" t="str">
        <f>IF('Расчет субсидий'!BF119="+",'Расчет субсидий'!BF119,"-")</f>
        <v>-</v>
      </c>
    </row>
    <row r="120" spans="1:34" ht="15" customHeight="1">
      <c r="A120" s="33" t="s">
        <v>119</v>
      </c>
      <c r="B120" s="57">
        <f>'Расчет субсидий'!AT120</f>
        <v>-369.26363636363635</v>
      </c>
      <c r="C120" s="60">
        <f>'Расчет субсидий'!D120-1</f>
        <v>-1</v>
      </c>
      <c r="D120" s="60">
        <f>C120*'Расчет субсидий'!E120</f>
        <v>0</v>
      </c>
      <c r="E120" s="61">
        <f t="shared" si="43"/>
        <v>0</v>
      </c>
      <c r="F120" s="27" t="s">
        <v>375</v>
      </c>
      <c r="G120" s="27" t="s">
        <v>375</v>
      </c>
      <c r="H120" s="27" t="s">
        <v>375</v>
      </c>
      <c r="I120" s="27" t="s">
        <v>375</v>
      </c>
      <c r="J120" s="27" t="s">
        <v>375</v>
      </c>
      <c r="K120" s="27" t="s">
        <v>375</v>
      </c>
      <c r="L120" s="60">
        <f>'Расчет субсидий'!P120-1</f>
        <v>-0.24309521770292886</v>
      </c>
      <c r="M120" s="60">
        <f>L120*'Расчет субсидий'!Q120</f>
        <v>-4.8619043540585771</v>
      </c>
      <c r="N120" s="61">
        <f t="shared" si="44"/>
        <v>-92.69158582072663</v>
      </c>
      <c r="O120" s="60">
        <f>'Расчет субсидий'!T120-1</f>
        <v>2.5900900900900803E-2</v>
      </c>
      <c r="P120" s="60">
        <f>O120*'Расчет субсидий'!U120</f>
        <v>0.12950450450450401</v>
      </c>
      <c r="Q120" s="61">
        <f t="shared" si="45"/>
        <v>2.4689868453354786</v>
      </c>
      <c r="R120" s="60">
        <f>'Расчет субсидий'!X120-1</f>
        <v>-0.23833333333333329</v>
      </c>
      <c r="S120" s="60">
        <f>R120*'Расчет субсидий'!Y120</f>
        <v>-10.724999999999998</v>
      </c>
      <c r="T120" s="61">
        <f t="shared" si="46"/>
        <v>-204.47075580527056</v>
      </c>
      <c r="U120" s="60">
        <f>'Расчет субсидий'!AB120-1</f>
        <v>-0.32978999165238787</v>
      </c>
      <c r="V120" s="70">
        <f>U120*'Расчет субсидий'!AC120</f>
        <v>-3.2978999165238787</v>
      </c>
      <c r="W120" s="61">
        <f>$B120*V120/$AG120</f>
        <v>-62.874040885946506</v>
      </c>
      <c r="X120" s="60">
        <f>'Расчет субсидий'!AF120-1</f>
        <v>-3.0674846625766916E-2</v>
      </c>
      <c r="Y120" s="60">
        <f>X120*'Расчет субсидий'!AG120</f>
        <v>-0.61349693251533832</v>
      </c>
      <c r="Z120" s="61">
        <f t="shared" si="47"/>
        <v>-11.696240697028095</v>
      </c>
      <c r="AA120" s="27" t="s">
        <v>375</v>
      </c>
      <c r="AB120" s="27" t="s">
        <v>375</v>
      </c>
      <c r="AC120" s="27" t="s">
        <v>375</v>
      </c>
      <c r="AD120" s="27" t="s">
        <v>375</v>
      </c>
      <c r="AE120" s="27" t="s">
        <v>375</v>
      </c>
      <c r="AF120" s="27" t="s">
        <v>375</v>
      </c>
      <c r="AG120" s="60">
        <f t="shared" si="49"/>
        <v>-19.36879669859329</v>
      </c>
      <c r="AH120" s="26" t="str">
        <f>IF('Расчет субсидий'!BF120="+",'Расчет субсидий'!BF120,"-")</f>
        <v>-</v>
      </c>
    </row>
    <row r="121" spans="1:34" ht="15" customHeight="1">
      <c r="A121" s="32" t="s">
        <v>120</v>
      </c>
      <c r="B121" s="62"/>
      <c r="C121" s="63"/>
      <c r="D121" s="63"/>
      <c r="E121" s="64"/>
      <c r="F121" s="63"/>
      <c r="G121" s="63"/>
      <c r="H121" s="64"/>
      <c r="I121" s="64"/>
      <c r="J121" s="64"/>
      <c r="K121" s="64"/>
      <c r="L121" s="63"/>
      <c r="M121" s="63"/>
      <c r="N121" s="64"/>
      <c r="O121" s="63"/>
      <c r="P121" s="63"/>
      <c r="Q121" s="64"/>
      <c r="R121" s="63"/>
      <c r="S121" s="63"/>
      <c r="T121" s="64"/>
      <c r="U121" s="64"/>
      <c r="V121" s="64"/>
      <c r="W121" s="64"/>
      <c r="X121" s="63"/>
      <c r="Y121" s="63"/>
      <c r="Z121" s="64"/>
      <c r="AA121" s="63"/>
      <c r="AB121" s="63"/>
      <c r="AC121" s="64"/>
      <c r="AD121" s="63"/>
      <c r="AE121" s="63"/>
      <c r="AF121" s="64"/>
      <c r="AG121" s="64"/>
      <c r="AH121" s="65"/>
    </row>
    <row r="122" spans="1:34" ht="15" customHeight="1">
      <c r="A122" s="33" t="s">
        <v>121</v>
      </c>
      <c r="B122" s="57">
        <f>'Расчет субсидий'!AT122</f>
        <v>64.427272727272793</v>
      </c>
      <c r="C122" s="60">
        <f>'Расчет субсидий'!D122-1</f>
        <v>-1.3568166992824482E-2</v>
      </c>
      <c r="D122" s="60">
        <f>C122*'Расчет субсидий'!E122</f>
        <v>-0.13568166992824482</v>
      </c>
      <c r="E122" s="61">
        <f t="shared" ref="E122:E128" si="50">$B122*D122/$AG122</f>
        <v>-0.94625693977503711</v>
      </c>
      <c r="F122" s="27" t="s">
        <v>375</v>
      </c>
      <c r="G122" s="27" t="s">
        <v>375</v>
      </c>
      <c r="H122" s="27" t="s">
        <v>375</v>
      </c>
      <c r="I122" s="27" t="s">
        <v>375</v>
      </c>
      <c r="J122" s="27" t="s">
        <v>375</v>
      </c>
      <c r="K122" s="27" t="s">
        <v>375</v>
      </c>
      <c r="L122" s="60">
        <f>'Расчет субсидий'!P122-1</f>
        <v>-0.42637896976143441</v>
      </c>
      <c r="M122" s="60">
        <f>L122*'Расчет субсидий'!Q122</f>
        <v>-8.5275793952286882</v>
      </c>
      <c r="N122" s="61">
        <f t="shared" ref="N122:N128" si="51">$B122*M122/$AG122</f>
        <v>-59.472154097787829</v>
      </c>
      <c r="O122" s="60">
        <f>'Расчет субсидий'!T122-1</f>
        <v>0.27794117647058814</v>
      </c>
      <c r="P122" s="60">
        <f>O122*'Расчет субсидий'!U122</f>
        <v>6.948529411764703</v>
      </c>
      <c r="Q122" s="61">
        <f t="shared" ref="Q122:Q128" si="52">$B122*P122/$AG122</f>
        <v>48.45970852651314</v>
      </c>
      <c r="R122" s="60">
        <f>'Расчет субсидий'!X122-1</f>
        <v>0.21333333333333337</v>
      </c>
      <c r="S122" s="60">
        <f>R122*'Расчет субсидий'!Y122</f>
        <v>5.3333333333333339</v>
      </c>
      <c r="T122" s="61">
        <f t="shared" ref="T122:T128" si="53">$B122*S122/$AG122</f>
        <v>37.195176632695819</v>
      </c>
      <c r="U122" s="60">
        <f>'Расчет субсидий'!AB122-1</f>
        <v>0.20316894977168953</v>
      </c>
      <c r="V122" s="70">
        <f>U122*'Расчет субсидий'!AC122</f>
        <v>1.0158447488584477</v>
      </c>
      <c r="W122" s="61">
        <f>$B122*V122/$AG122</f>
        <v>7.0845984122224657</v>
      </c>
      <c r="X122" s="60">
        <f>'Расчет субсидий'!AF122-1</f>
        <v>0.23018181818181804</v>
      </c>
      <c r="Y122" s="60">
        <f>X122*'Расчет субсидий'!AG122</f>
        <v>4.6036363636363609</v>
      </c>
      <c r="Z122" s="61">
        <f t="shared" ref="Z122:Z128" si="54">$B122*Y122/$AG122</f>
        <v>32.106200193404234</v>
      </c>
      <c r="AA122" s="27" t="s">
        <v>375</v>
      </c>
      <c r="AB122" s="27" t="s">
        <v>375</v>
      </c>
      <c r="AC122" s="27" t="s">
        <v>375</v>
      </c>
      <c r="AD122" s="27" t="s">
        <v>375</v>
      </c>
      <c r="AE122" s="27" t="s">
        <v>375</v>
      </c>
      <c r="AF122" s="27" t="s">
        <v>375</v>
      </c>
      <c r="AG122" s="60">
        <f t="shared" si="49"/>
        <v>9.2380827924359128</v>
      </c>
      <c r="AH122" s="26" t="str">
        <f>IF('Расчет субсидий'!BF122="+",'Расчет субсидий'!BF122,"-")</f>
        <v>-</v>
      </c>
    </row>
    <row r="123" spans="1:34" ht="15" customHeight="1">
      <c r="A123" s="33" t="s">
        <v>122</v>
      </c>
      <c r="B123" s="57">
        <f>'Расчет субсидий'!AT123</f>
        <v>-143.23636363636365</v>
      </c>
      <c r="C123" s="60">
        <f>'Расчет субсидий'!D123-1</f>
        <v>0.21720468398684734</v>
      </c>
      <c r="D123" s="60">
        <f>C123*'Расчет субсидий'!E123</f>
        <v>2.1720468398684734</v>
      </c>
      <c r="E123" s="61">
        <f t="shared" si="50"/>
        <v>33.546352078793198</v>
      </c>
      <c r="F123" s="27" t="s">
        <v>375</v>
      </c>
      <c r="G123" s="27" t="s">
        <v>375</v>
      </c>
      <c r="H123" s="27" t="s">
        <v>375</v>
      </c>
      <c r="I123" s="27" t="s">
        <v>375</v>
      </c>
      <c r="J123" s="27" t="s">
        <v>375</v>
      </c>
      <c r="K123" s="27" t="s">
        <v>375</v>
      </c>
      <c r="L123" s="60">
        <f>'Расчет субсидий'!P123-1</f>
        <v>-9.7647381194707505E-2</v>
      </c>
      <c r="M123" s="60">
        <f>L123*'Расчет субсидий'!Q123</f>
        <v>-1.9529476238941501</v>
      </c>
      <c r="N123" s="61">
        <f t="shared" si="51"/>
        <v>-30.162456619288619</v>
      </c>
      <c r="O123" s="60">
        <f>'Расчет субсидий'!T123-1</f>
        <v>-0.30819672131147535</v>
      </c>
      <c r="P123" s="60">
        <f>O123*'Расчет субсидий'!U123</f>
        <v>-9.245901639344261</v>
      </c>
      <c r="Q123" s="61">
        <f t="shared" si="52"/>
        <v>-142.79907135801713</v>
      </c>
      <c r="R123" s="60">
        <f>'Расчет субсидий'!X123-1</f>
        <v>-4.9999999999999933E-2</v>
      </c>
      <c r="S123" s="60">
        <f>R123*'Расчет субсидий'!Y123</f>
        <v>-0.99999999999999867</v>
      </c>
      <c r="T123" s="61">
        <f t="shared" si="53"/>
        <v>-15.444580412835169</v>
      </c>
      <c r="U123" s="60">
        <f>'Расчет субсидий'!AB123-1</f>
        <v>0.20531194950088083</v>
      </c>
      <c r="V123" s="70">
        <f>U123*'Расчет субсидий'!AC123</f>
        <v>1.0265597475044042</v>
      </c>
      <c r="W123" s="61">
        <f t="shared" ref="W123:W128" si="55">$B123*V123/$AG123</f>
        <v>15.854784568911558</v>
      </c>
      <c r="X123" s="60">
        <f>'Расчет субсидий'!AF123-1</f>
        <v>-1.3698630136986356E-2</v>
      </c>
      <c r="Y123" s="60">
        <f>X123*'Расчет субсидий'!AG123</f>
        <v>-0.27397260273972712</v>
      </c>
      <c r="Z123" s="61">
        <f t="shared" si="54"/>
        <v>-4.2313918939274666</v>
      </c>
      <c r="AA123" s="27" t="s">
        <v>375</v>
      </c>
      <c r="AB123" s="27" t="s">
        <v>375</v>
      </c>
      <c r="AC123" s="27" t="s">
        <v>375</v>
      </c>
      <c r="AD123" s="27" t="s">
        <v>375</v>
      </c>
      <c r="AE123" s="27" t="s">
        <v>375</v>
      </c>
      <c r="AF123" s="27" t="s">
        <v>375</v>
      </c>
      <c r="AG123" s="60">
        <f t="shared" si="49"/>
        <v>-9.2742152786052596</v>
      </c>
      <c r="AH123" s="26" t="str">
        <f>IF('Расчет субсидий'!BF123="+",'Расчет субсидий'!BF123,"-")</f>
        <v>-</v>
      </c>
    </row>
    <row r="124" spans="1:34" ht="15" customHeight="1">
      <c r="A124" s="33" t="s">
        <v>123</v>
      </c>
      <c r="B124" s="57">
        <f>'Расчет субсидий'!AT124</f>
        <v>79.218181818181961</v>
      </c>
      <c r="C124" s="60">
        <f>'Расчет субсидий'!D124-1</f>
        <v>0.19715189873417716</v>
      </c>
      <c r="D124" s="60">
        <f>C124*'Расчет субсидий'!E124</f>
        <v>1.9715189873417716</v>
      </c>
      <c r="E124" s="61">
        <f t="shared" si="50"/>
        <v>18.562210622722066</v>
      </c>
      <c r="F124" s="27" t="s">
        <v>375</v>
      </c>
      <c r="G124" s="27" t="s">
        <v>375</v>
      </c>
      <c r="H124" s="27" t="s">
        <v>375</v>
      </c>
      <c r="I124" s="27" t="s">
        <v>375</v>
      </c>
      <c r="J124" s="27" t="s">
        <v>375</v>
      </c>
      <c r="K124" s="27" t="s">
        <v>375</v>
      </c>
      <c r="L124" s="60">
        <f>'Расчет субсидий'!P124-1</f>
        <v>-0.37506303580433686</v>
      </c>
      <c r="M124" s="60">
        <f>L124*'Расчет субсидий'!Q124</f>
        <v>-7.5012607160867368</v>
      </c>
      <c r="N124" s="61">
        <f t="shared" si="51"/>
        <v>-70.625736927693666</v>
      </c>
      <c r="O124" s="60">
        <f>'Расчет субсидий'!T124-1</f>
        <v>0.23824000000000001</v>
      </c>
      <c r="P124" s="60">
        <f>O124*'Расчет субсидий'!U124</f>
        <v>3.5735999999999999</v>
      </c>
      <c r="Q124" s="61">
        <f t="shared" si="52"/>
        <v>33.64609537481482</v>
      </c>
      <c r="R124" s="60">
        <f>'Расчет субсидий'!X124-1</f>
        <v>0.2778571428571428</v>
      </c>
      <c r="S124" s="60">
        <f>R124*'Расчет субсидий'!Y124</f>
        <v>9.7249999999999979</v>
      </c>
      <c r="T124" s="61">
        <f t="shared" si="53"/>
        <v>91.56264761587029</v>
      </c>
      <c r="U124" s="60">
        <f>'Расчет субсидий'!AB124-1</f>
        <v>0.20900366568914963</v>
      </c>
      <c r="V124" s="70">
        <f>U124*'Расчет субсидий'!AC124</f>
        <v>1.0450183284457482</v>
      </c>
      <c r="W124" s="61">
        <f t="shared" si="55"/>
        <v>9.8390380421186485</v>
      </c>
      <c r="X124" s="60">
        <f>'Расчет субсидий'!AF124-1</f>
        <v>-2.0000000000000018E-2</v>
      </c>
      <c r="Y124" s="60">
        <f>X124*'Расчет субсидий'!AG124</f>
        <v>-0.40000000000000036</v>
      </c>
      <c r="Z124" s="61">
        <f t="shared" si="54"/>
        <v>-3.7660729096501959</v>
      </c>
      <c r="AA124" s="27" t="s">
        <v>375</v>
      </c>
      <c r="AB124" s="27" t="s">
        <v>375</v>
      </c>
      <c r="AC124" s="27" t="s">
        <v>375</v>
      </c>
      <c r="AD124" s="27" t="s">
        <v>375</v>
      </c>
      <c r="AE124" s="27" t="s">
        <v>375</v>
      </c>
      <c r="AF124" s="27" t="s">
        <v>375</v>
      </c>
      <c r="AG124" s="60">
        <f t="shared" si="49"/>
        <v>8.4138765997007798</v>
      </c>
      <c r="AH124" s="26" t="str">
        <f>IF('Расчет субсидий'!BF124="+",'Расчет субсидий'!BF124,"-")</f>
        <v>-</v>
      </c>
    </row>
    <row r="125" spans="1:34" ht="15" customHeight="1">
      <c r="A125" s="33" t="s">
        <v>124</v>
      </c>
      <c r="B125" s="57">
        <f>'Расчет субсидий'!AT125</f>
        <v>59.599999999999909</v>
      </c>
      <c r="C125" s="60">
        <f>'Расчет субсидий'!D125-1</f>
        <v>-3.6013071895424797E-2</v>
      </c>
      <c r="D125" s="60">
        <f>C125*'Расчет субсидий'!E125</f>
        <v>-0.36013071895424797</v>
      </c>
      <c r="E125" s="61">
        <f t="shared" si="50"/>
        <v>-4.4746380490171029</v>
      </c>
      <c r="F125" s="27" t="s">
        <v>375</v>
      </c>
      <c r="G125" s="27" t="s">
        <v>375</v>
      </c>
      <c r="H125" s="27" t="s">
        <v>375</v>
      </c>
      <c r="I125" s="27" t="s">
        <v>375</v>
      </c>
      <c r="J125" s="27" t="s">
        <v>375</v>
      </c>
      <c r="K125" s="27" t="s">
        <v>375</v>
      </c>
      <c r="L125" s="60">
        <f>'Расчет субсидий'!P125-1</f>
        <v>-0.23782580465633973</v>
      </c>
      <c r="M125" s="60">
        <f>L125*'Расчет субсидий'!Q125</f>
        <v>-4.7565160931267947</v>
      </c>
      <c r="N125" s="61">
        <f t="shared" si="51"/>
        <v>-59.099895595885762</v>
      </c>
      <c r="O125" s="60">
        <f>'Расчет субсидий'!T125-1</f>
        <v>0.16791604197901044</v>
      </c>
      <c r="P125" s="60">
        <f>O125*'Расчет субсидий'!U125</f>
        <v>5.0374812593703133</v>
      </c>
      <c r="Q125" s="61">
        <f t="shared" si="52"/>
        <v>62.590898604383305</v>
      </c>
      <c r="R125" s="60">
        <f>'Расчет субсидий'!X125-1</f>
        <v>0.20100000000000007</v>
      </c>
      <c r="S125" s="60">
        <f>R125*'Расчет субсидий'!Y125</f>
        <v>4.0200000000000014</v>
      </c>
      <c r="T125" s="61">
        <f t="shared" si="53"/>
        <v>49.948654780915852</v>
      </c>
      <c r="U125" s="60">
        <f>'Расчет субсидий'!AB125-1</f>
        <v>0.15785294117647064</v>
      </c>
      <c r="V125" s="70">
        <f>U125*'Расчет субсидий'!AC125</f>
        <v>0.7892647058823532</v>
      </c>
      <c r="W125" s="61">
        <f t="shared" si="55"/>
        <v>9.8066443594225685</v>
      </c>
      <c r="X125" s="60">
        <f>'Расчет субсидий'!AF125-1</f>
        <v>3.3333333333334103E-3</v>
      </c>
      <c r="Y125" s="60">
        <f>X125*'Расчет субсидий'!AG125</f>
        <v>6.6666666666668206E-2</v>
      </c>
      <c r="Z125" s="61">
        <f t="shared" si="54"/>
        <v>0.82833590018104442</v>
      </c>
      <c r="AA125" s="27" t="s">
        <v>375</v>
      </c>
      <c r="AB125" s="27" t="s">
        <v>375</v>
      </c>
      <c r="AC125" s="27" t="s">
        <v>375</v>
      </c>
      <c r="AD125" s="27" t="s">
        <v>375</v>
      </c>
      <c r="AE125" s="27" t="s">
        <v>375</v>
      </c>
      <c r="AF125" s="27" t="s">
        <v>375</v>
      </c>
      <c r="AG125" s="60">
        <f t="shared" si="49"/>
        <v>4.7967658198382939</v>
      </c>
      <c r="AH125" s="26" t="str">
        <f>IF('Расчет субсидий'!BF125="+",'Расчет субсидий'!BF125,"-")</f>
        <v>-</v>
      </c>
    </row>
    <row r="126" spans="1:34" ht="15" customHeight="1">
      <c r="A126" s="33" t="s">
        <v>125</v>
      </c>
      <c r="B126" s="57">
        <f>'Расчет субсидий'!AT126</f>
        <v>106.16363636363621</v>
      </c>
      <c r="C126" s="60">
        <f>'Расчет субсидий'!D126-1</f>
        <v>2.4257632789627781E-2</v>
      </c>
      <c r="D126" s="60">
        <f>C126*'Расчет субсидий'!E126</f>
        <v>0.24257632789627781</v>
      </c>
      <c r="E126" s="61">
        <f t="shared" si="50"/>
        <v>2.5620422057624768</v>
      </c>
      <c r="F126" s="27" t="s">
        <v>375</v>
      </c>
      <c r="G126" s="27" t="s">
        <v>375</v>
      </c>
      <c r="H126" s="27" t="s">
        <v>375</v>
      </c>
      <c r="I126" s="27" t="s">
        <v>375</v>
      </c>
      <c r="J126" s="27" t="s">
        <v>375</v>
      </c>
      <c r="K126" s="27" t="s">
        <v>375</v>
      </c>
      <c r="L126" s="60">
        <f>'Расчет субсидий'!P126-1</f>
        <v>-0.11801777895714483</v>
      </c>
      <c r="M126" s="60">
        <f>L126*'Расчет субсидий'!Q126</f>
        <v>-2.3603555791428965</v>
      </c>
      <c r="N126" s="61">
        <f t="shared" si="51"/>
        <v>-24.929599136139892</v>
      </c>
      <c r="O126" s="60">
        <f>'Расчет субсидий'!T126-1</f>
        <v>0.20691358024691353</v>
      </c>
      <c r="P126" s="60">
        <f>O126*'Расчет субсидий'!U126</f>
        <v>6.2074074074074055</v>
      </c>
      <c r="Q126" s="61">
        <f t="shared" si="52"/>
        <v>65.561383932485683</v>
      </c>
      <c r="R126" s="60">
        <f>'Расчет субсидий'!X126-1</f>
        <v>0.20333333333333337</v>
      </c>
      <c r="S126" s="60">
        <f>R126*'Расчет субсидий'!Y126</f>
        <v>4.0666666666666673</v>
      </c>
      <c r="T126" s="61">
        <f t="shared" si="53"/>
        <v>42.951312385363551</v>
      </c>
      <c r="U126" s="60">
        <f>'Расчет субсидий'!AB126-1</f>
        <v>0.21140898203592817</v>
      </c>
      <c r="V126" s="70">
        <f>U126*'Расчет субсидий'!AC126</f>
        <v>1.0570449101796409</v>
      </c>
      <c r="W126" s="61">
        <f t="shared" si="55"/>
        <v>11.164294953069911</v>
      </c>
      <c r="X126" s="60">
        <f>'Расчет субсидий'!AF126-1</f>
        <v>4.1916167664670656E-2</v>
      </c>
      <c r="Y126" s="60">
        <f>X126*'Расчет субсидий'!AG126</f>
        <v>0.83832335329341312</v>
      </c>
      <c r="Z126" s="61">
        <f t="shared" si="54"/>
        <v>8.8542020230944782</v>
      </c>
      <c r="AA126" s="27" t="s">
        <v>375</v>
      </c>
      <c r="AB126" s="27" t="s">
        <v>375</v>
      </c>
      <c r="AC126" s="27" t="s">
        <v>375</v>
      </c>
      <c r="AD126" s="27" t="s">
        <v>375</v>
      </c>
      <c r="AE126" s="27" t="s">
        <v>375</v>
      </c>
      <c r="AF126" s="27" t="s">
        <v>375</v>
      </c>
      <c r="AG126" s="60">
        <f t="shared" si="49"/>
        <v>10.051663086300509</v>
      </c>
      <c r="AH126" s="26" t="str">
        <f>IF('Расчет субсидий'!BF126="+",'Расчет субсидий'!BF126,"-")</f>
        <v>-</v>
      </c>
    </row>
    <row r="127" spans="1:34" ht="15" customHeight="1">
      <c r="A127" s="33" t="s">
        <v>126</v>
      </c>
      <c r="B127" s="57">
        <f>'Расчет субсидий'!AT127</f>
        <v>-24.954545454545382</v>
      </c>
      <c r="C127" s="60">
        <f>'Расчет субсидий'!D127-1</f>
        <v>0.10680786686838117</v>
      </c>
      <c r="D127" s="60">
        <f>C127*'Расчет субсидий'!E127</f>
        <v>1.0680786686838117</v>
      </c>
      <c r="E127" s="61">
        <f t="shared" si="50"/>
        <v>5.8864238440815644</v>
      </c>
      <c r="F127" s="27" t="s">
        <v>375</v>
      </c>
      <c r="G127" s="27" t="s">
        <v>375</v>
      </c>
      <c r="H127" s="27" t="s">
        <v>375</v>
      </c>
      <c r="I127" s="27" t="s">
        <v>375</v>
      </c>
      <c r="J127" s="27" t="s">
        <v>375</v>
      </c>
      <c r="K127" s="27" t="s">
        <v>375</v>
      </c>
      <c r="L127" s="60">
        <f>'Расчет субсидий'!P127-1</f>
        <v>-0.54314942729736826</v>
      </c>
      <c r="M127" s="60">
        <f>L127*'Расчет субсидий'!Q127</f>
        <v>-10.862988545947365</v>
      </c>
      <c r="N127" s="61">
        <f t="shared" si="51"/>
        <v>-59.868394220107</v>
      </c>
      <c r="O127" s="60">
        <f>'Расчет субсидий'!T127-1</f>
        <v>7.8534031413612482E-2</v>
      </c>
      <c r="P127" s="60">
        <f>O127*'Расчет субсидий'!U127</f>
        <v>2.3560209424083745</v>
      </c>
      <c r="Q127" s="61">
        <f t="shared" si="52"/>
        <v>12.984565893108142</v>
      </c>
      <c r="R127" s="60">
        <f>'Расчет субсидий'!X127-1</f>
        <v>0.10000000000000009</v>
      </c>
      <c r="S127" s="60">
        <f>R127*'Расчет субсидий'!Y127</f>
        <v>2.0000000000000018</v>
      </c>
      <c r="T127" s="61">
        <f t="shared" si="53"/>
        <v>11.022453713705156</v>
      </c>
      <c r="U127" s="60">
        <f>'Расчет субсидий'!AB127-1</f>
        <v>0.11574311926605518</v>
      </c>
      <c r="V127" s="70">
        <f>U127*'Расчет субсидий'!AC127</f>
        <v>0.57871559633027592</v>
      </c>
      <c r="W127" s="61">
        <f t="shared" si="55"/>
        <v>3.1894329369748688</v>
      </c>
      <c r="X127" s="60">
        <f>'Расчет субсидий'!AF127-1</f>
        <v>1.6611295681063121E-2</v>
      </c>
      <c r="Y127" s="60">
        <f>X127*'Расчет субсидий'!AG127</f>
        <v>0.33222591362126241</v>
      </c>
      <c r="Z127" s="61">
        <f t="shared" si="54"/>
        <v>1.8309723776918847</v>
      </c>
      <c r="AA127" s="27" t="s">
        <v>375</v>
      </c>
      <c r="AB127" s="27" t="s">
        <v>375</v>
      </c>
      <c r="AC127" s="27" t="s">
        <v>375</v>
      </c>
      <c r="AD127" s="27" t="s">
        <v>375</v>
      </c>
      <c r="AE127" s="27" t="s">
        <v>375</v>
      </c>
      <c r="AF127" s="27" t="s">
        <v>375</v>
      </c>
      <c r="AG127" s="60">
        <f t="shared" si="49"/>
        <v>-4.5279474249036387</v>
      </c>
      <c r="AH127" s="26" t="str">
        <f>IF('Расчет субсидий'!BF127="+",'Расчет субсидий'!BF127,"-")</f>
        <v>-</v>
      </c>
    </row>
    <row r="128" spans="1:34" ht="15" customHeight="1">
      <c r="A128" s="33" t="s">
        <v>127</v>
      </c>
      <c r="B128" s="57">
        <f>'Расчет субсидий'!AT128</f>
        <v>167.30909090909108</v>
      </c>
      <c r="C128" s="60">
        <f>'Расчет субсидий'!D128-1</f>
        <v>0.1640744797371303</v>
      </c>
      <c r="D128" s="60">
        <f>C128*'Расчет субсидий'!E128</f>
        <v>1.640744797371303</v>
      </c>
      <c r="E128" s="61">
        <f t="shared" si="50"/>
        <v>17.359187178219393</v>
      </c>
      <c r="F128" s="27" t="s">
        <v>375</v>
      </c>
      <c r="G128" s="27" t="s">
        <v>375</v>
      </c>
      <c r="H128" s="27" t="s">
        <v>375</v>
      </c>
      <c r="I128" s="27" t="s">
        <v>375</v>
      </c>
      <c r="J128" s="27" t="s">
        <v>375</v>
      </c>
      <c r="K128" s="27" t="s">
        <v>375</v>
      </c>
      <c r="L128" s="60">
        <f>'Расчет субсидий'!P128-1</f>
        <v>-2.6836942439385503E-2</v>
      </c>
      <c r="M128" s="60">
        <f>L128*'Расчет субсидий'!Q128</f>
        <v>-0.53673884878771005</v>
      </c>
      <c r="N128" s="61">
        <f t="shared" si="51"/>
        <v>-5.6787320958478862</v>
      </c>
      <c r="O128" s="60">
        <f>'Расчет субсидий'!T128-1</f>
        <v>0.24160000000000004</v>
      </c>
      <c r="P128" s="60">
        <f>O128*'Расчет субсидий'!U128</f>
        <v>8.4560000000000013</v>
      </c>
      <c r="Q128" s="61">
        <f t="shared" si="52"/>
        <v>89.465032596293895</v>
      </c>
      <c r="R128" s="60">
        <f>'Расчет субсидий'!X128-1</f>
        <v>0.30000000000000004</v>
      </c>
      <c r="S128" s="60">
        <f>R128*'Расчет субсидий'!Y128</f>
        <v>4.5000000000000009</v>
      </c>
      <c r="T128" s="61">
        <f t="shared" si="53"/>
        <v>47.610294073240595</v>
      </c>
      <c r="U128" s="60">
        <f>'Расчет субсидий'!AB128-1</f>
        <v>-0.29524071856287426</v>
      </c>
      <c r="V128" s="70">
        <f>U128*'Расчет субсидий'!AC128</f>
        <v>-1.4762035928143713</v>
      </c>
      <c r="W128" s="61">
        <f t="shared" si="55"/>
        <v>-15.618330481303673</v>
      </c>
      <c r="X128" s="60">
        <f>'Расчет субсидий'!AF128-1</f>
        <v>0.16149068322981375</v>
      </c>
      <c r="Y128" s="60">
        <f>X128*'Расчет субсидий'!AG128</f>
        <v>3.2298136645962749</v>
      </c>
      <c r="Z128" s="61">
        <f t="shared" si="54"/>
        <v>34.171639638488777</v>
      </c>
      <c r="AA128" s="27" t="s">
        <v>375</v>
      </c>
      <c r="AB128" s="27" t="s">
        <v>375</v>
      </c>
      <c r="AC128" s="27" t="s">
        <v>375</v>
      </c>
      <c r="AD128" s="27" t="s">
        <v>375</v>
      </c>
      <c r="AE128" s="27" t="s">
        <v>375</v>
      </c>
      <c r="AF128" s="27" t="s">
        <v>375</v>
      </c>
      <c r="AG128" s="60">
        <f t="shared" si="49"/>
        <v>15.813616020365497</v>
      </c>
      <c r="AH128" s="26" t="str">
        <f>IF('Расчет субсидий'!BF128="+",'Расчет субсидий'!BF128,"-")</f>
        <v>-</v>
      </c>
    </row>
    <row r="129" spans="1:34" ht="15" customHeight="1">
      <c r="A129" s="32" t="s">
        <v>128</v>
      </c>
      <c r="B129" s="62"/>
      <c r="C129" s="63"/>
      <c r="D129" s="63"/>
      <c r="E129" s="64"/>
      <c r="F129" s="63"/>
      <c r="G129" s="63"/>
      <c r="H129" s="64"/>
      <c r="I129" s="64"/>
      <c r="J129" s="64"/>
      <c r="K129" s="64"/>
      <c r="L129" s="63"/>
      <c r="M129" s="63"/>
      <c r="N129" s="64"/>
      <c r="O129" s="63"/>
      <c r="P129" s="63"/>
      <c r="Q129" s="64"/>
      <c r="R129" s="63"/>
      <c r="S129" s="63"/>
      <c r="T129" s="64"/>
      <c r="U129" s="64"/>
      <c r="V129" s="64"/>
      <c r="W129" s="64"/>
      <c r="X129" s="63"/>
      <c r="Y129" s="63"/>
      <c r="Z129" s="64"/>
      <c r="AA129" s="63"/>
      <c r="AB129" s="63"/>
      <c r="AC129" s="64"/>
      <c r="AD129" s="63"/>
      <c r="AE129" s="63"/>
      <c r="AF129" s="64"/>
      <c r="AG129" s="64"/>
      <c r="AH129" s="65"/>
    </row>
    <row r="130" spans="1:34" ht="15" customHeight="1">
      <c r="A130" s="33" t="s">
        <v>129</v>
      </c>
      <c r="B130" s="57">
        <f>'Расчет субсидий'!AT130</f>
        <v>47.709090909090719</v>
      </c>
      <c r="C130" s="60">
        <f>'Расчет субсидий'!D130-1</f>
        <v>0.22436652281134406</v>
      </c>
      <c r="D130" s="60">
        <f>C130*'Расчет субсидий'!E130</f>
        <v>2.2436652281134406</v>
      </c>
      <c r="E130" s="61">
        <f t="shared" ref="E130:E138" si="56">$B130*D130/$AG130</f>
        <v>34.314921106872724</v>
      </c>
      <c r="F130" s="27" t="s">
        <v>375</v>
      </c>
      <c r="G130" s="27" t="s">
        <v>375</v>
      </c>
      <c r="H130" s="27" t="s">
        <v>375</v>
      </c>
      <c r="I130" s="27" t="s">
        <v>375</v>
      </c>
      <c r="J130" s="27" t="s">
        <v>375</v>
      </c>
      <c r="K130" s="27" t="s">
        <v>375</v>
      </c>
      <c r="L130" s="60">
        <f>'Расчет субсидий'!P130-1</f>
        <v>0.11716346396328237</v>
      </c>
      <c r="M130" s="60">
        <f>L130*'Расчет субсидий'!Q130</f>
        <v>2.3432692792656473</v>
      </c>
      <c r="N130" s="61">
        <f t="shared" ref="N130:N138" si="57">$B130*M130/$AG130</f>
        <v>35.838279009997514</v>
      </c>
      <c r="O130" s="60">
        <f>'Расчет субсидий'!T130-1</f>
        <v>-0.18790976383503699</v>
      </c>
      <c r="P130" s="60">
        <f>O130*'Расчет субсидий'!U130</f>
        <v>-5.63729291505111</v>
      </c>
      <c r="Q130" s="61">
        <f t="shared" ref="Q130:Q138" si="58">$B130*P130/$AG130</f>
        <v>-86.217524438334294</v>
      </c>
      <c r="R130" s="60">
        <f>'Расчет субсидий'!X130-1</f>
        <v>0.12903225806451624</v>
      </c>
      <c r="S130" s="60">
        <f>R130*'Расчет субсидий'!Y130</f>
        <v>2.5806451612903247</v>
      </c>
      <c r="T130" s="61">
        <f t="shared" ref="T130:T138" si="59">$B130*S130/$AG130</f>
        <v>39.468738029590298</v>
      </c>
      <c r="U130" s="60">
        <f>'Расчет субсидий'!AB130-1</f>
        <v>0.21234478098417986</v>
      </c>
      <c r="V130" s="70">
        <f>U130*'Расчет субсидий'!AC130</f>
        <v>1.0617239049208993</v>
      </c>
      <c r="W130" s="61">
        <f>$B130*V130/$AG130</f>
        <v>16.238149781942173</v>
      </c>
      <c r="X130" s="60">
        <f>'Расчет субсидий'!AF130-1</f>
        <v>2.6371308016877704E-2</v>
      </c>
      <c r="Y130" s="60">
        <f>X130*'Расчет субсидий'!AG130</f>
        <v>0.52742616033755407</v>
      </c>
      <c r="Z130" s="61">
        <f t="shared" ref="Z130:Z138" si="60">$B130*Y130/$AG130</f>
        <v>8.0665274190222931</v>
      </c>
      <c r="AA130" s="27" t="s">
        <v>375</v>
      </c>
      <c r="AB130" s="27" t="s">
        <v>375</v>
      </c>
      <c r="AC130" s="27" t="s">
        <v>375</v>
      </c>
      <c r="AD130" s="27" t="s">
        <v>375</v>
      </c>
      <c r="AE130" s="27" t="s">
        <v>375</v>
      </c>
      <c r="AF130" s="27" t="s">
        <v>375</v>
      </c>
      <c r="AG130" s="60">
        <f t="shared" si="49"/>
        <v>3.1194368188767556</v>
      </c>
      <c r="AH130" s="26" t="str">
        <f>IF('Расчет субсидий'!BF130="+",'Расчет субсидий'!BF130,"-")</f>
        <v>-</v>
      </c>
    </row>
    <row r="131" spans="1:34" ht="15" customHeight="1">
      <c r="A131" s="33" t="s">
        <v>130</v>
      </c>
      <c r="B131" s="57">
        <f>'Расчет субсидий'!AT131</f>
        <v>-6.4545454545454959</v>
      </c>
      <c r="C131" s="60">
        <f>'Расчет субсидий'!D131-1</f>
        <v>-1</v>
      </c>
      <c r="D131" s="60">
        <f>C131*'Расчет субсидий'!E131</f>
        <v>0</v>
      </c>
      <c r="E131" s="61">
        <f t="shared" si="56"/>
        <v>0</v>
      </c>
      <c r="F131" s="27" t="s">
        <v>375</v>
      </c>
      <c r="G131" s="27" t="s">
        <v>375</v>
      </c>
      <c r="H131" s="27" t="s">
        <v>375</v>
      </c>
      <c r="I131" s="27" t="s">
        <v>375</v>
      </c>
      <c r="J131" s="27" t="s">
        <v>375</v>
      </c>
      <c r="K131" s="27" t="s">
        <v>375</v>
      </c>
      <c r="L131" s="60">
        <f>'Расчет субсидий'!P131-1</f>
        <v>-6.9181834246333285E-2</v>
      </c>
      <c r="M131" s="60">
        <f>L131*'Расчет субсидий'!Q131</f>
        <v>-1.3836366849266657</v>
      </c>
      <c r="N131" s="61">
        <f t="shared" si="57"/>
        <v>-24.531274496165597</v>
      </c>
      <c r="O131" s="60">
        <f>'Расчет субсидий'!T131-1</f>
        <v>5.661948376352921E-3</v>
      </c>
      <c r="P131" s="60">
        <f>O131*'Расчет субсидий'!U131</f>
        <v>0.22647793505411684</v>
      </c>
      <c r="Q131" s="61">
        <f t="shared" si="58"/>
        <v>4.015354935773308</v>
      </c>
      <c r="R131" s="60">
        <f>'Расчет субсидий'!X131-1</f>
        <v>0.18717948717948718</v>
      </c>
      <c r="S131" s="60">
        <f>R131*'Расчет субсидий'!Y131</f>
        <v>1.8717948717948718</v>
      </c>
      <c r="T131" s="61">
        <f t="shared" si="59"/>
        <v>33.186106078814156</v>
      </c>
      <c r="U131" s="60">
        <f>'Расчет субсидий'!AB131-1</f>
        <v>-0.19144683026584874</v>
      </c>
      <c r="V131" s="70">
        <f>U131*'Расчет субсидий'!AC131</f>
        <v>-0.95723415132924372</v>
      </c>
      <c r="W131" s="61">
        <f t="shared" ref="W131:W138" si="61">$B131*V131/$AG131</f>
        <v>-16.971343690996729</v>
      </c>
      <c r="X131" s="60">
        <f>'Расчет субсидий'!AF131-1</f>
        <v>-6.0728744939271273E-3</v>
      </c>
      <c r="Y131" s="60">
        <f>X131*'Расчет субсидий'!AG131</f>
        <v>-0.12145748987854255</v>
      </c>
      <c r="Z131" s="61">
        <f t="shared" si="60"/>
        <v>-2.153388281970638</v>
      </c>
      <c r="AA131" s="27" t="s">
        <v>375</v>
      </c>
      <c r="AB131" s="27" t="s">
        <v>375</v>
      </c>
      <c r="AC131" s="27" t="s">
        <v>375</v>
      </c>
      <c r="AD131" s="27" t="s">
        <v>375</v>
      </c>
      <c r="AE131" s="27" t="s">
        <v>375</v>
      </c>
      <c r="AF131" s="27" t="s">
        <v>375</v>
      </c>
      <c r="AG131" s="60">
        <f t="shared" si="49"/>
        <v>-0.36405551928546331</v>
      </c>
      <c r="AH131" s="26" t="str">
        <f>IF('Расчет субсидий'!BF131="+",'Расчет субсидий'!BF131,"-")</f>
        <v>-</v>
      </c>
    </row>
    <row r="132" spans="1:34" ht="15" customHeight="1">
      <c r="A132" s="33" t="s">
        <v>131</v>
      </c>
      <c r="B132" s="57">
        <f>'Расчет субсидий'!AT132</f>
        <v>236.16363636363667</v>
      </c>
      <c r="C132" s="60">
        <f>'Расчет субсидий'!D132-1</f>
        <v>6.1774206465735837E-2</v>
      </c>
      <c r="D132" s="60">
        <f>C132*'Расчет субсидий'!E132</f>
        <v>0.61774206465735837</v>
      </c>
      <c r="E132" s="61">
        <f t="shared" si="56"/>
        <v>19.445207376127367</v>
      </c>
      <c r="F132" s="27" t="s">
        <v>375</v>
      </c>
      <c r="G132" s="27" t="s">
        <v>375</v>
      </c>
      <c r="H132" s="27" t="s">
        <v>375</v>
      </c>
      <c r="I132" s="27" t="s">
        <v>375</v>
      </c>
      <c r="J132" s="27" t="s">
        <v>375</v>
      </c>
      <c r="K132" s="27" t="s">
        <v>375</v>
      </c>
      <c r="L132" s="60">
        <f>'Расчет субсидий'!P132-1</f>
        <v>-4.2585075306347031E-2</v>
      </c>
      <c r="M132" s="60">
        <f>L132*'Расчет субсидий'!Q132</f>
        <v>-0.85170150612694062</v>
      </c>
      <c r="N132" s="61">
        <f t="shared" si="57"/>
        <v>-26.809753385313837</v>
      </c>
      <c r="O132" s="60">
        <f>'Расчет субсидий'!T132-1</f>
        <v>4.3390804597701171E-2</v>
      </c>
      <c r="P132" s="60">
        <f>O132*'Расчет субсидий'!U132</f>
        <v>0.86781609195402343</v>
      </c>
      <c r="Q132" s="61">
        <f t="shared" si="58"/>
        <v>27.317006300593025</v>
      </c>
      <c r="R132" s="60">
        <f>'Расчет субсидий'!X132-1</f>
        <v>0.20465116279069773</v>
      </c>
      <c r="S132" s="60">
        <f>R132*'Расчет субсидий'!Y132</f>
        <v>6.1395348837209323</v>
      </c>
      <c r="T132" s="61">
        <f t="shared" si="59"/>
        <v>193.25951046111825</v>
      </c>
      <c r="U132" s="60">
        <f>'Расчет субсидий'!AB132-1</f>
        <v>0.13067577306079659</v>
      </c>
      <c r="V132" s="70">
        <f>U132*'Расчет субсидий'!AC132</f>
        <v>0.65337886530398293</v>
      </c>
      <c r="W132" s="61">
        <f t="shared" si="61"/>
        <v>20.566978125509134</v>
      </c>
      <c r="X132" s="60">
        <f>'Расчет субсидий'!AF132-1</f>
        <v>3.7878787878788955E-3</v>
      </c>
      <c r="Y132" s="60">
        <f>X132*'Расчет субсидий'!AG132</f>
        <v>7.5757575757577911E-2</v>
      </c>
      <c r="Z132" s="61">
        <f t="shared" si="60"/>
        <v>2.3846874856027087</v>
      </c>
      <c r="AA132" s="27" t="s">
        <v>375</v>
      </c>
      <c r="AB132" s="27" t="s">
        <v>375</v>
      </c>
      <c r="AC132" s="27" t="s">
        <v>375</v>
      </c>
      <c r="AD132" s="27" t="s">
        <v>375</v>
      </c>
      <c r="AE132" s="27" t="s">
        <v>375</v>
      </c>
      <c r="AF132" s="27" t="s">
        <v>375</v>
      </c>
      <c r="AG132" s="60">
        <f t="shared" si="49"/>
        <v>7.5025279752669345</v>
      </c>
      <c r="AH132" s="26" t="str">
        <f>IF('Расчет субсидий'!BF132="+",'Расчет субсидий'!BF132,"-")</f>
        <v>-</v>
      </c>
    </row>
    <row r="133" spans="1:34" ht="15" customHeight="1">
      <c r="A133" s="33" t="s">
        <v>132</v>
      </c>
      <c r="B133" s="57">
        <f>'Расчет субсидий'!AT133</f>
        <v>-136.88181818181829</v>
      </c>
      <c r="C133" s="60">
        <f>'Расчет субсидий'!D133-1</f>
        <v>-1</v>
      </c>
      <c r="D133" s="60">
        <f>C133*'Расчет субсидий'!E133</f>
        <v>0</v>
      </c>
      <c r="E133" s="61">
        <f t="shared" si="56"/>
        <v>0</v>
      </c>
      <c r="F133" s="27" t="s">
        <v>375</v>
      </c>
      <c r="G133" s="27" t="s">
        <v>375</v>
      </c>
      <c r="H133" s="27" t="s">
        <v>375</v>
      </c>
      <c r="I133" s="27" t="s">
        <v>375</v>
      </c>
      <c r="J133" s="27" t="s">
        <v>375</v>
      </c>
      <c r="K133" s="27" t="s">
        <v>375</v>
      </c>
      <c r="L133" s="60">
        <f>'Расчет субсидий'!P133-1</f>
        <v>-0.29965207306465647</v>
      </c>
      <c r="M133" s="60">
        <f>L133*'Расчет субсидий'!Q133</f>
        <v>-5.9930414612931298</v>
      </c>
      <c r="N133" s="61">
        <f t="shared" si="57"/>
        <v>-134.4236140697198</v>
      </c>
      <c r="O133" s="60">
        <f>'Расчет субсидий'!T133-1</f>
        <v>-7.2500000000000009E-2</v>
      </c>
      <c r="P133" s="60">
        <f>O133*'Расчет субсидий'!U133</f>
        <v>-1.4500000000000002</v>
      </c>
      <c r="Q133" s="61">
        <f t="shared" si="58"/>
        <v>-32.523425986616942</v>
      </c>
      <c r="R133" s="60">
        <f>'Расчет субсидий'!X133-1</f>
        <v>0.19838709677419342</v>
      </c>
      <c r="S133" s="60">
        <f>R133*'Расчет субсидий'!Y133</f>
        <v>1.9838709677419342</v>
      </c>
      <c r="T133" s="61">
        <f t="shared" si="59"/>
        <v>44.498124542312347</v>
      </c>
      <c r="U133" s="60">
        <f>'Расчет субсидий'!AB133-1</f>
        <v>-0.11866807610993657</v>
      </c>
      <c r="V133" s="70">
        <f>U133*'Расчет субсидий'!AC133</f>
        <v>-0.59334038054968286</v>
      </c>
      <c r="W133" s="61">
        <f t="shared" si="61"/>
        <v>-13.308594449433613</v>
      </c>
      <c r="X133" s="60">
        <f>'Расчет субсидий'!AF133-1</f>
        <v>-2.5062656641604564E-3</v>
      </c>
      <c r="Y133" s="60">
        <f>X133*'Расчет субсидий'!AG133</f>
        <v>-5.0125313283209127E-2</v>
      </c>
      <c r="Z133" s="61">
        <f t="shared" si="60"/>
        <v>-1.1243082183603026</v>
      </c>
      <c r="AA133" s="27" t="s">
        <v>375</v>
      </c>
      <c r="AB133" s="27" t="s">
        <v>375</v>
      </c>
      <c r="AC133" s="27" t="s">
        <v>375</v>
      </c>
      <c r="AD133" s="27" t="s">
        <v>375</v>
      </c>
      <c r="AE133" s="27" t="s">
        <v>375</v>
      </c>
      <c r="AF133" s="27" t="s">
        <v>375</v>
      </c>
      <c r="AG133" s="60">
        <f t="shared" si="49"/>
        <v>-6.1026361873840873</v>
      </c>
      <c r="AH133" s="26" t="str">
        <f>IF('Расчет субсидий'!BF133="+",'Расчет субсидий'!BF133,"-")</f>
        <v>-</v>
      </c>
    </row>
    <row r="134" spans="1:34" ht="15" customHeight="1">
      <c r="A134" s="33" t="s">
        <v>133</v>
      </c>
      <c r="B134" s="57">
        <f>'Расчет субсидий'!AT134</f>
        <v>-88.736363636363649</v>
      </c>
      <c r="C134" s="60">
        <f>'Расчет субсидий'!D134-1</f>
        <v>-1</v>
      </c>
      <c r="D134" s="60">
        <f>C134*'Расчет субсидий'!E134</f>
        <v>0</v>
      </c>
      <c r="E134" s="61">
        <f t="shared" si="56"/>
        <v>0</v>
      </c>
      <c r="F134" s="27" t="s">
        <v>375</v>
      </c>
      <c r="G134" s="27" t="s">
        <v>375</v>
      </c>
      <c r="H134" s="27" t="s">
        <v>375</v>
      </c>
      <c r="I134" s="27" t="s">
        <v>375</v>
      </c>
      <c r="J134" s="27" t="s">
        <v>375</v>
      </c>
      <c r="K134" s="27" t="s">
        <v>375</v>
      </c>
      <c r="L134" s="60">
        <f>'Расчет субсидий'!P134-1</f>
        <v>-0.47048725736167962</v>
      </c>
      <c r="M134" s="60">
        <f>L134*'Расчет субсидий'!Q134</f>
        <v>-9.4097451472335933</v>
      </c>
      <c r="N134" s="61">
        <f t="shared" si="57"/>
        <v>-116.89454539240573</v>
      </c>
      <c r="O134" s="60">
        <f>'Расчет субсидий'!T134-1</f>
        <v>0</v>
      </c>
      <c r="P134" s="60">
        <f>O134*'Расчет субсидий'!U134</f>
        <v>0</v>
      </c>
      <c r="Q134" s="61">
        <f t="shared" si="58"/>
        <v>0</v>
      </c>
      <c r="R134" s="60">
        <f>'Расчет субсидий'!X134-1</f>
        <v>0.20833333333333326</v>
      </c>
      <c r="S134" s="60">
        <f>R134*'Расчет субсидий'!Y134</f>
        <v>6.2499999999999982</v>
      </c>
      <c r="T134" s="61">
        <f t="shared" si="59"/>
        <v>77.641944311034266</v>
      </c>
      <c r="U134" s="60">
        <f>'Расчет субсидий'!AB134-1</f>
        <v>0.20333392288645191</v>
      </c>
      <c r="V134" s="70">
        <f>U134*'Расчет субсидий'!AC134</f>
        <v>1.0166696144322596</v>
      </c>
      <c r="W134" s="61">
        <f t="shared" si="61"/>
        <v>12.629792893835232</v>
      </c>
      <c r="X134" s="60">
        <f>'Расчет субсидий'!AF134-1</f>
        <v>-0.25</v>
      </c>
      <c r="Y134" s="60">
        <f>X134*'Расчет субсидий'!AG134</f>
        <v>-5</v>
      </c>
      <c r="Z134" s="61">
        <f t="shared" si="60"/>
        <v>-62.113555448827427</v>
      </c>
      <c r="AA134" s="27" t="s">
        <v>375</v>
      </c>
      <c r="AB134" s="27" t="s">
        <v>375</v>
      </c>
      <c r="AC134" s="27" t="s">
        <v>375</v>
      </c>
      <c r="AD134" s="27" t="s">
        <v>375</v>
      </c>
      <c r="AE134" s="27" t="s">
        <v>375</v>
      </c>
      <c r="AF134" s="27" t="s">
        <v>375</v>
      </c>
      <c r="AG134" s="60">
        <f t="shared" si="49"/>
        <v>-7.1430755328013351</v>
      </c>
      <c r="AH134" s="26" t="str">
        <f>IF('Расчет субсидий'!BF134="+",'Расчет субсидий'!BF134,"-")</f>
        <v>-</v>
      </c>
    </row>
    <row r="135" spans="1:34" ht="15" customHeight="1">
      <c r="A135" s="33" t="s">
        <v>134</v>
      </c>
      <c r="B135" s="57">
        <f>'Расчет субсидий'!AT135</f>
        <v>-57.290909090909167</v>
      </c>
      <c r="C135" s="60">
        <f>'Расчет субсидий'!D135-1</f>
        <v>-1</v>
      </c>
      <c r="D135" s="60">
        <f>C135*'Расчет субсидий'!E135</f>
        <v>0</v>
      </c>
      <c r="E135" s="61">
        <f t="shared" si="56"/>
        <v>0</v>
      </c>
      <c r="F135" s="27" t="s">
        <v>375</v>
      </c>
      <c r="G135" s="27" t="s">
        <v>375</v>
      </c>
      <c r="H135" s="27" t="s">
        <v>375</v>
      </c>
      <c r="I135" s="27" t="s">
        <v>375</v>
      </c>
      <c r="J135" s="27" t="s">
        <v>375</v>
      </c>
      <c r="K135" s="27" t="s">
        <v>375</v>
      </c>
      <c r="L135" s="60">
        <f>'Расчет субсидий'!P135-1</f>
        <v>0.16574889867841414</v>
      </c>
      <c r="M135" s="60">
        <f>L135*'Расчет субсидий'!Q135</f>
        <v>3.3149779735682827</v>
      </c>
      <c r="N135" s="61">
        <f t="shared" si="57"/>
        <v>33.771191134732149</v>
      </c>
      <c r="O135" s="60">
        <f>'Расчет субсидий'!T135-1</f>
        <v>-5.054794520547945E-2</v>
      </c>
      <c r="P135" s="60">
        <f>O135*'Расчет субсидий'!U135</f>
        <v>-1.7691780821917806</v>
      </c>
      <c r="Q135" s="61">
        <f t="shared" si="58"/>
        <v>-18.023423275046625</v>
      </c>
      <c r="R135" s="60">
        <f>'Расчет субсидий'!X135-1</f>
        <v>-0.52</v>
      </c>
      <c r="S135" s="60">
        <f>R135*'Расчет субсидий'!Y135</f>
        <v>-7.8000000000000007</v>
      </c>
      <c r="T135" s="61">
        <f t="shared" si="59"/>
        <v>-79.462154183596994</v>
      </c>
      <c r="U135" s="60">
        <f>'Расчет субсидий'!AB135-1</f>
        <v>5.2711127904779831E-2</v>
      </c>
      <c r="V135" s="70">
        <f>U135*'Расчет субсидий'!AC135</f>
        <v>0.26355563952389915</v>
      </c>
      <c r="W135" s="61">
        <f t="shared" si="61"/>
        <v>2.6849613927954596</v>
      </c>
      <c r="X135" s="60">
        <f>'Расчет субсидий'!AF135-1</f>
        <v>1.8348623853210899E-2</v>
      </c>
      <c r="Y135" s="60">
        <f>X135*'Расчет субсидий'!AG135</f>
        <v>0.36697247706421798</v>
      </c>
      <c r="Z135" s="61">
        <f t="shared" si="60"/>
        <v>3.7385158402068459</v>
      </c>
      <c r="AA135" s="27" t="s">
        <v>375</v>
      </c>
      <c r="AB135" s="27" t="s">
        <v>375</v>
      </c>
      <c r="AC135" s="27" t="s">
        <v>375</v>
      </c>
      <c r="AD135" s="27" t="s">
        <v>375</v>
      </c>
      <c r="AE135" s="27" t="s">
        <v>375</v>
      </c>
      <c r="AF135" s="27" t="s">
        <v>375</v>
      </c>
      <c r="AG135" s="60">
        <f t="shared" si="49"/>
        <v>-5.6236719920353817</v>
      </c>
      <c r="AH135" s="26" t="str">
        <f>IF('Расчет субсидий'!BF135="+",'Расчет субсидий'!BF135,"-")</f>
        <v>-</v>
      </c>
    </row>
    <row r="136" spans="1:34" ht="15" customHeight="1">
      <c r="A136" s="33" t="s">
        <v>135</v>
      </c>
      <c r="B136" s="57">
        <f>'Расчет субсидий'!AT136</f>
        <v>1.963636363636283</v>
      </c>
      <c r="C136" s="60">
        <f>'Расчет субсидий'!D136-1</f>
        <v>-5.7878475798146201E-2</v>
      </c>
      <c r="D136" s="60">
        <f>C136*'Расчет субсидий'!E136</f>
        <v>-0.57878475798146201</v>
      </c>
      <c r="E136" s="61">
        <f t="shared" si="56"/>
        <v>-3.3153772434896203</v>
      </c>
      <c r="F136" s="27" t="s">
        <v>375</v>
      </c>
      <c r="G136" s="27" t="s">
        <v>375</v>
      </c>
      <c r="H136" s="27" t="s">
        <v>375</v>
      </c>
      <c r="I136" s="27" t="s">
        <v>375</v>
      </c>
      <c r="J136" s="27" t="s">
        <v>375</v>
      </c>
      <c r="K136" s="27" t="s">
        <v>375</v>
      </c>
      <c r="L136" s="60">
        <f>'Расчет субсидий'!P136-1</f>
        <v>-4.9907398381908608E-2</v>
      </c>
      <c r="M136" s="60">
        <f>L136*'Расчет субсидий'!Q136</f>
        <v>-0.99814796763817215</v>
      </c>
      <c r="N136" s="61">
        <f t="shared" si="57"/>
        <v>-5.7175608236196878</v>
      </c>
      <c r="O136" s="60">
        <f>'Расчет субсидий'!T136-1</f>
        <v>1.4731707317073184E-2</v>
      </c>
      <c r="P136" s="60">
        <f>O136*'Расчет субсидий'!U136</f>
        <v>0.51560975609756143</v>
      </c>
      <c r="Q136" s="61">
        <f t="shared" si="58"/>
        <v>2.9535001195415735</v>
      </c>
      <c r="R136" s="60">
        <f>'Расчет субсидий'!X136-1</f>
        <v>8.271604938271615E-2</v>
      </c>
      <c r="S136" s="60">
        <f>R136*'Расчет субсидий'!Y136</f>
        <v>1.2407407407407423</v>
      </c>
      <c r="T136" s="61">
        <f t="shared" si="59"/>
        <v>7.1071733666042114</v>
      </c>
      <c r="U136" s="60">
        <f>'Расчет субсидий'!AB136-1</f>
        <v>2.2499021143304709E-2</v>
      </c>
      <c r="V136" s="70">
        <f>U136*'Расчет субсидий'!AC136</f>
        <v>0.11249510571652355</v>
      </c>
      <c r="W136" s="61">
        <f t="shared" si="61"/>
        <v>0.64439104235786904</v>
      </c>
      <c r="X136" s="60">
        <f>'Расчет субсидий'!AF136-1</f>
        <v>2.5445292620864812E-3</v>
      </c>
      <c r="Y136" s="60">
        <f>X136*'Расчет субсидий'!AG136</f>
        <v>5.0890585241729624E-2</v>
      </c>
      <c r="Z136" s="61">
        <f t="shared" si="60"/>
        <v>0.2915099022419369</v>
      </c>
      <c r="AA136" s="27" t="s">
        <v>375</v>
      </c>
      <c r="AB136" s="27" t="s">
        <v>375</v>
      </c>
      <c r="AC136" s="27" t="s">
        <v>375</v>
      </c>
      <c r="AD136" s="27" t="s">
        <v>375</v>
      </c>
      <c r="AE136" s="27" t="s">
        <v>375</v>
      </c>
      <c r="AF136" s="27" t="s">
        <v>375</v>
      </c>
      <c r="AG136" s="60">
        <f t="shared" si="49"/>
        <v>0.3428034621769227</v>
      </c>
      <c r="AH136" s="26" t="str">
        <f>IF('Расчет субсидий'!BF136="+",'Расчет субсидий'!BF136,"-")</f>
        <v>-</v>
      </c>
    </row>
    <row r="137" spans="1:34" ht="15" customHeight="1">
      <c r="A137" s="33" t="s">
        <v>136</v>
      </c>
      <c r="B137" s="57">
        <f>'Расчет субсидий'!AT137</f>
        <v>60.900000000000091</v>
      </c>
      <c r="C137" s="60">
        <f>'Расчет субсидий'!D137-1</f>
        <v>-1</v>
      </c>
      <c r="D137" s="60">
        <f>C137*'Расчет субсидий'!E137</f>
        <v>0</v>
      </c>
      <c r="E137" s="61">
        <f t="shared" si="56"/>
        <v>0</v>
      </c>
      <c r="F137" s="27" t="s">
        <v>375</v>
      </c>
      <c r="G137" s="27" t="s">
        <v>375</v>
      </c>
      <c r="H137" s="27" t="s">
        <v>375</v>
      </c>
      <c r="I137" s="27" t="s">
        <v>375</v>
      </c>
      <c r="J137" s="27" t="s">
        <v>375</v>
      </c>
      <c r="K137" s="27" t="s">
        <v>375</v>
      </c>
      <c r="L137" s="60">
        <f>'Расчет субсидий'!P137-1</f>
        <v>2.9473046179490092E-2</v>
      </c>
      <c r="M137" s="60">
        <f>L137*'Расчет субсидий'!Q137</f>
        <v>0.58946092358980184</v>
      </c>
      <c r="N137" s="61">
        <f t="shared" si="57"/>
        <v>9.4893790964139058</v>
      </c>
      <c r="O137" s="60">
        <f>'Расчет субсидий'!T137-1</f>
        <v>8.7908032926482971E-2</v>
      </c>
      <c r="P137" s="60">
        <f>O137*'Расчет субсидий'!U137</f>
        <v>3.076781152426904</v>
      </c>
      <c r="Q137" s="61">
        <f t="shared" si="58"/>
        <v>49.531260824335455</v>
      </c>
      <c r="R137" s="60">
        <f>'Расчет субсидий'!X137-1</f>
        <v>5.5555555555555358E-3</v>
      </c>
      <c r="S137" s="60">
        <f>R137*'Расчет субсидий'!Y137</f>
        <v>8.3333333333333037E-2</v>
      </c>
      <c r="T137" s="61">
        <f t="shared" si="59"/>
        <v>1.3415335261784327</v>
      </c>
      <c r="U137" s="60">
        <f>'Расчет субсидий'!AB137-1</f>
        <v>6.6817382567194716E-3</v>
      </c>
      <c r="V137" s="70">
        <f>U137*'Расчет субсидий'!AC137</f>
        <v>3.3408691283597358E-2</v>
      </c>
      <c r="W137" s="61">
        <f t="shared" si="61"/>
        <v>0.53782655307229432</v>
      </c>
      <c r="X137" s="60">
        <f>'Расчет субсидий'!AF137-1</f>
        <v>0</v>
      </c>
      <c r="Y137" s="60">
        <f>X137*'Расчет субсидий'!AG137</f>
        <v>0</v>
      </c>
      <c r="Z137" s="61">
        <f t="shared" si="60"/>
        <v>0</v>
      </c>
      <c r="AA137" s="27" t="s">
        <v>375</v>
      </c>
      <c r="AB137" s="27" t="s">
        <v>375</v>
      </c>
      <c r="AC137" s="27" t="s">
        <v>375</v>
      </c>
      <c r="AD137" s="27" t="s">
        <v>375</v>
      </c>
      <c r="AE137" s="27" t="s">
        <v>375</v>
      </c>
      <c r="AF137" s="27" t="s">
        <v>375</v>
      </c>
      <c r="AG137" s="60">
        <f t="shared" si="49"/>
        <v>3.7829841006336364</v>
      </c>
      <c r="AH137" s="26" t="str">
        <f>IF('Расчет субсидий'!BF137="+",'Расчет субсидий'!BF137,"-")</f>
        <v>-</v>
      </c>
    </row>
    <row r="138" spans="1:34" ht="15" customHeight="1">
      <c r="A138" s="33" t="s">
        <v>137</v>
      </c>
      <c r="B138" s="57">
        <f>'Расчет субсидий'!AT138</f>
        <v>-23.06363636363637</v>
      </c>
      <c r="C138" s="60">
        <f>'Расчет субсидий'!D138-1</f>
        <v>-1</v>
      </c>
      <c r="D138" s="60">
        <f>C138*'Расчет субсидий'!E138</f>
        <v>0</v>
      </c>
      <c r="E138" s="61">
        <f t="shared" si="56"/>
        <v>0</v>
      </c>
      <c r="F138" s="27" t="s">
        <v>375</v>
      </c>
      <c r="G138" s="27" t="s">
        <v>375</v>
      </c>
      <c r="H138" s="27" t="s">
        <v>375</v>
      </c>
      <c r="I138" s="27" t="s">
        <v>375</v>
      </c>
      <c r="J138" s="27" t="s">
        <v>375</v>
      </c>
      <c r="K138" s="27" t="s">
        <v>375</v>
      </c>
      <c r="L138" s="60">
        <f>'Расчет субсидий'!P138-1</f>
        <v>-0.22889827144455266</v>
      </c>
      <c r="M138" s="60">
        <f>L138*'Расчет субсидий'!Q138</f>
        <v>-4.5779654288910532</v>
      </c>
      <c r="N138" s="61">
        <f t="shared" si="57"/>
        <v>-2.9517016514394903</v>
      </c>
      <c r="O138" s="60">
        <f>'Расчет субсидий'!T138-1</f>
        <v>-0.29824561403508776</v>
      </c>
      <c r="P138" s="60">
        <f>O138*'Расчет субсидий'!U138</f>
        <v>-7.4561403508771935</v>
      </c>
      <c r="Q138" s="61">
        <f t="shared" si="58"/>
        <v>-4.8074416744514448</v>
      </c>
      <c r="R138" s="60">
        <f>'Расчет субсидий'!X138-1</f>
        <v>-0.95199999999999996</v>
      </c>
      <c r="S138" s="60">
        <f>R138*'Расчет субсидий'!Y138</f>
        <v>-23.799999999999997</v>
      </c>
      <c r="T138" s="61">
        <f t="shared" si="59"/>
        <v>-15.345353824849008</v>
      </c>
      <c r="U138" s="60">
        <f>'Расчет субсидий'!AB138-1</f>
        <v>1.2674673313694429E-2</v>
      </c>
      <c r="V138" s="70">
        <f>U138*'Расчет субсидий'!AC138</f>
        <v>6.3373366568472145E-2</v>
      </c>
      <c r="W138" s="61">
        <f t="shared" si="61"/>
        <v>4.0860787103574048E-2</v>
      </c>
      <c r="X138" s="60">
        <f>'Расчет субсидий'!AF138-1</f>
        <v>0</v>
      </c>
      <c r="Y138" s="60">
        <f>X138*'Расчет субсидий'!AG138</f>
        <v>0</v>
      </c>
      <c r="Z138" s="61">
        <f t="shared" si="60"/>
        <v>0</v>
      </c>
      <c r="AA138" s="27" t="s">
        <v>375</v>
      </c>
      <c r="AB138" s="27" t="s">
        <v>375</v>
      </c>
      <c r="AC138" s="27" t="s">
        <v>375</v>
      </c>
      <c r="AD138" s="27" t="s">
        <v>375</v>
      </c>
      <c r="AE138" s="27" t="s">
        <v>375</v>
      </c>
      <c r="AF138" s="27" t="s">
        <v>375</v>
      </c>
      <c r="AG138" s="60">
        <f t="shared" si="49"/>
        <v>-35.770732413199774</v>
      </c>
      <c r="AH138" s="26" t="str">
        <f>IF('Расчет субсидий'!BF138="+",'Расчет субсидий'!BF138,"-")</f>
        <v>-</v>
      </c>
    </row>
    <row r="139" spans="1:34" ht="15" customHeight="1">
      <c r="A139" s="32" t="s">
        <v>138</v>
      </c>
      <c r="B139" s="62"/>
      <c r="C139" s="63"/>
      <c r="D139" s="63"/>
      <c r="E139" s="64"/>
      <c r="F139" s="63"/>
      <c r="G139" s="63"/>
      <c r="H139" s="64"/>
      <c r="I139" s="64"/>
      <c r="J139" s="64"/>
      <c r="K139" s="64"/>
      <c r="L139" s="63"/>
      <c r="M139" s="63"/>
      <c r="N139" s="64"/>
      <c r="O139" s="63"/>
      <c r="P139" s="63"/>
      <c r="Q139" s="64"/>
      <c r="R139" s="63"/>
      <c r="S139" s="63"/>
      <c r="T139" s="64"/>
      <c r="U139" s="64"/>
      <c r="V139" s="64"/>
      <c r="W139" s="64"/>
      <c r="X139" s="63"/>
      <c r="Y139" s="63"/>
      <c r="Z139" s="64"/>
      <c r="AA139" s="63"/>
      <c r="AB139" s="63"/>
      <c r="AC139" s="64"/>
      <c r="AD139" s="63"/>
      <c r="AE139" s="63"/>
      <c r="AF139" s="64"/>
      <c r="AG139" s="64"/>
      <c r="AH139" s="65"/>
    </row>
    <row r="140" spans="1:34" ht="15" customHeight="1">
      <c r="A140" s="33" t="s">
        <v>139</v>
      </c>
      <c r="B140" s="57">
        <f>'Расчет субсидий'!AT140</f>
        <v>212.50909090909067</v>
      </c>
      <c r="C140" s="60">
        <f>'Расчет субсидий'!D140-1</f>
        <v>-1</v>
      </c>
      <c r="D140" s="60">
        <f>C140*'Расчет субсидий'!E140</f>
        <v>0</v>
      </c>
      <c r="E140" s="61">
        <f t="shared" ref="E140:E145" si="62">$B140*D140/$AG140</f>
        <v>0</v>
      </c>
      <c r="F140" s="27" t="s">
        <v>375</v>
      </c>
      <c r="G140" s="27" t="s">
        <v>375</v>
      </c>
      <c r="H140" s="27" t="s">
        <v>375</v>
      </c>
      <c r="I140" s="27" t="s">
        <v>375</v>
      </c>
      <c r="J140" s="27" t="s">
        <v>375</v>
      </c>
      <c r="K140" s="27" t="s">
        <v>375</v>
      </c>
      <c r="L140" s="60">
        <f>'Расчет субсидий'!P140-1</f>
        <v>0.26560152422427863</v>
      </c>
      <c r="M140" s="60">
        <f>L140*'Расчет субсидий'!Q140</f>
        <v>5.3120304844855726</v>
      </c>
      <c r="N140" s="61">
        <f t="shared" ref="N140:N145" si="63">$B140*M140/$AG140</f>
        <v>112.44899266883412</v>
      </c>
      <c r="O140" s="60">
        <f>'Расчет субсидий'!T140-1</f>
        <v>0</v>
      </c>
      <c r="P140" s="60">
        <f>O140*'Расчет субсидий'!U140</f>
        <v>0</v>
      </c>
      <c r="Q140" s="61">
        <f t="shared" ref="Q140:Q145" si="64">$B140*P140/$AG140</f>
        <v>0</v>
      </c>
      <c r="R140" s="60">
        <f>'Расчет субсидий'!X140-1</f>
        <v>0.2114285714285713</v>
      </c>
      <c r="S140" s="60">
        <f>R140*'Расчет субсидий'!Y140</f>
        <v>4.228571428571426</v>
      </c>
      <c r="T140" s="61">
        <f t="shared" ref="T140:T145" si="65">$B140*S140/$AG140</f>
        <v>89.513529517539638</v>
      </c>
      <c r="U140" s="60">
        <f>'Расчет субсидий'!AB140-1</f>
        <v>-5.0357142857142878E-2</v>
      </c>
      <c r="V140" s="70">
        <f>U140*'Расчет субсидий'!AC140</f>
        <v>-0.25178571428571439</v>
      </c>
      <c r="W140" s="61">
        <f>$B140*V140/$AG140</f>
        <v>-5.329986343738641</v>
      </c>
      <c r="X140" s="60">
        <f>'Расчет субсидий'!AF140-1</f>
        <v>3.7500000000000089E-2</v>
      </c>
      <c r="Y140" s="60">
        <f>X140*'Расчет субсидий'!AG140</f>
        <v>0.75000000000000178</v>
      </c>
      <c r="Z140" s="61">
        <f t="shared" ref="Z140:Z145" si="66">$B140*Y140/$AG140</f>
        <v>15.876555066455555</v>
      </c>
      <c r="AA140" s="27" t="s">
        <v>375</v>
      </c>
      <c r="AB140" s="27" t="s">
        <v>375</v>
      </c>
      <c r="AC140" s="27" t="s">
        <v>375</v>
      </c>
      <c r="AD140" s="27" t="s">
        <v>375</v>
      </c>
      <c r="AE140" s="27" t="s">
        <v>375</v>
      </c>
      <c r="AF140" s="27" t="s">
        <v>375</v>
      </c>
      <c r="AG140" s="60">
        <f t="shared" si="49"/>
        <v>10.038816198771286</v>
      </c>
      <c r="AH140" s="26" t="str">
        <f>IF('Расчет субсидий'!BF140="+",'Расчет субсидий'!BF140,"-")</f>
        <v>-</v>
      </c>
    </row>
    <row r="141" spans="1:34" ht="15" customHeight="1">
      <c r="A141" s="33" t="s">
        <v>140</v>
      </c>
      <c r="B141" s="57">
        <f>'Расчет субсидий'!AT141</f>
        <v>304.76363636363658</v>
      </c>
      <c r="C141" s="60">
        <f>'Расчет субсидий'!D141-1</f>
        <v>-1</v>
      </c>
      <c r="D141" s="60">
        <f>C141*'Расчет субсидий'!E141</f>
        <v>0</v>
      </c>
      <c r="E141" s="61">
        <f t="shared" si="62"/>
        <v>0</v>
      </c>
      <c r="F141" s="27" t="s">
        <v>375</v>
      </c>
      <c r="G141" s="27" t="s">
        <v>375</v>
      </c>
      <c r="H141" s="27" t="s">
        <v>375</v>
      </c>
      <c r="I141" s="27" t="s">
        <v>375</v>
      </c>
      <c r="J141" s="27" t="s">
        <v>375</v>
      </c>
      <c r="K141" s="27" t="s">
        <v>375</v>
      </c>
      <c r="L141" s="60">
        <f>'Расчет субсидий'!P141-1</f>
        <v>0.30000000000000004</v>
      </c>
      <c r="M141" s="60">
        <f>L141*'Расчет субсидий'!Q141</f>
        <v>6.0000000000000009</v>
      </c>
      <c r="N141" s="61">
        <f t="shared" si="63"/>
        <v>160.97375052056933</v>
      </c>
      <c r="O141" s="60">
        <f>'Расчет субсидий'!T141-1</f>
        <v>0.23580000000000001</v>
      </c>
      <c r="P141" s="60">
        <f>O141*'Расчет субсидий'!U141</f>
        <v>8.2530000000000001</v>
      </c>
      <c r="Q141" s="61">
        <f t="shared" si="64"/>
        <v>221.4193938410431</v>
      </c>
      <c r="R141" s="60">
        <f>'Расчет субсидий'!X141-1</f>
        <v>8.5271317829457294E-2</v>
      </c>
      <c r="S141" s="60">
        <f>R141*'Расчет субсидий'!Y141</f>
        <v>1.2790697674418594</v>
      </c>
      <c r="T141" s="61">
        <f t="shared" si="65"/>
        <v>34.316109607098078</v>
      </c>
      <c r="U141" s="60">
        <f>'Расчет субсидий'!AB141-1</f>
        <v>-9.5133333333333736E-3</v>
      </c>
      <c r="V141" s="70">
        <f>U141*'Расчет субсидий'!AC141</f>
        <v>-4.7566666666666868E-2</v>
      </c>
      <c r="W141" s="61">
        <f t="shared" ref="W141:W145" si="67">$B141*V141/$AG141</f>
        <v>-1.2761641221825188</v>
      </c>
      <c r="X141" s="60">
        <f>'Расчет субсидий'!AF141-1</f>
        <v>-0.20625000000000004</v>
      </c>
      <c r="Y141" s="60">
        <f>X141*'Расчет субсидий'!AG141</f>
        <v>-4.1250000000000009</v>
      </c>
      <c r="Z141" s="61">
        <f t="shared" si="66"/>
        <v>-110.66945348289144</v>
      </c>
      <c r="AA141" s="27" t="s">
        <v>375</v>
      </c>
      <c r="AB141" s="27" t="s">
        <v>375</v>
      </c>
      <c r="AC141" s="27" t="s">
        <v>375</v>
      </c>
      <c r="AD141" s="27" t="s">
        <v>375</v>
      </c>
      <c r="AE141" s="27" t="s">
        <v>375</v>
      </c>
      <c r="AF141" s="27" t="s">
        <v>375</v>
      </c>
      <c r="AG141" s="60">
        <f t="shared" si="49"/>
        <v>11.359503100775193</v>
      </c>
      <c r="AH141" s="26" t="str">
        <f>IF('Расчет субсидий'!BF141="+",'Расчет субсидий'!BF141,"-")</f>
        <v>-</v>
      </c>
    </row>
    <row r="142" spans="1:34" ht="15" customHeight="1">
      <c r="A142" s="33" t="s">
        <v>141</v>
      </c>
      <c r="B142" s="57">
        <f>'Расчет субсидий'!AT142</f>
        <v>544.4727272727273</v>
      </c>
      <c r="C142" s="60">
        <f>'Расчет субсидий'!D142-1</f>
        <v>-1</v>
      </c>
      <c r="D142" s="60">
        <f>C142*'Расчет субсидий'!E142</f>
        <v>0</v>
      </c>
      <c r="E142" s="61">
        <f t="shared" si="62"/>
        <v>0</v>
      </c>
      <c r="F142" s="27" t="s">
        <v>375</v>
      </c>
      <c r="G142" s="27" t="s">
        <v>375</v>
      </c>
      <c r="H142" s="27" t="s">
        <v>375</v>
      </c>
      <c r="I142" s="27" t="s">
        <v>375</v>
      </c>
      <c r="J142" s="27" t="s">
        <v>375</v>
      </c>
      <c r="K142" s="27" t="s">
        <v>375</v>
      </c>
      <c r="L142" s="60">
        <f>'Расчет субсидий'!P142-1</f>
        <v>0.30000000000000004</v>
      </c>
      <c r="M142" s="60">
        <f>L142*'Расчет субсидий'!Q142</f>
        <v>6.0000000000000009</v>
      </c>
      <c r="N142" s="61">
        <f t="shared" si="63"/>
        <v>253.86475768397173</v>
      </c>
      <c r="O142" s="60">
        <f>'Расчет субсидий'!T142-1</f>
        <v>9.4385964912280684E-2</v>
      </c>
      <c r="P142" s="60">
        <f>O142*'Расчет субсидий'!U142</f>
        <v>2.8315789473684205</v>
      </c>
      <c r="Q142" s="61">
        <f t="shared" si="64"/>
        <v>119.80635055611995</v>
      </c>
      <c r="R142" s="60">
        <f>'Расчет субсидий'!X142-1</f>
        <v>0.16203703703703698</v>
      </c>
      <c r="S142" s="60">
        <f>R142*'Расчет субсидий'!Y142</f>
        <v>3.2407407407407396</v>
      </c>
      <c r="T142" s="61">
        <f t="shared" si="65"/>
        <v>137.1183104774538</v>
      </c>
      <c r="U142" s="60">
        <f>'Расчет субсидий'!AB142-1</f>
        <v>8.7423645320197085E-2</v>
      </c>
      <c r="V142" s="70">
        <f>U142*'Расчет субсидий'!AC142</f>
        <v>0.43711822660098543</v>
      </c>
      <c r="W142" s="61">
        <f t="shared" si="67"/>
        <v>18.494818779217766</v>
      </c>
      <c r="X142" s="60">
        <f>'Расчет субсидий'!AF142-1</f>
        <v>1.7948717948717885E-2</v>
      </c>
      <c r="Y142" s="60">
        <f>X142*'Расчет субсидий'!AG142</f>
        <v>0.3589743589743577</v>
      </c>
      <c r="Z142" s="61">
        <f t="shared" si="66"/>
        <v>15.188489775964065</v>
      </c>
      <c r="AA142" s="27" t="s">
        <v>375</v>
      </c>
      <c r="AB142" s="27" t="s">
        <v>375</v>
      </c>
      <c r="AC142" s="27" t="s">
        <v>375</v>
      </c>
      <c r="AD142" s="27" t="s">
        <v>375</v>
      </c>
      <c r="AE142" s="27" t="s">
        <v>375</v>
      </c>
      <c r="AF142" s="27" t="s">
        <v>375</v>
      </c>
      <c r="AG142" s="60">
        <f t="shared" si="49"/>
        <v>12.868412273684504</v>
      </c>
      <c r="AH142" s="26" t="str">
        <f>IF('Расчет субсидий'!BF142="+",'Расчет субсидий'!BF142,"-")</f>
        <v>-</v>
      </c>
    </row>
    <row r="143" spans="1:34" ht="15" customHeight="1">
      <c r="A143" s="33" t="s">
        <v>142</v>
      </c>
      <c r="B143" s="57">
        <f>'Расчет субсидий'!AT143</f>
        <v>417.0181818181818</v>
      </c>
      <c r="C143" s="60">
        <f>'Расчет субсидий'!D143-1</f>
        <v>3.3106273300501643E-2</v>
      </c>
      <c r="D143" s="60">
        <f>C143*'Расчет субсидий'!E143</f>
        <v>0.33106273300501643</v>
      </c>
      <c r="E143" s="61">
        <f t="shared" si="62"/>
        <v>13.790078900494425</v>
      </c>
      <c r="F143" s="27" t="s">
        <v>375</v>
      </c>
      <c r="G143" s="27" t="s">
        <v>375</v>
      </c>
      <c r="H143" s="27" t="s">
        <v>375</v>
      </c>
      <c r="I143" s="27" t="s">
        <v>375</v>
      </c>
      <c r="J143" s="27" t="s">
        <v>375</v>
      </c>
      <c r="K143" s="27" t="s">
        <v>375</v>
      </c>
      <c r="L143" s="60">
        <f>'Расчет субсидий'!P143-1</f>
        <v>0.17908758069178154</v>
      </c>
      <c r="M143" s="60">
        <f>L143*'Расчет субсидий'!Q143</f>
        <v>3.5817516138356309</v>
      </c>
      <c r="N143" s="61">
        <f t="shared" si="63"/>
        <v>149.19419322264267</v>
      </c>
      <c r="O143" s="60">
        <f>'Расчет субсидий'!T143-1</f>
        <v>-2.5531914893617058E-2</v>
      </c>
      <c r="P143" s="60">
        <f>O143*'Расчет субсидий'!U143</f>
        <v>-0.51063829787234116</v>
      </c>
      <c r="Q143" s="61">
        <f t="shared" si="64"/>
        <v>-21.270115042417228</v>
      </c>
      <c r="R143" s="60">
        <f>'Расчет субсидий'!X143-1</f>
        <v>0.22864864864864853</v>
      </c>
      <c r="S143" s="60">
        <f>R143*'Расчет субсидий'!Y143</f>
        <v>6.8594594594594565</v>
      </c>
      <c r="T143" s="61">
        <f t="shared" si="65"/>
        <v>285.72375483668657</v>
      </c>
      <c r="U143" s="60">
        <f>'Расчет субсидий'!AB143-1</f>
        <v>0.20451551129835299</v>
      </c>
      <c r="V143" s="70">
        <f>U143*'Расчет субсидий'!AC143</f>
        <v>1.022577556491765</v>
      </c>
      <c r="W143" s="61">
        <f t="shared" si="67"/>
        <v>42.594420271648517</v>
      </c>
      <c r="X143" s="60">
        <f>'Расчет субсидий'!AF143-1</f>
        <v>-6.3636363636363602E-2</v>
      </c>
      <c r="Y143" s="60">
        <f>X143*'Расчет субсидий'!AG143</f>
        <v>-1.272727272727272</v>
      </c>
      <c r="Z143" s="61">
        <f t="shared" si="66"/>
        <v>-53.014150370873139</v>
      </c>
      <c r="AA143" s="27" t="s">
        <v>375</v>
      </c>
      <c r="AB143" s="27" t="s">
        <v>375</v>
      </c>
      <c r="AC143" s="27" t="s">
        <v>375</v>
      </c>
      <c r="AD143" s="27" t="s">
        <v>375</v>
      </c>
      <c r="AE143" s="27" t="s">
        <v>375</v>
      </c>
      <c r="AF143" s="27" t="s">
        <v>375</v>
      </c>
      <c r="AG143" s="60">
        <f t="shared" si="49"/>
        <v>10.011485792192255</v>
      </c>
      <c r="AH143" s="26" t="str">
        <f>IF('Расчет субсидий'!BF143="+",'Расчет субсидий'!BF143,"-")</f>
        <v>-</v>
      </c>
    </row>
    <row r="144" spans="1:34" ht="15" customHeight="1">
      <c r="A144" s="33" t="s">
        <v>143</v>
      </c>
      <c r="B144" s="57">
        <f>'Расчет субсидий'!AT144</f>
        <v>-32.799999999999955</v>
      </c>
      <c r="C144" s="60">
        <f>'Расчет субсидий'!D144-1</f>
        <v>-1.8392370572207106E-2</v>
      </c>
      <c r="D144" s="60">
        <f>C144*'Расчет субсидий'!E144</f>
        <v>-0.18392370572207106</v>
      </c>
      <c r="E144" s="61">
        <f t="shared" si="62"/>
        <v>-1.9376830262792719</v>
      </c>
      <c r="F144" s="27" t="s">
        <v>375</v>
      </c>
      <c r="G144" s="27" t="s">
        <v>375</v>
      </c>
      <c r="H144" s="27" t="s">
        <v>375</v>
      </c>
      <c r="I144" s="27" t="s">
        <v>375</v>
      </c>
      <c r="J144" s="27" t="s">
        <v>375</v>
      </c>
      <c r="K144" s="27" t="s">
        <v>375</v>
      </c>
      <c r="L144" s="60">
        <f>'Расчет субсидий'!P144-1</f>
        <v>0.20031274780347008</v>
      </c>
      <c r="M144" s="60">
        <f>L144*'Расчет субсидий'!Q144</f>
        <v>4.0062549560694016</v>
      </c>
      <c r="N144" s="61">
        <f t="shared" si="63"/>
        <v>42.206915072999955</v>
      </c>
      <c r="O144" s="60">
        <f>'Расчет субсидий'!T144-1</f>
        <v>1.8604651162790642E-2</v>
      </c>
      <c r="P144" s="60">
        <f>O144*'Расчет субсидий'!U144</f>
        <v>0.55813953488371926</v>
      </c>
      <c r="Q144" s="61">
        <f t="shared" si="64"/>
        <v>5.8801419794893217</v>
      </c>
      <c r="R144" s="60">
        <f>'Расчет субсидий'!X144-1</f>
        <v>0.22772727272727256</v>
      </c>
      <c r="S144" s="60">
        <f>R144*'Расчет субсидий'!Y144</f>
        <v>4.5545454545454511</v>
      </c>
      <c r="T144" s="61">
        <f t="shared" si="65"/>
        <v>47.983294948537399</v>
      </c>
      <c r="U144" s="60">
        <f>'Расчет субсидий'!AB144-1</f>
        <v>-9.6744966442953162E-3</v>
      </c>
      <c r="V144" s="70">
        <f>U144*'Расчет субсидий'!AC144</f>
        <v>-4.8372483221476581E-2</v>
      </c>
      <c r="W144" s="61">
        <f t="shared" si="67"/>
        <v>-0.50961641572659044</v>
      </c>
      <c r="X144" s="60">
        <f>'Расчет субсидий'!AF144-1</f>
        <v>-0.6</v>
      </c>
      <c r="Y144" s="60">
        <f>X144*'Расчет субсидий'!AG144</f>
        <v>-12</v>
      </c>
      <c r="Z144" s="61">
        <f t="shared" si="66"/>
        <v>-126.42305255902079</v>
      </c>
      <c r="AA144" s="27" t="s">
        <v>375</v>
      </c>
      <c r="AB144" s="27" t="s">
        <v>375</v>
      </c>
      <c r="AC144" s="27" t="s">
        <v>375</v>
      </c>
      <c r="AD144" s="27" t="s">
        <v>375</v>
      </c>
      <c r="AE144" s="27" t="s">
        <v>375</v>
      </c>
      <c r="AF144" s="27" t="s">
        <v>375</v>
      </c>
      <c r="AG144" s="60">
        <f t="shared" si="49"/>
        <v>-3.113356243444974</v>
      </c>
      <c r="AH144" s="26" t="str">
        <f>IF('Расчет субсидий'!BF144="+",'Расчет субсидий'!BF144,"-")</f>
        <v>-</v>
      </c>
    </row>
    <row r="145" spans="1:34" ht="15" customHeight="1">
      <c r="A145" s="33" t="s">
        <v>144</v>
      </c>
      <c r="B145" s="57">
        <f>'Расчет субсидий'!AT145</f>
        <v>108.12727272727261</v>
      </c>
      <c r="C145" s="60">
        <f>'Расчет субсидий'!D145-1</f>
        <v>-1</v>
      </c>
      <c r="D145" s="60">
        <f>C145*'Расчет субсидий'!E145</f>
        <v>0</v>
      </c>
      <c r="E145" s="61">
        <f t="shared" si="62"/>
        <v>0</v>
      </c>
      <c r="F145" s="27" t="s">
        <v>375</v>
      </c>
      <c r="G145" s="27" t="s">
        <v>375</v>
      </c>
      <c r="H145" s="27" t="s">
        <v>375</v>
      </c>
      <c r="I145" s="27" t="s">
        <v>375</v>
      </c>
      <c r="J145" s="27" t="s">
        <v>375</v>
      </c>
      <c r="K145" s="27" t="s">
        <v>375</v>
      </c>
      <c r="L145" s="60">
        <f>'Расчет субсидий'!P145-1</f>
        <v>0.30000000000000004</v>
      </c>
      <c r="M145" s="60">
        <f>L145*'Расчет субсидий'!Q145</f>
        <v>6.0000000000000009</v>
      </c>
      <c r="N145" s="61">
        <f t="shared" si="63"/>
        <v>177.63011003706541</v>
      </c>
      <c r="O145" s="60">
        <f>'Расчет субсидий'!T145-1</f>
        <v>0</v>
      </c>
      <c r="P145" s="60">
        <f>O145*'Расчет субсидий'!U145</f>
        <v>0</v>
      </c>
      <c r="Q145" s="61">
        <f t="shared" si="64"/>
        <v>0</v>
      </c>
      <c r="R145" s="60">
        <f>'Расчет субсидий'!X145-1</f>
        <v>0.2158695652173912</v>
      </c>
      <c r="S145" s="60">
        <f>R145*'Расчет субсидий'!Y145</f>
        <v>3.238043478260868</v>
      </c>
      <c r="T145" s="61">
        <f t="shared" si="65"/>
        <v>95.86233655804665</v>
      </c>
      <c r="U145" s="60">
        <f>'Расчет субсидий'!AB145-1</f>
        <v>-0.3671428571428571</v>
      </c>
      <c r="V145" s="70">
        <f>U145*'Расчет субсидий'!AC145</f>
        <v>-1.8357142857142854</v>
      </c>
      <c r="W145" s="61">
        <f t="shared" si="67"/>
        <v>-54.346355094673562</v>
      </c>
      <c r="X145" s="60">
        <f>'Расчет субсидий'!AF145-1</f>
        <v>-0.1875</v>
      </c>
      <c r="Y145" s="60">
        <f>X145*'Расчет субсидий'!AG145</f>
        <v>-3.75</v>
      </c>
      <c r="Z145" s="61">
        <f t="shared" si="66"/>
        <v>-111.01881877316586</v>
      </c>
      <c r="AA145" s="27" t="s">
        <v>375</v>
      </c>
      <c r="AB145" s="27" t="s">
        <v>375</v>
      </c>
      <c r="AC145" s="27" t="s">
        <v>375</v>
      </c>
      <c r="AD145" s="27" t="s">
        <v>375</v>
      </c>
      <c r="AE145" s="27" t="s">
        <v>375</v>
      </c>
      <c r="AF145" s="27" t="s">
        <v>375</v>
      </c>
      <c r="AG145" s="60">
        <f t="shared" si="49"/>
        <v>3.6523291925465831</v>
      </c>
      <c r="AH145" s="26" t="str">
        <f>IF('Расчет субсидий'!BF145="+",'Расчет субсидий'!BF145,"-")</f>
        <v>-</v>
      </c>
    </row>
    <row r="146" spans="1:34" ht="15" customHeight="1">
      <c r="A146" s="32" t="s">
        <v>145</v>
      </c>
      <c r="B146" s="62"/>
      <c r="C146" s="63"/>
      <c r="D146" s="63"/>
      <c r="E146" s="64"/>
      <c r="F146" s="63"/>
      <c r="G146" s="63"/>
      <c r="H146" s="64"/>
      <c r="I146" s="64"/>
      <c r="J146" s="64"/>
      <c r="K146" s="64"/>
      <c r="L146" s="63"/>
      <c r="M146" s="63"/>
      <c r="N146" s="64"/>
      <c r="O146" s="63"/>
      <c r="P146" s="63"/>
      <c r="Q146" s="64"/>
      <c r="R146" s="63"/>
      <c r="S146" s="63"/>
      <c r="T146" s="64"/>
      <c r="U146" s="64"/>
      <c r="V146" s="64"/>
      <c r="W146" s="64"/>
      <c r="X146" s="63"/>
      <c r="Y146" s="63"/>
      <c r="Z146" s="64"/>
      <c r="AA146" s="63"/>
      <c r="AB146" s="63"/>
      <c r="AC146" s="64"/>
      <c r="AD146" s="63"/>
      <c r="AE146" s="63"/>
      <c r="AF146" s="64"/>
      <c r="AG146" s="64"/>
      <c r="AH146" s="65"/>
    </row>
    <row r="147" spans="1:34" ht="15" customHeight="1">
      <c r="A147" s="33" t="s">
        <v>146</v>
      </c>
      <c r="B147" s="57">
        <f>'Расчет субсидий'!AT147</f>
        <v>197.57272727272766</v>
      </c>
      <c r="C147" s="60">
        <f>'Расчет субсидий'!D147-1</f>
        <v>6.6752096924510784E-2</v>
      </c>
      <c r="D147" s="60">
        <f>C147*'Расчет субсидий'!E147</f>
        <v>0.66752096924510784</v>
      </c>
      <c r="E147" s="61">
        <f t="shared" ref="E147:E158" si="68">$B147*D147/$AG147</f>
        <v>12.107616620755849</v>
      </c>
      <c r="F147" s="27" t="s">
        <v>375</v>
      </c>
      <c r="G147" s="27" t="s">
        <v>375</v>
      </c>
      <c r="H147" s="27" t="s">
        <v>375</v>
      </c>
      <c r="I147" s="27" t="s">
        <v>375</v>
      </c>
      <c r="J147" s="27" t="s">
        <v>375</v>
      </c>
      <c r="K147" s="27" t="s">
        <v>375</v>
      </c>
      <c r="L147" s="60">
        <f>'Расчет субсидий'!P147-1</f>
        <v>-0.1823545629997243</v>
      </c>
      <c r="M147" s="60">
        <f>L147*'Расчет субсидий'!Q147</f>
        <v>-3.647091259994486</v>
      </c>
      <c r="N147" s="61">
        <f t="shared" ref="N147:N158" si="69">$B147*M147/$AG147</f>
        <v>-66.151603906705674</v>
      </c>
      <c r="O147" s="60">
        <f>'Расчет субсидий'!T147-1</f>
        <v>0.30000000000000004</v>
      </c>
      <c r="P147" s="60">
        <f>O147*'Расчет субсидий'!U147</f>
        <v>6.0000000000000009</v>
      </c>
      <c r="Q147" s="61">
        <f t="shared" ref="Q147:Q158" si="70">$B147*P147/$AG147</f>
        <v>108.82909012834359</v>
      </c>
      <c r="R147" s="60">
        <f>'Расчет субсидий'!X147-1</f>
        <v>0.20444444444444443</v>
      </c>
      <c r="S147" s="60">
        <f>R147*'Расчет субсидий'!Y147</f>
        <v>6.1333333333333329</v>
      </c>
      <c r="T147" s="61">
        <f t="shared" ref="T147:T158" si="71">$B147*S147/$AG147</f>
        <v>111.24751435341786</v>
      </c>
      <c r="U147" s="60">
        <f>'Расчет субсидий'!AB147-1</f>
        <v>9.7477064220183873E-3</v>
      </c>
      <c r="V147" s="70">
        <f>U147*'Расчет субсидий'!AC147</f>
        <v>4.8738532110091937E-2</v>
      </c>
      <c r="W147" s="61">
        <f>$B147*V147/$AG147</f>
        <v>0.88402835062206053</v>
      </c>
      <c r="X147" s="60">
        <f>'Расчет субсидий'!AF147-1</f>
        <v>8.4507042253521236E-2</v>
      </c>
      <c r="Y147" s="60">
        <f>X147*'Расчет субсидий'!AG147</f>
        <v>1.6901408450704247</v>
      </c>
      <c r="Z147" s="61">
        <f t="shared" ref="Z147:Z158" si="72">$B147*Y147/$AG147</f>
        <v>30.656081726294005</v>
      </c>
      <c r="AA147" s="27" t="s">
        <v>375</v>
      </c>
      <c r="AB147" s="27" t="s">
        <v>375</v>
      </c>
      <c r="AC147" s="27" t="s">
        <v>375</v>
      </c>
      <c r="AD147" s="27" t="s">
        <v>375</v>
      </c>
      <c r="AE147" s="27" t="s">
        <v>375</v>
      </c>
      <c r="AF147" s="27" t="s">
        <v>375</v>
      </c>
      <c r="AG147" s="60">
        <f t="shared" si="49"/>
        <v>10.892642419764471</v>
      </c>
      <c r="AH147" s="26" t="str">
        <f>IF('Расчет субсидий'!BF147="+",'Расчет субсидий'!BF147,"-")</f>
        <v>-</v>
      </c>
    </row>
    <row r="148" spans="1:34" ht="15" customHeight="1">
      <c r="A148" s="33" t="s">
        <v>147</v>
      </c>
      <c r="B148" s="57">
        <f>'Расчет субсидий'!AT148</f>
        <v>140.26363636363658</v>
      </c>
      <c r="C148" s="60">
        <f>'Расчет субсидий'!D148-1</f>
        <v>1.0563380281690238E-2</v>
      </c>
      <c r="D148" s="60">
        <f>C148*'Расчет субсидий'!E148</f>
        <v>0.10563380281690238</v>
      </c>
      <c r="E148" s="61">
        <f t="shared" si="68"/>
        <v>2.2657948474379834</v>
      </c>
      <c r="F148" s="27" t="s">
        <v>375</v>
      </c>
      <c r="G148" s="27" t="s">
        <v>375</v>
      </c>
      <c r="H148" s="27" t="s">
        <v>375</v>
      </c>
      <c r="I148" s="27" t="s">
        <v>375</v>
      </c>
      <c r="J148" s="27" t="s">
        <v>375</v>
      </c>
      <c r="K148" s="27" t="s">
        <v>375</v>
      </c>
      <c r="L148" s="60">
        <f>'Расчет субсидий'!P148-1</f>
        <v>1.0425617230910289E-2</v>
      </c>
      <c r="M148" s="60">
        <f>L148*'Расчет субсидий'!Q148</f>
        <v>0.20851234461820578</v>
      </c>
      <c r="N148" s="61">
        <f t="shared" si="69"/>
        <v>4.4724906560643864</v>
      </c>
      <c r="O148" s="60">
        <f>'Расчет субсидий'!T148-1</f>
        <v>3.8461538461538547E-2</v>
      </c>
      <c r="P148" s="60">
        <f>O148*'Расчет субсидий'!U148</f>
        <v>0.5769230769230782</v>
      </c>
      <c r="Q148" s="61">
        <f t="shared" si="70"/>
        <v>12.374725705238131</v>
      </c>
      <c r="R148" s="60">
        <f>'Расчет субсидий'!X148-1</f>
        <v>4.3478260869565188E-2</v>
      </c>
      <c r="S148" s="60">
        <f>R148*'Расчет субсидий'!Y148</f>
        <v>1.5217391304347816</v>
      </c>
      <c r="T148" s="61">
        <f t="shared" si="71"/>
        <v>32.640580845700484</v>
      </c>
      <c r="U148" s="60">
        <f>'Расчет субсидий'!AB148-1</f>
        <v>-5.8243400298855219E-3</v>
      </c>
      <c r="V148" s="70">
        <f>U148*'Расчет субсидий'!AC148</f>
        <v>-2.912170014942761E-2</v>
      </c>
      <c r="W148" s="61">
        <f t="shared" ref="W148:W158" si="73">$B148*V148/$AG148</f>
        <v>-0.62464662246022085</v>
      </c>
      <c r="X148" s="60">
        <f>'Расчет субсидий'!AF148-1</f>
        <v>0.20777777777777784</v>
      </c>
      <c r="Y148" s="60">
        <f>X148*'Расчет субсидий'!AG148</f>
        <v>4.1555555555555568</v>
      </c>
      <c r="Z148" s="61">
        <f t="shared" si="72"/>
        <v>89.134690931655811</v>
      </c>
      <c r="AA148" s="27" t="s">
        <v>375</v>
      </c>
      <c r="AB148" s="27" t="s">
        <v>375</v>
      </c>
      <c r="AC148" s="27" t="s">
        <v>375</v>
      </c>
      <c r="AD148" s="27" t="s">
        <v>375</v>
      </c>
      <c r="AE148" s="27" t="s">
        <v>375</v>
      </c>
      <c r="AF148" s="27" t="s">
        <v>375</v>
      </c>
      <c r="AG148" s="60">
        <f t="shared" si="49"/>
        <v>6.539242210199097</v>
      </c>
      <c r="AH148" s="26" t="str">
        <f>IF('Расчет субсидий'!BF148="+",'Расчет субсидий'!BF148,"-")</f>
        <v>-</v>
      </c>
    </row>
    <row r="149" spans="1:34" ht="15" customHeight="1">
      <c r="A149" s="33" t="s">
        <v>148</v>
      </c>
      <c r="B149" s="57">
        <f>'Расчет субсидий'!AT149</f>
        <v>581.42727272727234</v>
      </c>
      <c r="C149" s="60">
        <f>'Расчет субсидий'!D149-1</f>
        <v>8.4519541054141278E-2</v>
      </c>
      <c r="D149" s="60">
        <f>C149*'Расчет субсидий'!E149</f>
        <v>0.84519541054141278</v>
      </c>
      <c r="E149" s="61">
        <f t="shared" si="68"/>
        <v>26.036215348541486</v>
      </c>
      <c r="F149" s="27" t="s">
        <v>375</v>
      </c>
      <c r="G149" s="27" t="s">
        <v>375</v>
      </c>
      <c r="H149" s="27" t="s">
        <v>375</v>
      </c>
      <c r="I149" s="27" t="s">
        <v>375</v>
      </c>
      <c r="J149" s="27" t="s">
        <v>375</v>
      </c>
      <c r="K149" s="27" t="s">
        <v>375</v>
      </c>
      <c r="L149" s="60">
        <f>'Расчет субсидий'!P149-1</f>
        <v>0.21908041612878737</v>
      </c>
      <c r="M149" s="60">
        <f>L149*'Расчет субсидий'!Q149</f>
        <v>4.3816083225757474</v>
      </c>
      <c r="N149" s="61">
        <f t="shared" si="69"/>
        <v>134.97529262075199</v>
      </c>
      <c r="O149" s="60">
        <f>'Расчет субсидий'!T149-1</f>
        <v>0.30000000000000004</v>
      </c>
      <c r="P149" s="60">
        <f>O149*'Расчет субсидий'!U149</f>
        <v>3.0000000000000004</v>
      </c>
      <c r="Q149" s="61">
        <f t="shared" si="70"/>
        <v>92.414896095554823</v>
      </c>
      <c r="R149" s="60">
        <f>'Расчет субсидий'!X149-1</f>
        <v>0.1333333333333333</v>
      </c>
      <c r="S149" s="60">
        <f>R149*'Расчет субсидий'!Y149</f>
        <v>5.3333333333333321</v>
      </c>
      <c r="T149" s="61">
        <f t="shared" si="71"/>
        <v>164.29314861431965</v>
      </c>
      <c r="U149" s="60">
        <f>'Расчет субсидий'!AB149-1</f>
        <v>7.2780325135473056E-2</v>
      </c>
      <c r="V149" s="70">
        <f>U149*'Расчет субсидий'!AC149</f>
        <v>0.36390162567736528</v>
      </c>
      <c r="W149" s="61">
        <f t="shared" si="73"/>
        <v>11.209976975325731</v>
      </c>
      <c r="X149" s="60">
        <f>'Расчет субсидий'!AF149-1</f>
        <v>0.24752136752136744</v>
      </c>
      <c r="Y149" s="60">
        <f>X149*'Расчет субсидий'!AG149</f>
        <v>4.9504273504273488</v>
      </c>
      <c r="Z149" s="61">
        <f t="shared" si="72"/>
        <v>152.49774307277872</v>
      </c>
      <c r="AA149" s="27" t="s">
        <v>375</v>
      </c>
      <c r="AB149" s="27" t="s">
        <v>375</v>
      </c>
      <c r="AC149" s="27" t="s">
        <v>375</v>
      </c>
      <c r="AD149" s="27" t="s">
        <v>375</v>
      </c>
      <c r="AE149" s="27" t="s">
        <v>375</v>
      </c>
      <c r="AF149" s="27" t="s">
        <v>375</v>
      </c>
      <c r="AG149" s="60">
        <f t="shared" si="49"/>
        <v>18.874466042555206</v>
      </c>
      <c r="AH149" s="26" t="str">
        <f>IF('Расчет субсидий'!BF149="+",'Расчет субсидий'!BF149,"-")</f>
        <v>-</v>
      </c>
    </row>
    <row r="150" spans="1:34" ht="15" customHeight="1">
      <c r="A150" s="33" t="s">
        <v>149</v>
      </c>
      <c r="B150" s="57">
        <f>'Расчет субсидий'!AT150</f>
        <v>951.66363636363712</v>
      </c>
      <c r="C150" s="60">
        <f>'Расчет субсидий'!D150-1</f>
        <v>5.2523886785649898E-2</v>
      </c>
      <c r="D150" s="60">
        <f>C150*'Расчет субсидий'!E150</f>
        <v>0.52523886785649898</v>
      </c>
      <c r="E150" s="61">
        <f t="shared" si="68"/>
        <v>31.748053474628197</v>
      </c>
      <c r="F150" s="27" t="s">
        <v>375</v>
      </c>
      <c r="G150" s="27" t="s">
        <v>375</v>
      </c>
      <c r="H150" s="27" t="s">
        <v>375</v>
      </c>
      <c r="I150" s="27" t="s">
        <v>375</v>
      </c>
      <c r="J150" s="27" t="s">
        <v>375</v>
      </c>
      <c r="K150" s="27" t="s">
        <v>375</v>
      </c>
      <c r="L150" s="60">
        <f>'Расчет субсидий'!P150-1</f>
        <v>2.5461560894631807E-2</v>
      </c>
      <c r="M150" s="60">
        <f>L150*'Расчет субсидий'!Q150</f>
        <v>0.50923121789263615</v>
      </c>
      <c r="N150" s="61">
        <f t="shared" si="69"/>
        <v>30.780471374069151</v>
      </c>
      <c r="O150" s="60">
        <f>'Расчет субсидий'!T150-1</f>
        <v>0.1871345029239766</v>
      </c>
      <c r="P150" s="60">
        <f>O150*'Расчет субсидий'!U150</f>
        <v>3.742690058479532</v>
      </c>
      <c r="Q150" s="61">
        <f t="shared" si="70"/>
        <v>226.22683009063087</v>
      </c>
      <c r="R150" s="60">
        <f>'Расчет субсидий'!X150-1</f>
        <v>0.20075471698113212</v>
      </c>
      <c r="S150" s="60">
        <f>R150*'Расчет субсидий'!Y150</f>
        <v>6.0226415094339636</v>
      </c>
      <c r="T150" s="61">
        <f t="shared" si="71"/>
        <v>364.0384526003221</v>
      </c>
      <c r="U150" s="60">
        <f>'Расчет субсидий'!AB150-1</f>
        <v>0.15980783176214652</v>
      </c>
      <c r="V150" s="70">
        <f>U150*'Расчет субсидий'!AC150</f>
        <v>0.79903915881073262</v>
      </c>
      <c r="W150" s="61">
        <f t="shared" si="73"/>
        <v>48.297906904284687</v>
      </c>
      <c r="X150" s="60">
        <f>'Расчет субсидий'!AF150-1</f>
        <v>0.20727272727272728</v>
      </c>
      <c r="Y150" s="60">
        <f>X150*'Расчет субсидий'!AG150</f>
        <v>4.1454545454545455</v>
      </c>
      <c r="Z150" s="61">
        <f t="shared" si="72"/>
        <v>250.57192191970219</v>
      </c>
      <c r="AA150" s="27" t="s">
        <v>375</v>
      </c>
      <c r="AB150" s="27" t="s">
        <v>375</v>
      </c>
      <c r="AC150" s="27" t="s">
        <v>375</v>
      </c>
      <c r="AD150" s="27" t="s">
        <v>375</v>
      </c>
      <c r="AE150" s="27" t="s">
        <v>375</v>
      </c>
      <c r="AF150" s="27" t="s">
        <v>375</v>
      </c>
      <c r="AG150" s="60">
        <f t="shared" si="49"/>
        <v>15.744295357927907</v>
      </c>
      <c r="AH150" s="26" t="str">
        <f>IF('Расчет субсидий'!BF150="+",'Расчет субсидий'!BF150,"-")</f>
        <v>-</v>
      </c>
    </row>
    <row r="151" spans="1:34" ht="15" customHeight="1">
      <c r="A151" s="33" t="s">
        <v>150</v>
      </c>
      <c r="B151" s="57">
        <f>'Расчет субсидий'!AT151</f>
        <v>83.954545454545496</v>
      </c>
      <c r="C151" s="60">
        <f>'Расчет субсидий'!D151-1</f>
        <v>7.013177159590045E-2</v>
      </c>
      <c r="D151" s="60">
        <f>C151*'Расчет субсидий'!E151</f>
        <v>0.7013177159590045</v>
      </c>
      <c r="E151" s="61">
        <f t="shared" si="68"/>
        <v>8.6987952642198696</v>
      </c>
      <c r="F151" s="27" t="s">
        <v>375</v>
      </c>
      <c r="G151" s="27" t="s">
        <v>375</v>
      </c>
      <c r="H151" s="27" t="s">
        <v>375</v>
      </c>
      <c r="I151" s="27" t="s">
        <v>375</v>
      </c>
      <c r="J151" s="27" t="s">
        <v>375</v>
      </c>
      <c r="K151" s="27" t="s">
        <v>375</v>
      </c>
      <c r="L151" s="60">
        <f>'Расчет субсидий'!P151-1</f>
        <v>-0.24240190809610085</v>
      </c>
      <c r="M151" s="60">
        <f>L151*'Расчет субсидий'!Q151</f>
        <v>-4.848038161922017</v>
      </c>
      <c r="N151" s="61">
        <f t="shared" si="69"/>
        <v>-60.132648076652337</v>
      </c>
      <c r="O151" s="60">
        <f>'Расчет субсидий'!T151-1</f>
        <v>0.20280936454849496</v>
      </c>
      <c r="P151" s="60">
        <f>O151*'Расчет субсидий'!U151</f>
        <v>7.0983277591973239</v>
      </c>
      <c r="Q151" s="61">
        <f t="shared" si="70"/>
        <v>88.044118222725089</v>
      </c>
      <c r="R151" s="60">
        <f>'Расчет субсидий'!X151-1</f>
        <v>0.18055555555555558</v>
      </c>
      <c r="S151" s="60">
        <f>R151*'Расчет субсидий'!Y151</f>
        <v>2.7083333333333339</v>
      </c>
      <c r="T151" s="61">
        <f t="shared" si="71"/>
        <v>33.592816262616665</v>
      </c>
      <c r="U151" s="60">
        <f>'Расчет субсидий'!AB151-1</f>
        <v>-0.12256860592755214</v>
      </c>
      <c r="V151" s="70">
        <f>U151*'Расчет субсидий'!AC151</f>
        <v>-0.61284302963776072</v>
      </c>
      <c r="W151" s="61">
        <f t="shared" si="73"/>
        <v>-7.6013993695187558</v>
      </c>
      <c r="X151" s="60">
        <f>'Расчет субсидий'!AF151-1</f>
        <v>8.6075949367088622E-2</v>
      </c>
      <c r="Y151" s="60">
        <f>X151*'Расчет субсидий'!AG151</f>
        <v>1.7215189873417724</v>
      </c>
      <c r="Z151" s="61">
        <f t="shared" si="72"/>
        <v>21.35286315115497</v>
      </c>
      <c r="AA151" s="27" t="s">
        <v>375</v>
      </c>
      <c r="AB151" s="27" t="s">
        <v>375</v>
      </c>
      <c r="AC151" s="27" t="s">
        <v>375</v>
      </c>
      <c r="AD151" s="27" t="s">
        <v>375</v>
      </c>
      <c r="AE151" s="27" t="s">
        <v>375</v>
      </c>
      <c r="AF151" s="27" t="s">
        <v>375</v>
      </c>
      <c r="AG151" s="60">
        <f t="shared" si="49"/>
        <v>6.7686166042716573</v>
      </c>
      <c r="AH151" s="26" t="str">
        <f>IF('Расчет субсидий'!BF151="+",'Расчет субсидий'!BF151,"-")</f>
        <v>-</v>
      </c>
    </row>
    <row r="152" spans="1:34" ht="15" customHeight="1">
      <c r="A152" s="33" t="s">
        <v>151</v>
      </c>
      <c r="B152" s="57">
        <f>'Расчет субсидий'!AT152</f>
        <v>86.827272727272771</v>
      </c>
      <c r="C152" s="60">
        <f>'Расчет субсидий'!D152-1</f>
        <v>-1</v>
      </c>
      <c r="D152" s="60">
        <f>C152*'Расчет субсидий'!E152</f>
        <v>0</v>
      </c>
      <c r="E152" s="61">
        <f t="shared" si="68"/>
        <v>0</v>
      </c>
      <c r="F152" s="27" t="s">
        <v>375</v>
      </c>
      <c r="G152" s="27" t="s">
        <v>375</v>
      </c>
      <c r="H152" s="27" t="s">
        <v>375</v>
      </c>
      <c r="I152" s="27" t="s">
        <v>375</v>
      </c>
      <c r="J152" s="27" t="s">
        <v>375</v>
      </c>
      <c r="K152" s="27" t="s">
        <v>375</v>
      </c>
      <c r="L152" s="60">
        <f>'Расчет субсидий'!P152-1</f>
        <v>-0.29612452077021378</v>
      </c>
      <c r="M152" s="60">
        <f>L152*'Расчет субсидий'!Q152</f>
        <v>-5.9224904154042761</v>
      </c>
      <c r="N152" s="61">
        <f t="shared" si="69"/>
        <v>-50.121476166612382</v>
      </c>
      <c r="O152" s="60">
        <f>'Расчет субсидий'!T152-1</f>
        <v>0.30000000000000004</v>
      </c>
      <c r="P152" s="60">
        <f>O152*'Расчет субсидий'!U152</f>
        <v>1.5000000000000002</v>
      </c>
      <c r="Q152" s="61">
        <f t="shared" si="70"/>
        <v>12.694358112318966</v>
      </c>
      <c r="R152" s="60">
        <f>'Расчет субсидий'!X152-1</f>
        <v>0.20713541666666657</v>
      </c>
      <c r="S152" s="60">
        <f>R152*'Расчет субсидий'!Y152</f>
        <v>9.3210937499999957</v>
      </c>
      <c r="T152" s="61">
        <f t="shared" si="71"/>
        <v>78.883534707332018</v>
      </c>
      <c r="U152" s="60">
        <f>'Расчет субсидий'!AB152-1</f>
        <v>8.4788359788359191E-3</v>
      </c>
      <c r="V152" s="70">
        <f>U152*'Расчет субсидий'!AC152</f>
        <v>4.2394179894179596E-2</v>
      </c>
      <c r="W152" s="61">
        <f t="shared" si="73"/>
        <v>0.3587779343031921</v>
      </c>
      <c r="X152" s="60">
        <f>'Расчет субсидий'!AF152-1</f>
        <v>0.26593749999999994</v>
      </c>
      <c r="Y152" s="60">
        <f>X152*'Расчет субсидий'!AG152</f>
        <v>5.3187499999999988</v>
      </c>
      <c r="Z152" s="61">
        <f t="shared" si="72"/>
        <v>45.012078139930978</v>
      </c>
      <c r="AA152" s="27" t="s">
        <v>375</v>
      </c>
      <c r="AB152" s="27" t="s">
        <v>375</v>
      </c>
      <c r="AC152" s="27" t="s">
        <v>375</v>
      </c>
      <c r="AD152" s="27" t="s">
        <v>375</v>
      </c>
      <c r="AE152" s="27" t="s">
        <v>375</v>
      </c>
      <c r="AF152" s="27" t="s">
        <v>375</v>
      </c>
      <c r="AG152" s="60">
        <f t="shared" si="49"/>
        <v>10.259747514489899</v>
      </c>
      <c r="AH152" s="26" t="str">
        <f>IF('Расчет субсидий'!BF152="+",'Расчет субсидий'!BF152,"-")</f>
        <v>-</v>
      </c>
    </row>
    <row r="153" spans="1:34" ht="15" customHeight="1">
      <c r="A153" s="33" t="s">
        <v>152</v>
      </c>
      <c r="B153" s="57">
        <f>'Расчет субсидий'!AT153</f>
        <v>354.41818181818189</v>
      </c>
      <c r="C153" s="60">
        <f>'Расчет субсидий'!D153-1</f>
        <v>7.2662077891516574E-2</v>
      </c>
      <c r="D153" s="60">
        <f>C153*'Расчет субсидий'!E153</f>
        <v>0.72662077891516574</v>
      </c>
      <c r="E153" s="61">
        <f t="shared" si="68"/>
        <v>26.837721415649462</v>
      </c>
      <c r="F153" s="27" t="s">
        <v>375</v>
      </c>
      <c r="G153" s="27" t="s">
        <v>375</v>
      </c>
      <c r="H153" s="27" t="s">
        <v>375</v>
      </c>
      <c r="I153" s="27" t="s">
        <v>375</v>
      </c>
      <c r="J153" s="27" t="s">
        <v>375</v>
      </c>
      <c r="K153" s="27" t="s">
        <v>375</v>
      </c>
      <c r="L153" s="60">
        <f>'Расчет субсидий'!P153-1</f>
        <v>-0.122789020941104</v>
      </c>
      <c r="M153" s="60">
        <f>L153*'Расчет субсидий'!Q153</f>
        <v>-2.45578041882208</v>
      </c>
      <c r="N153" s="61">
        <f t="shared" si="69"/>
        <v>-90.704192132728366</v>
      </c>
      <c r="O153" s="60">
        <f>'Расчет субсидий'!T153-1</f>
        <v>1.3698630136986356E-2</v>
      </c>
      <c r="P153" s="60">
        <f>O153*'Расчет субсидий'!U153</f>
        <v>0.20547945205479534</v>
      </c>
      <c r="Q153" s="61">
        <f t="shared" si="70"/>
        <v>7.5893787390998018</v>
      </c>
      <c r="R153" s="60">
        <f>'Расчет субсидий'!X153-1</f>
        <v>0.23704761904761895</v>
      </c>
      <c r="S153" s="60">
        <f>R153*'Расчет субсидий'!Y153</f>
        <v>8.2966666666666633</v>
      </c>
      <c r="T153" s="61">
        <f t="shared" si="71"/>
        <v>306.43718861293576</v>
      </c>
      <c r="U153" s="60">
        <f>'Расчет субсидий'!AB153-1</f>
        <v>-6.0450648803110463E-2</v>
      </c>
      <c r="V153" s="70">
        <f>U153*'Расчет субсидий'!AC153</f>
        <v>-0.30225324401555231</v>
      </c>
      <c r="W153" s="61">
        <f t="shared" si="73"/>
        <v>-11.163716473917098</v>
      </c>
      <c r="X153" s="60">
        <f>'Расчет субсидий'!AF153-1</f>
        <v>0.15625</v>
      </c>
      <c r="Y153" s="60">
        <f>X153*'Расчет субсидий'!AG153</f>
        <v>3.125</v>
      </c>
      <c r="Z153" s="61">
        <f t="shared" si="72"/>
        <v>115.42180165714238</v>
      </c>
      <c r="AA153" s="27" t="s">
        <v>375</v>
      </c>
      <c r="AB153" s="27" t="s">
        <v>375</v>
      </c>
      <c r="AC153" s="27" t="s">
        <v>375</v>
      </c>
      <c r="AD153" s="27" t="s">
        <v>375</v>
      </c>
      <c r="AE153" s="27" t="s">
        <v>375</v>
      </c>
      <c r="AF153" s="27" t="s">
        <v>375</v>
      </c>
      <c r="AG153" s="60">
        <f t="shared" si="49"/>
        <v>9.5957332347989919</v>
      </c>
      <c r="AH153" s="26" t="str">
        <f>IF('Расчет субсидий'!BF153="+",'Расчет субсидий'!BF153,"-")</f>
        <v>-</v>
      </c>
    </row>
    <row r="154" spans="1:34" ht="15" customHeight="1">
      <c r="A154" s="33" t="s">
        <v>153</v>
      </c>
      <c r="B154" s="57">
        <f>'Расчет субсидий'!AT154</f>
        <v>94.709090909090946</v>
      </c>
      <c r="C154" s="60">
        <f>'Расчет субсидий'!D154-1</f>
        <v>2.6090404440920034E-2</v>
      </c>
      <c r="D154" s="60">
        <f>C154*'Расчет субсидий'!E154</f>
        <v>0.26090404440920034</v>
      </c>
      <c r="E154" s="61">
        <f t="shared" si="68"/>
        <v>2.7836132231776509</v>
      </c>
      <c r="F154" s="27" t="s">
        <v>375</v>
      </c>
      <c r="G154" s="27" t="s">
        <v>375</v>
      </c>
      <c r="H154" s="27" t="s">
        <v>375</v>
      </c>
      <c r="I154" s="27" t="s">
        <v>375</v>
      </c>
      <c r="J154" s="27" t="s">
        <v>375</v>
      </c>
      <c r="K154" s="27" t="s">
        <v>375</v>
      </c>
      <c r="L154" s="60">
        <f>'Расчет субсидий'!P154-1</f>
        <v>-3.1996484780698164E-2</v>
      </c>
      <c r="M154" s="60">
        <f>L154*'Расчет субсидий'!Q154</f>
        <v>-0.63992969561396329</v>
      </c>
      <c r="N154" s="61">
        <f t="shared" si="69"/>
        <v>-6.8274785339136832</v>
      </c>
      <c r="O154" s="60">
        <f>'Расчет субсидий'!T154-1</f>
        <v>0.15880665519219739</v>
      </c>
      <c r="P154" s="60">
        <f>O154*'Расчет субсидий'!U154</f>
        <v>5.5582329317269084</v>
      </c>
      <c r="Q154" s="61">
        <f t="shared" si="70"/>
        <v>59.301383086229052</v>
      </c>
      <c r="R154" s="60">
        <f>'Расчет субсидий'!X154-1</f>
        <v>0.2629999999999999</v>
      </c>
      <c r="S154" s="60">
        <f>R154*'Расчет субсидий'!Y154</f>
        <v>3.9449999999999985</v>
      </c>
      <c r="T154" s="61">
        <f t="shared" si="71"/>
        <v>42.089627971472687</v>
      </c>
      <c r="U154" s="60">
        <f>'Расчет субсидий'!AB154-1</f>
        <v>-0.1482176455631834</v>
      </c>
      <c r="V154" s="70">
        <f>U154*'Расчет субсидий'!AC154</f>
        <v>-0.74108822781591699</v>
      </c>
      <c r="W154" s="61">
        <f t="shared" si="73"/>
        <v>-7.9067497599011292</v>
      </c>
      <c r="X154" s="60">
        <f>'Расчет субсидий'!AF154-1</f>
        <v>2.4691358024691468E-2</v>
      </c>
      <c r="Y154" s="60">
        <f>X154*'Расчет субсидий'!AG154</f>
        <v>0.49382716049382935</v>
      </c>
      <c r="Z154" s="61">
        <f t="shared" si="72"/>
        <v>5.2686949220263672</v>
      </c>
      <c r="AA154" s="27" t="s">
        <v>375</v>
      </c>
      <c r="AB154" s="27" t="s">
        <v>375</v>
      </c>
      <c r="AC154" s="27" t="s">
        <v>375</v>
      </c>
      <c r="AD154" s="27" t="s">
        <v>375</v>
      </c>
      <c r="AE154" s="27" t="s">
        <v>375</v>
      </c>
      <c r="AF154" s="27" t="s">
        <v>375</v>
      </c>
      <c r="AG154" s="60">
        <f t="shared" si="49"/>
        <v>8.8769462132000569</v>
      </c>
      <c r="AH154" s="26" t="str">
        <f>IF('Расчет субсидий'!BF154="+",'Расчет субсидий'!BF154,"-")</f>
        <v>-</v>
      </c>
    </row>
    <row r="155" spans="1:34" ht="15" customHeight="1">
      <c r="A155" s="33" t="s">
        <v>154</v>
      </c>
      <c r="B155" s="57">
        <f>'Расчет субсидий'!AT155</f>
        <v>512.69090909090892</v>
      </c>
      <c r="C155" s="60">
        <f>'Расчет субсидий'!D155-1</f>
        <v>-1.4342959789968246E-2</v>
      </c>
      <c r="D155" s="60">
        <f>C155*'Расчет субсидий'!E155</f>
        <v>-0.14342959789968246</v>
      </c>
      <c r="E155" s="61">
        <f t="shared" si="68"/>
        <v>-3.9039385461600769</v>
      </c>
      <c r="F155" s="27" t="s">
        <v>375</v>
      </c>
      <c r="G155" s="27" t="s">
        <v>375</v>
      </c>
      <c r="H155" s="27" t="s">
        <v>375</v>
      </c>
      <c r="I155" s="27" t="s">
        <v>375</v>
      </c>
      <c r="J155" s="27" t="s">
        <v>375</v>
      </c>
      <c r="K155" s="27" t="s">
        <v>375</v>
      </c>
      <c r="L155" s="60">
        <f>'Расчет субсидий'!P155-1</f>
        <v>9.3443343260264378E-2</v>
      </c>
      <c r="M155" s="60">
        <f>L155*'Расчет субсидий'!Q155</f>
        <v>1.8688668652052876</v>
      </c>
      <c r="N155" s="61">
        <f t="shared" si="69"/>
        <v>50.867753236115171</v>
      </c>
      <c r="O155" s="60">
        <f>'Расчет субсидий'!T155-1</f>
        <v>0.30000000000000004</v>
      </c>
      <c r="P155" s="60">
        <f>O155*'Расчет субсидий'!U155</f>
        <v>6.0000000000000009</v>
      </c>
      <c r="Q155" s="61">
        <f t="shared" si="70"/>
        <v>163.31100149456893</v>
      </c>
      <c r="R155" s="60">
        <f>'Расчет субсидий'!X155-1</f>
        <v>0.22166666666666668</v>
      </c>
      <c r="S155" s="60">
        <f>R155*'Расчет субсидий'!Y155</f>
        <v>6.65</v>
      </c>
      <c r="T155" s="61">
        <f t="shared" si="71"/>
        <v>181.00302665648056</v>
      </c>
      <c r="U155" s="60">
        <f>'Расчет субсидий'!AB155-1</f>
        <v>6.8606930346517325E-2</v>
      </c>
      <c r="V155" s="70">
        <f>U155*'Расчет субсидий'!AC155</f>
        <v>0.34303465173258663</v>
      </c>
      <c r="W155" s="61">
        <f t="shared" si="73"/>
        <v>9.3368887536315643</v>
      </c>
      <c r="X155" s="60">
        <f>'Расчет субсидий'!AF155-1</f>
        <v>0.20588235294117641</v>
      </c>
      <c r="Y155" s="60">
        <f>X155*'Расчет субсидий'!AG155</f>
        <v>4.1176470588235281</v>
      </c>
      <c r="Z155" s="61">
        <f t="shared" si="72"/>
        <v>112.07617749627273</v>
      </c>
      <c r="AA155" s="27" t="s">
        <v>375</v>
      </c>
      <c r="AB155" s="27" t="s">
        <v>375</v>
      </c>
      <c r="AC155" s="27" t="s">
        <v>375</v>
      </c>
      <c r="AD155" s="27" t="s">
        <v>375</v>
      </c>
      <c r="AE155" s="27" t="s">
        <v>375</v>
      </c>
      <c r="AF155" s="27" t="s">
        <v>375</v>
      </c>
      <c r="AG155" s="60">
        <f t="shared" si="49"/>
        <v>18.836118977861723</v>
      </c>
      <c r="AH155" s="26" t="str">
        <f>IF('Расчет субсидий'!BF155="+",'Расчет субсидий'!BF155,"-")</f>
        <v>-</v>
      </c>
    </row>
    <row r="156" spans="1:34" ht="15" customHeight="1">
      <c r="A156" s="33" t="s">
        <v>155</v>
      </c>
      <c r="B156" s="57">
        <f>'Расчет субсидий'!AT156</f>
        <v>130.89090909090919</v>
      </c>
      <c r="C156" s="60">
        <f>'Расчет субсидий'!D156-1</f>
        <v>-5.0000000000000044E-2</v>
      </c>
      <c r="D156" s="60">
        <f>C156*'Расчет субсидий'!E156</f>
        <v>-0.50000000000000044</v>
      </c>
      <c r="E156" s="61">
        <f t="shared" si="68"/>
        <v>-12.238158373605716</v>
      </c>
      <c r="F156" s="27" t="s">
        <v>375</v>
      </c>
      <c r="G156" s="27" t="s">
        <v>375</v>
      </c>
      <c r="H156" s="27" t="s">
        <v>375</v>
      </c>
      <c r="I156" s="27" t="s">
        <v>375</v>
      </c>
      <c r="J156" s="27" t="s">
        <v>375</v>
      </c>
      <c r="K156" s="27" t="s">
        <v>375</v>
      </c>
      <c r="L156" s="60">
        <f>'Расчет субсидий'!P156-1</f>
        <v>-3.949856432523291E-2</v>
      </c>
      <c r="M156" s="60">
        <f>L156*'Расчет субсидий'!Q156</f>
        <v>-0.7899712865046582</v>
      </c>
      <c r="N156" s="61">
        <f t="shared" si="69"/>
        <v>-19.335587429690108</v>
      </c>
      <c r="O156" s="60">
        <f>'Расчет субсидий'!T156-1</f>
        <v>8.3076923076923048E-2</v>
      </c>
      <c r="P156" s="60">
        <f>O156*'Расчет субсидий'!U156</f>
        <v>2.4923076923076914</v>
      </c>
      <c r="Q156" s="61">
        <f t="shared" si="70"/>
        <v>61.00251250843457</v>
      </c>
      <c r="R156" s="60">
        <f>'Расчет субсидий'!X156-1</f>
        <v>0.20392026578073086</v>
      </c>
      <c r="S156" s="60">
        <f>R156*'Расчет субсидий'!Y156</f>
        <v>4.0784053156146172</v>
      </c>
      <c r="T156" s="61">
        <f t="shared" si="71"/>
        <v>99.824340328494074</v>
      </c>
      <c r="U156" s="60">
        <f>'Расчет субсидий'!AB156-1</f>
        <v>1.3382749326145582E-2</v>
      </c>
      <c r="V156" s="70">
        <f>U156*'Расчет субсидий'!AC156</f>
        <v>6.6913746630727911E-2</v>
      </c>
      <c r="W156" s="61">
        <f t="shared" si="73"/>
        <v>1.6378020572763465</v>
      </c>
      <c r="X156" s="60">
        <f>'Расчет субсидий'!AF156-1</f>
        <v>0</v>
      </c>
      <c r="Y156" s="60">
        <f>X156*'Расчет субсидий'!AG156</f>
        <v>0</v>
      </c>
      <c r="Z156" s="61">
        <f t="shared" si="72"/>
        <v>0</v>
      </c>
      <c r="AA156" s="27" t="s">
        <v>375</v>
      </c>
      <c r="AB156" s="27" t="s">
        <v>375</v>
      </c>
      <c r="AC156" s="27" t="s">
        <v>375</v>
      </c>
      <c r="AD156" s="27" t="s">
        <v>375</v>
      </c>
      <c r="AE156" s="27" t="s">
        <v>375</v>
      </c>
      <c r="AF156" s="27" t="s">
        <v>375</v>
      </c>
      <c r="AG156" s="60">
        <f t="shared" si="49"/>
        <v>5.3476554680483783</v>
      </c>
      <c r="AH156" s="26" t="str">
        <f>IF('Расчет субсидий'!BF156="+",'Расчет субсидий'!BF156,"-")</f>
        <v>-</v>
      </c>
    </row>
    <row r="157" spans="1:34" ht="15" customHeight="1">
      <c r="A157" s="33" t="s">
        <v>156</v>
      </c>
      <c r="B157" s="57">
        <f>'Расчет субсидий'!AT157</f>
        <v>492.19090909090892</v>
      </c>
      <c r="C157" s="60">
        <f>'Расчет субсидий'!D157-1</f>
        <v>0.10273037542662111</v>
      </c>
      <c r="D157" s="60">
        <f>C157*'Расчет субсидий'!E157</f>
        <v>1.0273037542662111</v>
      </c>
      <c r="E157" s="61">
        <f t="shared" si="68"/>
        <v>28.314885679764423</v>
      </c>
      <c r="F157" s="27" t="s">
        <v>375</v>
      </c>
      <c r="G157" s="27" t="s">
        <v>375</v>
      </c>
      <c r="H157" s="27" t="s">
        <v>375</v>
      </c>
      <c r="I157" s="27" t="s">
        <v>375</v>
      </c>
      <c r="J157" s="27" t="s">
        <v>375</v>
      </c>
      <c r="K157" s="27" t="s">
        <v>375</v>
      </c>
      <c r="L157" s="60">
        <f>'Расчет субсидий'!P157-1</f>
        <v>0.23422361830376093</v>
      </c>
      <c r="M157" s="60">
        <f>L157*'Расчет субсидий'!Q157</f>
        <v>4.6844723660752186</v>
      </c>
      <c r="N157" s="61">
        <f t="shared" si="69"/>
        <v>129.11497594027435</v>
      </c>
      <c r="O157" s="60">
        <f>'Расчет субсидий'!T157-1</f>
        <v>0.30000000000000004</v>
      </c>
      <c r="P157" s="60">
        <f>O157*'Расчет субсидий'!U157</f>
        <v>4.5000000000000009</v>
      </c>
      <c r="Q157" s="61">
        <f t="shared" si="70"/>
        <v>124.03048760388511</v>
      </c>
      <c r="R157" s="60">
        <f>'Расчет субсидий'!X157-1</f>
        <v>7.6923076923077094E-2</v>
      </c>
      <c r="S157" s="60">
        <f>R157*'Расчет субсидий'!Y157</f>
        <v>2.6923076923076983</v>
      </c>
      <c r="T157" s="61">
        <f t="shared" si="71"/>
        <v>74.206274634803208</v>
      </c>
      <c r="U157" s="60">
        <f>'Расчет субсидий'!AB157-1</f>
        <v>0.11865849923430316</v>
      </c>
      <c r="V157" s="70">
        <f>U157*'Расчет субсидий'!AC157</f>
        <v>0.5932924961715158</v>
      </c>
      <c r="W157" s="61">
        <f t="shared" si="73"/>
        <v>16.352523909306495</v>
      </c>
      <c r="X157" s="60">
        <f>'Расчет субсидий'!AF157-1</f>
        <v>0.21799999999999997</v>
      </c>
      <c r="Y157" s="60">
        <f>X157*'Расчет субсидий'!AG157</f>
        <v>4.3599999999999994</v>
      </c>
      <c r="Z157" s="61">
        <f t="shared" si="72"/>
        <v>120.1717613228753</v>
      </c>
      <c r="AA157" s="27" t="s">
        <v>375</v>
      </c>
      <c r="AB157" s="27" t="s">
        <v>375</v>
      </c>
      <c r="AC157" s="27" t="s">
        <v>375</v>
      </c>
      <c r="AD157" s="27" t="s">
        <v>375</v>
      </c>
      <c r="AE157" s="27" t="s">
        <v>375</v>
      </c>
      <c r="AF157" s="27" t="s">
        <v>375</v>
      </c>
      <c r="AG157" s="60">
        <f t="shared" si="49"/>
        <v>17.857376308820644</v>
      </c>
      <c r="AH157" s="26" t="str">
        <f>IF('Расчет субсидий'!BF157="+",'Расчет субсидий'!BF157,"-")</f>
        <v>-</v>
      </c>
    </row>
    <row r="158" spans="1:34" ht="15" customHeight="1">
      <c r="A158" s="33" t="s">
        <v>157</v>
      </c>
      <c r="B158" s="57">
        <f>'Расчет субсидий'!AT158</f>
        <v>78.763636363636351</v>
      </c>
      <c r="C158" s="60">
        <f>'Расчет субсидий'!D158-1</f>
        <v>4.0451720109492051E-2</v>
      </c>
      <c r="D158" s="60">
        <f>C158*'Расчет субсидий'!E158</f>
        <v>0.40451720109492051</v>
      </c>
      <c r="E158" s="61">
        <f t="shared" si="68"/>
        <v>4.3425271554281411</v>
      </c>
      <c r="F158" s="27" t="s">
        <v>375</v>
      </c>
      <c r="G158" s="27" t="s">
        <v>375</v>
      </c>
      <c r="H158" s="27" t="s">
        <v>375</v>
      </c>
      <c r="I158" s="27" t="s">
        <v>375</v>
      </c>
      <c r="J158" s="27" t="s">
        <v>375</v>
      </c>
      <c r="K158" s="27" t="s">
        <v>375</v>
      </c>
      <c r="L158" s="60">
        <f>'Расчет субсидий'!P158-1</f>
        <v>2.2829667209328663E-2</v>
      </c>
      <c r="M158" s="60">
        <f>L158*'Расчет субсидий'!Q158</f>
        <v>0.45659334418657327</v>
      </c>
      <c r="N158" s="61">
        <f t="shared" si="69"/>
        <v>4.9015690575113089</v>
      </c>
      <c r="O158" s="60">
        <f>'Расчет субсидий'!T158-1</f>
        <v>0</v>
      </c>
      <c r="P158" s="60">
        <f>O158*'Расчет субсидий'!U158</f>
        <v>0</v>
      </c>
      <c r="Q158" s="61">
        <f t="shared" si="70"/>
        <v>0</v>
      </c>
      <c r="R158" s="60">
        <f>'Расчет субсидий'!X158-1</f>
        <v>0.15207597173144882</v>
      </c>
      <c r="S158" s="60">
        <f>R158*'Расчет субсидий'!Y158</f>
        <v>4.5622791519434642</v>
      </c>
      <c r="T158" s="61">
        <f t="shared" si="71"/>
        <v>48.976461456602664</v>
      </c>
      <c r="U158" s="60">
        <f>'Расчет субсидий'!AB158-1</f>
        <v>6.8442056792018535E-2</v>
      </c>
      <c r="V158" s="70">
        <f>U158*'Расчет субсидий'!AC158</f>
        <v>0.34221028396009268</v>
      </c>
      <c r="W158" s="61">
        <f t="shared" si="73"/>
        <v>3.6736570087529414</v>
      </c>
      <c r="X158" s="60">
        <f>'Расчет субсидий'!AF158-1</f>
        <v>7.8571428571428514E-2</v>
      </c>
      <c r="Y158" s="60">
        <f>X158*'Расчет субсидий'!AG158</f>
        <v>1.5714285714285703</v>
      </c>
      <c r="Z158" s="61">
        <f t="shared" si="72"/>
        <v>16.869421685341294</v>
      </c>
      <c r="AA158" s="27" t="s">
        <v>375</v>
      </c>
      <c r="AB158" s="27" t="s">
        <v>375</v>
      </c>
      <c r="AC158" s="27" t="s">
        <v>375</v>
      </c>
      <c r="AD158" s="27" t="s">
        <v>375</v>
      </c>
      <c r="AE158" s="27" t="s">
        <v>375</v>
      </c>
      <c r="AF158" s="27" t="s">
        <v>375</v>
      </c>
      <c r="AG158" s="60">
        <f t="shared" si="49"/>
        <v>7.3370285526136207</v>
      </c>
      <c r="AH158" s="26" t="str">
        <f>IF('Расчет субсидий'!BF158="+",'Расчет субсидий'!BF158,"-")</f>
        <v>-</v>
      </c>
    </row>
    <row r="159" spans="1:34" ht="15" customHeight="1">
      <c r="A159" s="32" t="s">
        <v>158</v>
      </c>
      <c r="B159" s="62"/>
      <c r="C159" s="63"/>
      <c r="D159" s="63"/>
      <c r="E159" s="64"/>
      <c r="F159" s="63"/>
      <c r="G159" s="63"/>
      <c r="H159" s="64"/>
      <c r="I159" s="64"/>
      <c r="J159" s="64"/>
      <c r="K159" s="64"/>
      <c r="L159" s="63"/>
      <c r="M159" s="63"/>
      <c r="N159" s="64"/>
      <c r="O159" s="63"/>
      <c r="P159" s="63"/>
      <c r="Q159" s="64"/>
      <c r="R159" s="63"/>
      <c r="S159" s="63"/>
      <c r="T159" s="64"/>
      <c r="U159" s="64"/>
      <c r="V159" s="64"/>
      <c r="W159" s="64"/>
      <c r="X159" s="63"/>
      <c r="Y159" s="63"/>
      <c r="Z159" s="64"/>
      <c r="AA159" s="63"/>
      <c r="AB159" s="63"/>
      <c r="AC159" s="64"/>
      <c r="AD159" s="63"/>
      <c r="AE159" s="63"/>
      <c r="AF159" s="64"/>
      <c r="AG159" s="64"/>
      <c r="AH159" s="65"/>
    </row>
    <row r="160" spans="1:34" ht="15" customHeight="1">
      <c r="A160" s="33" t="s">
        <v>72</v>
      </c>
      <c r="B160" s="57">
        <f>'Расчет субсидий'!AT160</f>
        <v>-103.27272727272748</v>
      </c>
      <c r="C160" s="60">
        <f>'Расчет субсидий'!D160-1</f>
        <v>-1</v>
      </c>
      <c r="D160" s="60">
        <f>C160*'Расчет субсидий'!E160</f>
        <v>0</v>
      </c>
      <c r="E160" s="61">
        <f t="shared" ref="E160:E172" si="74">$B160*D160/$AG160</f>
        <v>0</v>
      </c>
      <c r="F160" s="27" t="s">
        <v>375</v>
      </c>
      <c r="G160" s="27" t="s">
        <v>375</v>
      </c>
      <c r="H160" s="27" t="s">
        <v>375</v>
      </c>
      <c r="I160" s="27" t="s">
        <v>375</v>
      </c>
      <c r="J160" s="27" t="s">
        <v>375</v>
      </c>
      <c r="K160" s="27" t="s">
        <v>375</v>
      </c>
      <c r="L160" s="60">
        <f>'Расчет субсидий'!P160-1</f>
        <v>-0.64198134496765458</v>
      </c>
      <c r="M160" s="60">
        <f>L160*'Расчет субсидий'!Q160</f>
        <v>-12.839626899353092</v>
      </c>
      <c r="N160" s="61">
        <f t="shared" ref="N160:N172" si="75">$B160*M160/$AG160</f>
        <v>-243.7139931302967</v>
      </c>
      <c r="O160" s="60">
        <f>'Расчет субсидий'!T160-1</f>
        <v>0</v>
      </c>
      <c r="P160" s="60">
        <f>O160*'Расчет субсидий'!U160</f>
        <v>0</v>
      </c>
      <c r="Q160" s="61">
        <f t="shared" ref="Q160:Q172" si="76">$B160*P160/$AG160</f>
        <v>0</v>
      </c>
      <c r="R160" s="60">
        <f>'Расчет субсидий'!X160-1</f>
        <v>0.28333333333333321</v>
      </c>
      <c r="S160" s="60">
        <f>R160*'Расчет субсидий'!Y160</f>
        <v>7.0833333333333304</v>
      </c>
      <c r="T160" s="61">
        <f t="shared" ref="T160:T172" si="77">$B160*S160/$AG160</f>
        <v>134.45152767068166</v>
      </c>
      <c r="U160" s="60">
        <f>'Расчет субсидий'!AB160-1</f>
        <v>4.9342321604735284E-2</v>
      </c>
      <c r="V160" s="70">
        <f>U160*'Расчет субсидий'!AC160</f>
        <v>0.24671160802367642</v>
      </c>
      <c r="W160" s="61">
        <f>$B160*V160/$AG160</f>
        <v>4.6829297778174643</v>
      </c>
      <c r="X160" s="60">
        <f>'Расчет субсидий'!AF160-1</f>
        <v>3.4423407917383297E-3</v>
      </c>
      <c r="Y160" s="60">
        <f>X160*'Расчет субсидий'!AG160</f>
        <v>6.8846815834766595E-2</v>
      </c>
      <c r="Z160" s="61">
        <f t="shared" ref="Z160:Z172" si="78">$B160*Y160/$AG160</f>
        <v>1.3068084090700867</v>
      </c>
      <c r="AA160" s="27" t="s">
        <v>375</v>
      </c>
      <c r="AB160" s="27" t="s">
        <v>375</v>
      </c>
      <c r="AC160" s="27" t="s">
        <v>375</v>
      </c>
      <c r="AD160" s="27" t="s">
        <v>375</v>
      </c>
      <c r="AE160" s="27" t="s">
        <v>375</v>
      </c>
      <c r="AF160" s="27" t="s">
        <v>375</v>
      </c>
      <c r="AG160" s="60">
        <f t="shared" si="49"/>
        <v>-5.4407351421613193</v>
      </c>
      <c r="AH160" s="26" t="str">
        <f>IF('Расчет субсидий'!BF160="+",'Расчет субсидий'!BF160,"-")</f>
        <v>-</v>
      </c>
    </row>
    <row r="161" spans="1:34" ht="15" customHeight="1">
      <c r="A161" s="33" t="s">
        <v>159</v>
      </c>
      <c r="B161" s="57">
        <f>'Расчет субсидий'!AT161</f>
        <v>-76.872727272727275</v>
      </c>
      <c r="C161" s="60">
        <f>'Расчет субсидий'!D161-1</f>
        <v>-1</v>
      </c>
      <c r="D161" s="60">
        <f>C161*'Расчет субсидий'!E161</f>
        <v>0</v>
      </c>
      <c r="E161" s="61">
        <f t="shared" si="74"/>
        <v>0</v>
      </c>
      <c r="F161" s="27" t="s">
        <v>375</v>
      </c>
      <c r="G161" s="27" t="s">
        <v>375</v>
      </c>
      <c r="H161" s="27" t="s">
        <v>375</v>
      </c>
      <c r="I161" s="27" t="s">
        <v>375</v>
      </c>
      <c r="J161" s="27" t="s">
        <v>375</v>
      </c>
      <c r="K161" s="27" t="s">
        <v>375</v>
      </c>
      <c r="L161" s="60">
        <f>'Расчет субсидий'!P161-1</f>
        <v>-0.66274864376130194</v>
      </c>
      <c r="M161" s="60">
        <f>L161*'Расчет субсидий'!Q161</f>
        <v>-13.254972875226038</v>
      </c>
      <c r="N161" s="61">
        <f t="shared" si="75"/>
        <v>-79.597693956241784</v>
      </c>
      <c r="O161" s="60">
        <f>'Расчет субсидий'!T161-1</f>
        <v>0</v>
      </c>
      <c r="P161" s="60">
        <f>O161*'Расчет субсидий'!U161</f>
        <v>0</v>
      </c>
      <c r="Q161" s="61">
        <f t="shared" si="76"/>
        <v>0</v>
      </c>
      <c r="R161" s="60">
        <f>'Расчет субсидий'!X161-1</f>
        <v>0.2649999999999999</v>
      </c>
      <c r="S161" s="60">
        <f>R161*'Расчет субсидий'!Y161</f>
        <v>1.3249999999999995</v>
      </c>
      <c r="T161" s="61">
        <f t="shared" si="77"/>
        <v>7.9567831247049448</v>
      </c>
      <c r="U161" s="60">
        <f>'Расчет субсидий'!AB161-1</f>
        <v>-3.3216783216771795E-4</v>
      </c>
      <c r="V161" s="70">
        <f>U161*'Расчет субсидий'!AC161</f>
        <v>-1.6608391608385897E-3</v>
      </c>
      <c r="W161" s="61">
        <f t="shared" ref="W161:W172" si="79">$B161*V161/$AG161</f>
        <v>-9.9735373643846173E-3</v>
      </c>
      <c r="X161" s="60">
        <f>'Расчет субсидий'!AF161-1</f>
        <v>-4.3478260869565188E-2</v>
      </c>
      <c r="Y161" s="60">
        <f>X161*'Расчет субсидий'!AG161</f>
        <v>-0.86956521739130377</v>
      </c>
      <c r="Z161" s="61">
        <f t="shared" si="78"/>
        <v>-5.2218429038260501</v>
      </c>
      <c r="AA161" s="27" t="s">
        <v>375</v>
      </c>
      <c r="AB161" s="27" t="s">
        <v>375</v>
      </c>
      <c r="AC161" s="27" t="s">
        <v>375</v>
      </c>
      <c r="AD161" s="27" t="s">
        <v>375</v>
      </c>
      <c r="AE161" s="27" t="s">
        <v>375</v>
      </c>
      <c r="AF161" s="27" t="s">
        <v>375</v>
      </c>
      <c r="AG161" s="60">
        <f t="shared" si="49"/>
        <v>-12.801198931778181</v>
      </c>
      <c r="AH161" s="26" t="str">
        <f>IF('Расчет субсидий'!BF161="+",'Расчет субсидий'!BF161,"-")</f>
        <v>-</v>
      </c>
    </row>
    <row r="162" spans="1:34" ht="15" customHeight="1">
      <c r="A162" s="33" t="s">
        <v>160</v>
      </c>
      <c r="B162" s="57">
        <f>'Расчет субсидий'!AT162</f>
        <v>49.136363636363512</v>
      </c>
      <c r="C162" s="60">
        <f>'Расчет субсидий'!D162-1</f>
        <v>-1</v>
      </c>
      <c r="D162" s="60">
        <f>C162*'Расчет субсидий'!E162</f>
        <v>0</v>
      </c>
      <c r="E162" s="61">
        <f t="shared" si="74"/>
        <v>0</v>
      </c>
      <c r="F162" s="27" t="s">
        <v>375</v>
      </c>
      <c r="G162" s="27" t="s">
        <v>375</v>
      </c>
      <c r="H162" s="27" t="s">
        <v>375</v>
      </c>
      <c r="I162" s="27" t="s">
        <v>375</v>
      </c>
      <c r="J162" s="27" t="s">
        <v>375</v>
      </c>
      <c r="K162" s="27" t="s">
        <v>375</v>
      </c>
      <c r="L162" s="60">
        <f>'Расчет субсидий'!P162-1</f>
        <v>-8.685402320243174E-3</v>
      </c>
      <c r="M162" s="60">
        <f>L162*'Расчет субсидий'!Q162</f>
        <v>-0.17370804640486348</v>
      </c>
      <c r="N162" s="61">
        <f t="shared" si="75"/>
        <v>-4.5031789667910624</v>
      </c>
      <c r="O162" s="60">
        <f>'Расчет субсидий'!T162-1</f>
        <v>0</v>
      </c>
      <c r="P162" s="60">
        <f>O162*'Расчет субсидий'!U162</f>
        <v>0</v>
      </c>
      <c r="Q162" s="61">
        <f t="shared" si="76"/>
        <v>0</v>
      </c>
      <c r="R162" s="60">
        <f>'Расчет субсидий'!X162-1</f>
        <v>5.0000000000000044E-2</v>
      </c>
      <c r="S162" s="60">
        <f>R162*'Расчет субсидий'!Y162</f>
        <v>1.5000000000000013</v>
      </c>
      <c r="T162" s="61">
        <f t="shared" si="77"/>
        <v>38.885754517342157</v>
      </c>
      <c r="U162" s="60">
        <f>'Расчет субсидий'!AB162-1</f>
        <v>3.4772727272727177E-2</v>
      </c>
      <c r="V162" s="70">
        <f>U162*'Расчет субсидий'!AC162</f>
        <v>0.17386363636363589</v>
      </c>
      <c r="W162" s="61">
        <f t="shared" si="79"/>
        <v>4.5072124554191877</v>
      </c>
      <c r="X162" s="60">
        <f>'Расчет субсидий'!AF162-1</f>
        <v>1.9762845849802479E-2</v>
      </c>
      <c r="Y162" s="60">
        <f>X162*'Расчет субсидий'!AG162</f>
        <v>0.39525691699604959</v>
      </c>
      <c r="Z162" s="61">
        <f t="shared" si="78"/>
        <v>10.246575630393236</v>
      </c>
      <c r="AA162" s="27" t="s">
        <v>375</v>
      </c>
      <c r="AB162" s="27" t="s">
        <v>375</v>
      </c>
      <c r="AC162" s="27" t="s">
        <v>375</v>
      </c>
      <c r="AD162" s="27" t="s">
        <v>375</v>
      </c>
      <c r="AE162" s="27" t="s">
        <v>375</v>
      </c>
      <c r="AF162" s="27" t="s">
        <v>375</v>
      </c>
      <c r="AG162" s="60">
        <f t="shared" si="49"/>
        <v>1.8954125069548233</v>
      </c>
      <c r="AH162" s="26" t="str">
        <f>IF('Расчет субсидий'!BF162="+",'Расчет субсидий'!BF162,"-")</f>
        <v>-</v>
      </c>
    </row>
    <row r="163" spans="1:34" ht="15" customHeight="1">
      <c r="A163" s="33" t="s">
        <v>161</v>
      </c>
      <c r="B163" s="57">
        <f>'Расчет субсидий'!AT163</f>
        <v>-58.536363636363831</v>
      </c>
      <c r="C163" s="60">
        <f>'Расчет субсидий'!D163-1</f>
        <v>-1</v>
      </c>
      <c r="D163" s="60">
        <f>C163*'Расчет субсидий'!E163</f>
        <v>0</v>
      </c>
      <c r="E163" s="61">
        <f t="shared" si="74"/>
        <v>0</v>
      </c>
      <c r="F163" s="27" t="s">
        <v>375</v>
      </c>
      <c r="G163" s="27" t="s">
        <v>375</v>
      </c>
      <c r="H163" s="27" t="s">
        <v>375</v>
      </c>
      <c r="I163" s="27" t="s">
        <v>375</v>
      </c>
      <c r="J163" s="27" t="s">
        <v>375</v>
      </c>
      <c r="K163" s="27" t="s">
        <v>375</v>
      </c>
      <c r="L163" s="60">
        <f>'Расчет субсидий'!P163-1</f>
        <v>-0.63558782995865581</v>
      </c>
      <c r="M163" s="60">
        <f>L163*'Расчет субсидий'!Q163</f>
        <v>-12.711756599173116</v>
      </c>
      <c r="N163" s="61">
        <f t="shared" si="75"/>
        <v>-179.59442585757927</v>
      </c>
      <c r="O163" s="60">
        <f>'Расчет субсидий'!T163-1</f>
        <v>0</v>
      </c>
      <c r="P163" s="60">
        <f>O163*'Расчет субсидий'!U163</f>
        <v>0</v>
      </c>
      <c r="Q163" s="61">
        <f t="shared" si="76"/>
        <v>0</v>
      </c>
      <c r="R163" s="60">
        <f>'Расчет субсидий'!X163-1</f>
        <v>0.30000000000000004</v>
      </c>
      <c r="S163" s="60">
        <f>R163*'Расчет субсидий'!Y163</f>
        <v>7.5000000000000009</v>
      </c>
      <c r="T163" s="61">
        <f t="shared" si="77"/>
        <v>105.96160990208564</v>
      </c>
      <c r="U163" s="60">
        <f>'Расчет субсидий'!AB163-1</f>
        <v>0.21370644047046472</v>
      </c>
      <c r="V163" s="70">
        <f>U163*'Расчет субсидий'!AC163</f>
        <v>1.0685322023523236</v>
      </c>
      <c r="W163" s="61">
        <f t="shared" si="79"/>
        <v>15.09645231912978</v>
      </c>
      <c r="X163" s="60">
        <f>'Расчет субсидий'!AF163-1</f>
        <v>0</v>
      </c>
      <c r="Y163" s="60">
        <f>X163*'Расчет субсидий'!AG163</f>
        <v>0</v>
      </c>
      <c r="Z163" s="61">
        <f t="shared" si="78"/>
        <v>0</v>
      </c>
      <c r="AA163" s="27" t="s">
        <v>375</v>
      </c>
      <c r="AB163" s="27" t="s">
        <v>375</v>
      </c>
      <c r="AC163" s="27" t="s">
        <v>375</v>
      </c>
      <c r="AD163" s="27" t="s">
        <v>375</v>
      </c>
      <c r="AE163" s="27" t="s">
        <v>375</v>
      </c>
      <c r="AF163" s="27" t="s">
        <v>375</v>
      </c>
      <c r="AG163" s="60">
        <f t="shared" si="49"/>
        <v>-4.1432243968207914</v>
      </c>
      <c r="AH163" s="26" t="str">
        <f>IF('Расчет субсидий'!BF163="+",'Расчет субсидий'!BF163,"-")</f>
        <v>-</v>
      </c>
    </row>
    <row r="164" spans="1:34" ht="15" customHeight="1">
      <c r="A164" s="33" t="s">
        <v>162</v>
      </c>
      <c r="B164" s="57">
        <f>'Расчет субсидий'!AT164</f>
        <v>603.4454545454546</v>
      </c>
      <c r="C164" s="60">
        <f>'Расчет субсидий'!D164-1</f>
        <v>8.1889502004605541E-2</v>
      </c>
      <c r="D164" s="60">
        <f>C164*'Расчет субсидий'!E164</f>
        <v>0.81889502004605541</v>
      </c>
      <c r="E164" s="61">
        <f t="shared" si="74"/>
        <v>27.815634405144568</v>
      </c>
      <c r="F164" s="27" t="s">
        <v>375</v>
      </c>
      <c r="G164" s="27" t="s">
        <v>375</v>
      </c>
      <c r="H164" s="27" t="s">
        <v>375</v>
      </c>
      <c r="I164" s="27" t="s">
        <v>375</v>
      </c>
      <c r="J164" s="27" t="s">
        <v>375</v>
      </c>
      <c r="K164" s="27" t="s">
        <v>375</v>
      </c>
      <c r="L164" s="60">
        <f>'Расчет субсидий'!P164-1</f>
        <v>0.20212316964401689</v>
      </c>
      <c r="M164" s="60">
        <f>L164*'Расчет субсидий'!Q164</f>
        <v>4.0424633928803377</v>
      </c>
      <c r="N164" s="61">
        <f t="shared" si="75"/>
        <v>137.31147592791055</v>
      </c>
      <c r="O164" s="60">
        <f>'Расчет субсидий'!T164-1</f>
        <v>0.15142857142857147</v>
      </c>
      <c r="P164" s="60">
        <f>O164*'Расчет субсидий'!U164</f>
        <v>3.7857142857142865</v>
      </c>
      <c r="Q164" s="61">
        <f t="shared" si="76"/>
        <v>128.59040775194762</v>
      </c>
      <c r="R164" s="60">
        <f>'Расчет субсидий'!X164-1</f>
        <v>0.29611111111111099</v>
      </c>
      <c r="S164" s="60">
        <f>R164*'Расчет субсидий'!Y164</f>
        <v>7.402777777777775</v>
      </c>
      <c r="T164" s="61">
        <f t="shared" si="77"/>
        <v>251.45220719209456</v>
      </c>
      <c r="U164" s="60">
        <f>'Расчет субсидий'!AB164-1</f>
        <v>0.1080649802790834</v>
      </c>
      <c r="V164" s="70">
        <f>U164*'Расчет субсидий'!AC164</f>
        <v>0.540324901395417</v>
      </c>
      <c r="W164" s="61">
        <f t="shared" si="79"/>
        <v>18.353365876331054</v>
      </c>
      <c r="X164" s="60">
        <f>'Расчет субсидий'!AF164-1</f>
        <v>5.8765915768854038E-2</v>
      </c>
      <c r="Y164" s="60">
        <f>X164*'Расчет субсидий'!AG164</f>
        <v>1.1753183153770808</v>
      </c>
      <c r="Z164" s="61">
        <f t="shared" si="78"/>
        <v>39.922363392026298</v>
      </c>
      <c r="AA164" s="27" t="s">
        <v>375</v>
      </c>
      <c r="AB164" s="27" t="s">
        <v>375</v>
      </c>
      <c r="AC164" s="27" t="s">
        <v>375</v>
      </c>
      <c r="AD164" s="27" t="s">
        <v>375</v>
      </c>
      <c r="AE164" s="27" t="s">
        <v>375</v>
      </c>
      <c r="AF164" s="27" t="s">
        <v>375</v>
      </c>
      <c r="AG164" s="60">
        <f t="shared" si="49"/>
        <v>17.765493693190951</v>
      </c>
      <c r="AH164" s="26" t="str">
        <f>IF('Расчет субсидий'!BF164="+",'Расчет субсидий'!BF164,"-")</f>
        <v>-</v>
      </c>
    </row>
    <row r="165" spans="1:34" ht="15" customHeight="1">
      <c r="A165" s="33" t="s">
        <v>163</v>
      </c>
      <c r="B165" s="57">
        <f>'Расчет субсидий'!AT165</f>
        <v>220.90000000000009</v>
      </c>
      <c r="C165" s="60">
        <f>'Расчет субсидий'!D165-1</f>
        <v>-1</v>
      </c>
      <c r="D165" s="60">
        <f>C165*'Расчет субсидий'!E165</f>
        <v>0</v>
      </c>
      <c r="E165" s="61">
        <f t="shared" si="74"/>
        <v>0</v>
      </c>
      <c r="F165" s="27" t="s">
        <v>375</v>
      </c>
      <c r="G165" s="27" t="s">
        <v>375</v>
      </c>
      <c r="H165" s="27" t="s">
        <v>375</v>
      </c>
      <c r="I165" s="27" t="s">
        <v>375</v>
      </c>
      <c r="J165" s="27" t="s">
        <v>375</v>
      </c>
      <c r="K165" s="27" t="s">
        <v>375</v>
      </c>
      <c r="L165" s="60">
        <f>'Расчет субсидий'!P165-1</f>
        <v>7.4777360712445562E-2</v>
      </c>
      <c r="M165" s="60">
        <f>L165*'Расчет субсидий'!Q165</f>
        <v>1.4955472142489112</v>
      </c>
      <c r="N165" s="61">
        <f t="shared" si="75"/>
        <v>31.744147892345378</v>
      </c>
      <c r="O165" s="60">
        <f>'Расчет субсидий'!T165-1</f>
        <v>0</v>
      </c>
      <c r="P165" s="60">
        <f>O165*'Расчет субсидий'!U165</f>
        <v>0</v>
      </c>
      <c r="Q165" s="61">
        <f t="shared" si="76"/>
        <v>0</v>
      </c>
      <c r="R165" s="60">
        <f>'Расчет субсидий'!X165-1</f>
        <v>0.29400000000000004</v>
      </c>
      <c r="S165" s="60">
        <f>R165*'Расчет субсидий'!Y165</f>
        <v>7.3500000000000014</v>
      </c>
      <c r="T165" s="61">
        <f t="shared" si="77"/>
        <v>156.00944242065637</v>
      </c>
      <c r="U165" s="60">
        <f>'Расчет субсидий'!AB165-1</f>
        <v>0.20347872644203302</v>
      </c>
      <c r="V165" s="70">
        <f>U165*'Расчет субсидий'!AC165</f>
        <v>1.0173936322101651</v>
      </c>
      <c r="W165" s="61">
        <f t="shared" si="79"/>
        <v>21.594967793664512</v>
      </c>
      <c r="X165" s="60">
        <f>'Расчет субсидий'!AF165-1</f>
        <v>2.7210884353741527E-2</v>
      </c>
      <c r="Y165" s="60">
        <f>X165*'Расчет субсидий'!AG165</f>
        <v>0.54421768707483054</v>
      </c>
      <c r="Z165" s="61">
        <f t="shared" si="78"/>
        <v>11.551441893333815</v>
      </c>
      <c r="AA165" s="27" t="s">
        <v>375</v>
      </c>
      <c r="AB165" s="27" t="s">
        <v>375</v>
      </c>
      <c r="AC165" s="27" t="s">
        <v>375</v>
      </c>
      <c r="AD165" s="27" t="s">
        <v>375</v>
      </c>
      <c r="AE165" s="27" t="s">
        <v>375</v>
      </c>
      <c r="AF165" s="27" t="s">
        <v>375</v>
      </c>
      <c r="AG165" s="60">
        <f t="shared" si="49"/>
        <v>10.407158533533909</v>
      </c>
      <c r="AH165" s="26" t="str">
        <f>IF('Расчет субсидий'!BF165="+",'Расчет субсидий'!BF165,"-")</f>
        <v>-</v>
      </c>
    </row>
    <row r="166" spans="1:34" ht="15" customHeight="1">
      <c r="A166" s="33" t="s">
        <v>164</v>
      </c>
      <c r="B166" s="57">
        <f>'Расчет субсидий'!AT166</f>
        <v>322.10909090909081</v>
      </c>
      <c r="C166" s="60">
        <f>'Расчет субсидий'!D166-1</f>
        <v>9.3500208799037088E-2</v>
      </c>
      <c r="D166" s="60">
        <f>C166*'Расчет субсидий'!E166</f>
        <v>0.93500208799037088</v>
      </c>
      <c r="E166" s="61">
        <f t="shared" si="74"/>
        <v>38.820176494048148</v>
      </c>
      <c r="F166" s="27" t="s">
        <v>375</v>
      </c>
      <c r="G166" s="27" t="s">
        <v>375</v>
      </c>
      <c r="H166" s="27" t="s">
        <v>375</v>
      </c>
      <c r="I166" s="27" t="s">
        <v>375</v>
      </c>
      <c r="J166" s="27" t="s">
        <v>375</v>
      </c>
      <c r="K166" s="27" t="s">
        <v>375</v>
      </c>
      <c r="L166" s="60">
        <f>'Расчет субсидий'!P166-1</f>
        <v>-2.2137369880449231E-2</v>
      </c>
      <c r="M166" s="60">
        <f>L166*'Расчет субсидий'!Q166</f>
        <v>-0.44274739760898463</v>
      </c>
      <c r="N166" s="61">
        <f t="shared" si="75"/>
        <v>-18.382346240961869</v>
      </c>
      <c r="O166" s="60">
        <f>'Расчет субсидий'!T166-1</f>
        <v>0</v>
      </c>
      <c r="P166" s="60">
        <f>O166*'Расчет субсидий'!U166</f>
        <v>0</v>
      </c>
      <c r="Q166" s="61">
        <f t="shared" si="76"/>
        <v>0</v>
      </c>
      <c r="R166" s="60">
        <f>'Расчет субсидий'!X166-1</f>
        <v>0.10000000000000009</v>
      </c>
      <c r="S166" s="60">
        <f>R166*'Расчет субсидий'!Y166</f>
        <v>1.5000000000000013</v>
      </c>
      <c r="T166" s="61">
        <f t="shared" si="77"/>
        <v>62.278218935562379</v>
      </c>
      <c r="U166" s="60">
        <f>'Расчет субсидий'!AB166-1</f>
        <v>0.27717865127840025</v>
      </c>
      <c r="V166" s="70">
        <f>U166*'Расчет субсидий'!AC166</f>
        <v>1.3858932563920012</v>
      </c>
      <c r="W166" s="61">
        <f t="shared" si="79"/>
        <v>57.540642428600307</v>
      </c>
      <c r="X166" s="60">
        <f>'Расчет субсидий'!AF166-1</f>
        <v>0.21899999999999986</v>
      </c>
      <c r="Y166" s="60">
        <f>X166*'Расчет субсидий'!AG166</f>
        <v>4.3799999999999972</v>
      </c>
      <c r="Z166" s="61">
        <f t="shared" si="78"/>
        <v>181.85239929184186</v>
      </c>
      <c r="AA166" s="27" t="s">
        <v>375</v>
      </c>
      <c r="AB166" s="27" t="s">
        <v>375</v>
      </c>
      <c r="AC166" s="27" t="s">
        <v>375</v>
      </c>
      <c r="AD166" s="27" t="s">
        <v>375</v>
      </c>
      <c r="AE166" s="27" t="s">
        <v>375</v>
      </c>
      <c r="AF166" s="27" t="s">
        <v>375</v>
      </c>
      <c r="AG166" s="60">
        <f t="shared" si="49"/>
        <v>7.758147946773386</v>
      </c>
      <c r="AH166" s="26" t="str">
        <f>IF('Расчет субсидий'!BF166="+",'Расчет субсидий'!BF166,"-")</f>
        <v>-</v>
      </c>
    </row>
    <row r="167" spans="1:34" ht="15" customHeight="1">
      <c r="A167" s="33" t="s">
        <v>165</v>
      </c>
      <c r="B167" s="57">
        <f>'Расчет субсидий'!AT167</f>
        <v>6.7000000000000455</v>
      </c>
      <c r="C167" s="60">
        <f>'Расчет субсидий'!D167-1</f>
        <v>-1</v>
      </c>
      <c r="D167" s="60">
        <f>C167*'Расчет субсидий'!E167</f>
        <v>0</v>
      </c>
      <c r="E167" s="61">
        <f t="shared" si="74"/>
        <v>0</v>
      </c>
      <c r="F167" s="27" t="s">
        <v>375</v>
      </c>
      <c r="G167" s="27" t="s">
        <v>375</v>
      </c>
      <c r="H167" s="27" t="s">
        <v>375</v>
      </c>
      <c r="I167" s="27" t="s">
        <v>375</v>
      </c>
      <c r="J167" s="27" t="s">
        <v>375</v>
      </c>
      <c r="K167" s="27" t="s">
        <v>375</v>
      </c>
      <c r="L167" s="60">
        <f>'Расчет субсидий'!P167-1</f>
        <v>0.21024531703111515</v>
      </c>
      <c r="M167" s="60">
        <f>L167*'Расчет субсидий'!Q167</f>
        <v>4.2049063406223031</v>
      </c>
      <c r="N167" s="61">
        <f t="shared" si="75"/>
        <v>56.180622461272648</v>
      </c>
      <c r="O167" s="60">
        <f>'Расчет субсидий'!T167-1</f>
        <v>0</v>
      </c>
      <c r="P167" s="60">
        <f>O167*'Расчет субсидий'!U167</f>
        <v>0</v>
      </c>
      <c r="Q167" s="61">
        <f t="shared" si="76"/>
        <v>0</v>
      </c>
      <c r="R167" s="60">
        <f>'Расчет субсидий'!X167-1</f>
        <v>6.6666666666666652E-2</v>
      </c>
      <c r="S167" s="60">
        <f>R167*'Расчет субсидий'!Y167</f>
        <v>2.333333333333333</v>
      </c>
      <c r="T167" s="61">
        <f t="shared" si="77"/>
        <v>31.175038980036472</v>
      </c>
      <c r="U167" s="60">
        <f>'Расчет субсидий'!AB167-1</f>
        <v>0.13088127294981655</v>
      </c>
      <c r="V167" s="70">
        <f>U167*'Расчет субсидий'!AC167</f>
        <v>0.65440636474908276</v>
      </c>
      <c r="W167" s="61">
        <f t="shared" si="79"/>
        <v>8.7433473985014096</v>
      </c>
      <c r="X167" s="60">
        <f>'Расчет субсидий'!AF167-1</f>
        <v>-0.3345588235294118</v>
      </c>
      <c r="Y167" s="60">
        <f>X167*'Расчет субсидий'!AG167</f>
        <v>-6.6911764705882355</v>
      </c>
      <c r="Z167" s="61">
        <f t="shared" si="78"/>
        <v>-89.399008839810477</v>
      </c>
      <c r="AA167" s="27" t="s">
        <v>375</v>
      </c>
      <c r="AB167" s="27" t="s">
        <v>375</v>
      </c>
      <c r="AC167" s="27" t="s">
        <v>375</v>
      </c>
      <c r="AD167" s="27" t="s">
        <v>375</v>
      </c>
      <c r="AE167" s="27" t="s">
        <v>375</v>
      </c>
      <c r="AF167" s="27" t="s">
        <v>375</v>
      </c>
      <c r="AG167" s="60">
        <f t="shared" si="49"/>
        <v>0.5014695681164838</v>
      </c>
      <c r="AH167" s="26" t="str">
        <f>IF('Расчет субсидий'!BF167="+",'Расчет субсидий'!BF167,"-")</f>
        <v>-</v>
      </c>
    </row>
    <row r="168" spans="1:34" ht="15" customHeight="1">
      <c r="A168" s="33" t="s">
        <v>166</v>
      </c>
      <c r="B168" s="57">
        <f>'Расчет субсидий'!AT168</f>
        <v>-121.25454545454534</v>
      </c>
      <c r="C168" s="60">
        <f>'Расчет субсидий'!D168-1</f>
        <v>-1</v>
      </c>
      <c r="D168" s="60">
        <f>C168*'Расчет субсидий'!E168</f>
        <v>0</v>
      </c>
      <c r="E168" s="61">
        <f t="shared" si="74"/>
        <v>0</v>
      </c>
      <c r="F168" s="27" t="s">
        <v>375</v>
      </c>
      <c r="G168" s="27" t="s">
        <v>375</v>
      </c>
      <c r="H168" s="27" t="s">
        <v>375</v>
      </c>
      <c r="I168" s="27" t="s">
        <v>375</v>
      </c>
      <c r="J168" s="27" t="s">
        <v>375</v>
      </c>
      <c r="K168" s="27" t="s">
        <v>375</v>
      </c>
      <c r="L168" s="60">
        <f>'Расчет субсидий'!P168-1</f>
        <v>-0.86549622912651647</v>
      </c>
      <c r="M168" s="60">
        <f>L168*'Расчет субсидий'!Q168</f>
        <v>-17.309924582530329</v>
      </c>
      <c r="N168" s="61">
        <f t="shared" si="75"/>
        <v>-159.48574000537511</v>
      </c>
      <c r="O168" s="60">
        <f>'Расчет субсидий'!T168-1</f>
        <v>0</v>
      </c>
      <c r="P168" s="60">
        <f>O168*'Расчет субсидий'!U168</f>
        <v>0</v>
      </c>
      <c r="Q168" s="61">
        <f t="shared" si="76"/>
        <v>0</v>
      </c>
      <c r="R168" s="60">
        <f>'Расчет субсидий'!X168-1</f>
        <v>0.30000000000000004</v>
      </c>
      <c r="S168" s="60">
        <f>R168*'Расчет субсидий'!Y168</f>
        <v>4.5000000000000009</v>
      </c>
      <c r="T168" s="61">
        <f t="shared" si="77"/>
        <v>41.460944939557805</v>
      </c>
      <c r="U168" s="60">
        <f>'Расчет субсидий'!AB168-1</f>
        <v>0.12989124212936476</v>
      </c>
      <c r="V168" s="70">
        <f>U168*'Расчет субсидий'!AC168</f>
        <v>0.64945621064682379</v>
      </c>
      <c r="W168" s="61">
        <f t="shared" si="79"/>
        <v>5.9837929311737366</v>
      </c>
      <c r="X168" s="60">
        <f>'Расчет субсидий'!AF168-1</f>
        <v>-5.0000000000000044E-2</v>
      </c>
      <c r="Y168" s="60">
        <f>X168*'Расчет субсидий'!AG168</f>
        <v>-1.0000000000000009</v>
      </c>
      <c r="Z168" s="61">
        <f t="shared" si="78"/>
        <v>-9.213543319901742</v>
      </c>
      <c r="AA168" s="27" t="s">
        <v>375</v>
      </c>
      <c r="AB168" s="27" t="s">
        <v>375</v>
      </c>
      <c r="AC168" s="27" t="s">
        <v>375</v>
      </c>
      <c r="AD168" s="27" t="s">
        <v>375</v>
      </c>
      <c r="AE168" s="27" t="s">
        <v>375</v>
      </c>
      <c r="AF168" s="27" t="s">
        <v>375</v>
      </c>
      <c r="AG168" s="60">
        <f t="shared" si="49"/>
        <v>-13.160468371883507</v>
      </c>
      <c r="AH168" s="26" t="str">
        <f>IF('Расчет субсидий'!BF168="+",'Расчет субсидий'!BF168,"-")</f>
        <v>-</v>
      </c>
    </row>
    <row r="169" spans="1:34" ht="15" customHeight="1">
      <c r="A169" s="33" t="s">
        <v>100</v>
      </c>
      <c r="B169" s="57">
        <f>'Расчет субсидий'!AT169</f>
        <v>344.11818181818171</v>
      </c>
      <c r="C169" s="60">
        <f>'Расчет субсидий'!D169-1</f>
        <v>-4.8132663457822744E-3</v>
      </c>
      <c r="D169" s="60">
        <f>C169*'Расчет субсидий'!E169</f>
        <v>-4.8132663457822744E-2</v>
      </c>
      <c r="E169" s="61">
        <f t="shared" si="74"/>
        <v>-1.0847485701567856</v>
      </c>
      <c r="F169" s="27" t="s">
        <v>375</v>
      </c>
      <c r="G169" s="27" t="s">
        <v>375</v>
      </c>
      <c r="H169" s="27" t="s">
        <v>375</v>
      </c>
      <c r="I169" s="27" t="s">
        <v>375</v>
      </c>
      <c r="J169" s="27" t="s">
        <v>375</v>
      </c>
      <c r="K169" s="27" t="s">
        <v>375</v>
      </c>
      <c r="L169" s="60">
        <f>'Расчет субсидий'!P169-1</f>
        <v>0.2128882541949304</v>
      </c>
      <c r="M169" s="60">
        <f>L169*'Расчет субсидий'!Q169</f>
        <v>4.2577650838986081</v>
      </c>
      <c r="N169" s="61">
        <f t="shared" si="75"/>
        <v>95.955724346516803</v>
      </c>
      <c r="O169" s="60">
        <f>'Расчет субсидий'!T169-1</f>
        <v>0</v>
      </c>
      <c r="P169" s="60">
        <f>O169*'Расчет субсидий'!U169</f>
        <v>0</v>
      </c>
      <c r="Q169" s="61">
        <f t="shared" si="76"/>
        <v>0</v>
      </c>
      <c r="R169" s="60">
        <f>'Расчет субсидий'!X169-1</f>
        <v>0.27</v>
      </c>
      <c r="S169" s="60">
        <f>R169*'Расчет субсидий'!Y169</f>
        <v>6.75</v>
      </c>
      <c r="T169" s="61">
        <f t="shared" si="77"/>
        <v>152.12232863395158</v>
      </c>
      <c r="U169" s="60">
        <f>'Расчет субсидий'!AB169-1</f>
        <v>4.4056251373324473E-2</v>
      </c>
      <c r="V169" s="70">
        <f>U169*'Расчет субсидий'!AC169</f>
        <v>0.22028125686662237</v>
      </c>
      <c r="W169" s="61">
        <f t="shared" si="79"/>
        <v>4.9643996665132191</v>
      </c>
      <c r="X169" s="60">
        <f>'Расчет субсидий'!AF169-1</f>
        <v>0.20446808510638292</v>
      </c>
      <c r="Y169" s="60">
        <f>X169*'Расчет субсидий'!AG169</f>
        <v>4.0893617021276585</v>
      </c>
      <c r="Z169" s="61">
        <f t="shared" si="78"/>
        <v>92.160477741356928</v>
      </c>
      <c r="AA169" s="27" t="s">
        <v>375</v>
      </c>
      <c r="AB169" s="27" t="s">
        <v>375</v>
      </c>
      <c r="AC169" s="27" t="s">
        <v>375</v>
      </c>
      <c r="AD169" s="27" t="s">
        <v>375</v>
      </c>
      <c r="AE169" s="27" t="s">
        <v>375</v>
      </c>
      <c r="AF169" s="27" t="s">
        <v>375</v>
      </c>
      <c r="AG169" s="60">
        <f t="shared" si="49"/>
        <v>15.269275379435065</v>
      </c>
      <c r="AH169" s="26" t="str">
        <f>IF('Расчет субсидий'!BF169="+",'Расчет субсидий'!BF169,"-")</f>
        <v>-</v>
      </c>
    </row>
    <row r="170" spans="1:34" ht="15" customHeight="1">
      <c r="A170" s="33" t="s">
        <v>167</v>
      </c>
      <c r="B170" s="57">
        <f>'Расчет субсидий'!AT170</f>
        <v>307.65454545454486</v>
      </c>
      <c r="C170" s="60">
        <f>'Расчет субсидий'!D170-1</f>
        <v>1.2456606820507865E-2</v>
      </c>
      <c r="D170" s="60">
        <f>C170*'Расчет субсидий'!E170</f>
        <v>0.12456606820507865</v>
      </c>
      <c r="E170" s="61">
        <f t="shared" si="74"/>
        <v>2.8263350261662703</v>
      </c>
      <c r="F170" s="27" t="s">
        <v>375</v>
      </c>
      <c r="G170" s="27" t="s">
        <v>375</v>
      </c>
      <c r="H170" s="27" t="s">
        <v>375</v>
      </c>
      <c r="I170" s="27" t="s">
        <v>375</v>
      </c>
      <c r="J170" s="27" t="s">
        <v>375</v>
      </c>
      <c r="K170" s="27" t="s">
        <v>375</v>
      </c>
      <c r="L170" s="60">
        <f>'Расчет субсидий'!P170-1</f>
        <v>0.24210991989159458</v>
      </c>
      <c r="M170" s="60">
        <f>L170*'Расчет субсидий'!Q170</f>
        <v>4.8421983978318917</v>
      </c>
      <c r="N170" s="61">
        <f t="shared" si="75"/>
        <v>109.86679705509481</v>
      </c>
      <c r="O170" s="60">
        <f>'Расчет субсидий'!T170-1</f>
        <v>7.8639152258783707E-3</v>
      </c>
      <c r="P170" s="60">
        <f>O170*'Расчет субсидий'!U170</f>
        <v>3.9319576129391853E-2</v>
      </c>
      <c r="Q170" s="61">
        <f t="shared" si="76"/>
        <v>0.89213938297829753</v>
      </c>
      <c r="R170" s="60">
        <f>'Расчет субсидий'!X170-1</f>
        <v>0.21086683673469375</v>
      </c>
      <c r="S170" s="60">
        <f>R170*'Расчет субсидий'!Y170</f>
        <v>9.4890076530612184</v>
      </c>
      <c r="T170" s="61">
        <f t="shared" si="77"/>
        <v>215.30032279138183</v>
      </c>
      <c r="U170" s="60">
        <f>'Расчет субсидий'!AB170-1</f>
        <v>6.8592992876761238E-2</v>
      </c>
      <c r="V170" s="70">
        <f>U170*'Расчет субсидий'!AC170</f>
        <v>0.34296496438380619</v>
      </c>
      <c r="W170" s="61">
        <f t="shared" si="79"/>
        <v>7.7816848966442569</v>
      </c>
      <c r="X170" s="60">
        <f>'Расчет субсидий'!AF170-1</f>
        <v>-6.3934426229508179E-2</v>
      </c>
      <c r="Y170" s="60">
        <f>X170*'Расчет субсидий'!AG170</f>
        <v>-1.2786885245901636</v>
      </c>
      <c r="Z170" s="61">
        <f t="shared" si="78"/>
        <v>-29.012733697720616</v>
      </c>
      <c r="AA170" s="27" t="s">
        <v>375</v>
      </c>
      <c r="AB170" s="27" t="s">
        <v>375</v>
      </c>
      <c r="AC170" s="27" t="s">
        <v>375</v>
      </c>
      <c r="AD170" s="27" t="s">
        <v>375</v>
      </c>
      <c r="AE170" s="27" t="s">
        <v>375</v>
      </c>
      <c r="AF170" s="27" t="s">
        <v>375</v>
      </c>
      <c r="AG170" s="60">
        <f t="shared" si="49"/>
        <v>13.559368135021224</v>
      </c>
      <c r="AH170" s="26" t="str">
        <f>IF('Расчет субсидий'!BF170="+",'Расчет субсидий'!BF170,"-")</f>
        <v>-</v>
      </c>
    </row>
    <row r="171" spans="1:34" ht="15" customHeight="1">
      <c r="A171" s="33" t="s">
        <v>168</v>
      </c>
      <c r="B171" s="57">
        <f>'Расчет субсидий'!AT171</f>
        <v>442.43636363636324</v>
      </c>
      <c r="C171" s="60">
        <f>'Расчет субсидий'!D171-1</f>
        <v>4.927206551410368E-2</v>
      </c>
      <c r="D171" s="60">
        <f>C171*'Расчет субсидий'!E171</f>
        <v>0.4927206551410368</v>
      </c>
      <c r="E171" s="61">
        <f t="shared" si="74"/>
        <v>26.639916549406184</v>
      </c>
      <c r="F171" s="27" t="s">
        <v>375</v>
      </c>
      <c r="G171" s="27" t="s">
        <v>375</v>
      </c>
      <c r="H171" s="27" t="s">
        <v>375</v>
      </c>
      <c r="I171" s="27" t="s">
        <v>375</v>
      </c>
      <c r="J171" s="27" t="s">
        <v>375</v>
      </c>
      <c r="K171" s="27" t="s">
        <v>375</v>
      </c>
      <c r="L171" s="60">
        <f>'Расчет субсидий'!P171-1</f>
        <v>0.24515990781546915</v>
      </c>
      <c r="M171" s="60">
        <f>L171*'Расчет субсидий'!Q171</f>
        <v>4.9031981563093829</v>
      </c>
      <c r="N171" s="61">
        <f t="shared" si="75"/>
        <v>265.1011041375873</v>
      </c>
      <c r="O171" s="60">
        <f>'Расчет субсидий'!T171-1</f>
        <v>1.1915535444947167E-2</v>
      </c>
      <c r="P171" s="60">
        <f>O171*'Расчет субсидий'!U171</f>
        <v>0.53619909502262253</v>
      </c>
      <c r="Q171" s="61">
        <f t="shared" si="76"/>
        <v>28.990664377934454</v>
      </c>
      <c r="R171" s="60">
        <f>'Расчет субсидий'!X171-1</f>
        <v>0.22499999999999987</v>
      </c>
      <c r="S171" s="60">
        <f>R171*'Расчет субсидий'!Y171</f>
        <v>1.1249999999999993</v>
      </c>
      <c r="T171" s="61">
        <f t="shared" si="77"/>
        <v>60.825349628387976</v>
      </c>
      <c r="U171" s="60">
        <f>'Расчет субсидий'!AB171-1</f>
        <v>8.5199675725212476E-2</v>
      </c>
      <c r="V171" s="70">
        <f>U171*'Расчет субсидий'!AC171</f>
        <v>0.42599837862606238</v>
      </c>
      <c r="W171" s="61">
        <f t="shared" si="79"/>
        <v>23.032444729828143</v>
      </c>
      <c r="X171" s="60">
        <f>'Расчет субсидий'!AF171-1</f>
        <v>3.499999999999992E-2</v>
      </c>
      <c r="Y171" s="60">
        <f>X171*'Расчет субсидий'!AG171</f>
        <v>0.6999999999999984</v>
      </c>
      <c r="Z171" s="61">
        <f t="shared" si="78"/>
        <v>37.84688421321912</v>
      </c>
      <c r="AA171" s="27" t="s">
        <v>375</v>
      </c>
      <c r="AB171" s="27" t="s">
        <v>375</v>
      </c>
      <c r="AC171" s="27" t="s">
        <v>375</v>
      </c>
      <c r="AD171" s="27" t="s">
        <v>375</v>
      </c>
      <c r="AE171" s="27" t="s">
        <v>375</v>
      </c>
      <c r="AF171" s="27" t="s">
        <v>375</v>
      </c>
      <c r="AG171" s="60">
        <f t="shared" si="49"/>
        <v>8.1831162850991035</v>
      </c>
      <c r="AH171" s="26" t="str">
        <f>IF('Расчет субсидий'!BF171="+",'Расчет субсидий'!BF171,"-")</f>
        <v>-</v>
      </c>
    </row>
    <row r="172" spans="1:34" ht="15" customHeight="1">
      <c r="A172" s="33" t="s">
        <v>169</v>
      </c>
      <c r="B172" s="57">
        <f>'Расчет субсидий'!AT172</f>
        <v>55.727272727272521</v>
      </c>
      <c r="C172" s="60">
        <f>'Расчет субсидий'!D172-1</f>
        <v>0.20368234089951232</v>
      </c>
      <c r="D172" s="60">
        <f>C172*'Расчет субсидий'!E172</f>
        <v>2.0368234089951232</v>
      </c>
      <c r="E172" s="61">
        <f t="shared" si="74"/>
        <v>37.246489917225141</v>
      </c>
      <c r="F172" s="27" t="s">
        <v>375</v>
      </c>
      <c r="G172" s="27" t="s">
        <v>375</v>
      </c>
      <c r="H172" s="27" t="s">
        <v>375</v>
      </c>
      <c r="I172" s="27" t="s">
        <v>375</v>
      </c>
      <c r="J172" s="27" t="s">
        <v>375</v>
      </c>
      <c r="K172" s="27" t="s">
        <v>375</v>
      </c>
      <c r="L172" s="60">
        <f>'Расчет субсидий'!P172-1</f>
        <v>-5.9675478275303839E-2</v>
      </c>
      <c r="M172" s="60">
        <f>L172*'Расчет субсидий'!Q172</f>
        <v>-1.1935095655060768</v>
      </c>
      <c r="N172" s="61">
        <f t="shared" si="75"/>
        <v>-21.825182193710873</v>
      </c>
      <c r="O172" s="60">
        <f>'Расчет субсидий'!T172-1</f>
        <v>0</v>
      </c>
      <c r="P172" s="60">
        <f>O172*'Расчет субсидий'!U172</f>
        <v>0</v>
      </c>
      <c r="Q172" s="61">
        <f t="shared" si="76"/>
        <v>0</v>
      </c>
      <c r="R172" s="60">
        <f>'Расчет субсидий'!X172-1</f>
        <v>0.24</v>
      </c>
      <c r="S172" s="60">
        <f>R172*'Расчет субсидий'!Y172</f>
        <v>1.2</v>
      </c>
      <c r="T172" s="61">
        <f t="shared" si="77"/>
        <v>21.94386990216351</v>
      </c>
      <c r="U172" s="60">
        <f>'Расчет субсидий'!AB172-1</f>
        <v>0.20082614616432126</v>
      </c>
      <c r="V172" s="70">
        <f>U172*'Расчет субсидий'!AC172</f>
        <v>1.0041307308216063</v>
      </c>
      <c r="W172" s="61">
        <f t="shared" si="79"/>
        <v>18.36209510159475</v>
      </c>
      <c r="X172" s="60">
        <f>'Расчет субсидий'!AF172-1</f>
        <v>0</v>
      </c>
      <c r="Y172" s="60">
        <f>X172*'Расчет субсидий'!AG172</f>
        <v>0</v>
      </c>
      <c r="Z172" s="61">
        <f t="shared" si="78"/>
        <v>0</v>
      </c>
      <c r="AA172" s="27" t="s">
        <v>375</v>
      </c>
      <c r="AB172" s="27" t="s">
        <v>375</v>
      </c>
      <c r="AC172" s="27" t="s">
        <v>375</v>
      </c>
      <c r="AD172" s="27" t="s">
        <v>375</v>
      </c>
      <c r="AE172" s="27" t="s">
        <v>375</v>
      </c>
      <c r="AF172" s="27" t="s">
        <v>375</v>
      </c>
      <c r="AG172" s="60">
        <f t="shared" si="49"/>
        <v>3.0474445743106524</v>
      </c>
      <c r="AH172" s="26" t="str">
        <f>IF('Расчет субсидий'!BF172="+",'Расчет субсидий'!BF172,"-")</f>
        <v>-</v>
      </c>
    </row>
    <row r="173" spans="1:34" ht="15" customHeight="1">
      <c r="A173" s="32" t="s">
        <v>170</v>
      </c>
      <c r="B173" s="62"/>
      <c r="C173" s="63"/>
      <c r="D173" s="63"/>
      <c r="E173" s="64"/>
      <c r="F173" s="63"/>
      <c r="G173" s="63"/>
      <c r="H173" s="64"/>
      <c r="I173" s="64"/>
      <c r="J173" s="64"/>
      <c r="K173" s="64"/>
      <c r="L173" s="63"/>
      <c r="M173" s="63"/>
      <c r="N173" s="64"/>
      <c r="O173" s="63"/>
      <c r="P173" s="63"/>
      <c r="Q173" s="64"/>
      <c r="R173" s="63"/>
      <c r="S173" s="63"/>
      <c r="T173" s="64"/>
      <c r="U173" s="64"/>
      <c r="V173" s="64"/>
      <c r="W173" s="64"/>
      <c r="X173" s="63"/>
      <c r="Y173" s="63"/>
      <c r="Z173" s="64"/>
      <c r="AA173" s="63"/>
      <c r="AB173" s="63"/>
      <c r="AC173" s="64"/>
      <c r="AD173" s="63"/>
      <c r="AE173" s="63"/>
      <c r="AF173" s="64"/>
      <c r="AG173" s="64"/>
      <c r="AH173" s="65"/>
    </row>
    <row r="174" spans="1:34" ht="15" customHeight="1">
      <c r="A174" s="33" t="s">
        <v>171</v>
      </c>
      <c r="B174" s="57">
        <f>'Расчет субсидий'!AT174</f>
        <v>152.14545454545441</v>
      </c>
      <c r="C174" s="60">
        <f>'Расчет субсидий'!D174-1</f>
        <v>-1</v>
      </c>
      <c r="D174" s="60">
        <f>C174*'Расчет субсидий'!E174</f>
        <v>0</v>
      </c>
      <c r="E174" s="61">
        <f t="shared" ref="E174:E184" si="80">$B174*D174/$AG174</f>
        <v>0</v>
      </c>
      <c r="F174" s="27" t="s">
        <v>375</v>
      </c>
      <c r="G174" s="27" t="s">
        <v>375</v>
      </c>
      <c r="H174" s="27" t="s">
        <v>375</v>
      </c>
      <c r="I174" s="27" t="s">
        <v>375</v>
      </c>
      <c r="J174" s="27" t="s">
        <v>375</v>
      </c>
      <c r="K174" s="27" t="s">
        <v>375</v>
      </c>
      <c r="L174" s="60">
        <f>'Расчет субсидий'!P174-1</f>
        <v>0.23955177743431211</v>
      </c>
      <c r="M174" s="60">
        <f>L174*'Расчет субсидий'!Q174</f>
        <v>4.7910355486862422</v>
      </c>
      <c r="N174" s="61">
        <f t="shared" ref="N174:N184" si="81">$B174*M174/$AG174</f>
        <v>84.094218714518135</v>
      </c>
      <c r="O174" s="60">
        <f>'Расчет субсидий'!T174-1</f>
        <v>3.9999999999995595E-4</v>
      </c>
      <c r="P174" s="60">
        <f>O174*'Расчет субсидий'!U174</f>
        <v>1.3999999999998458E-2</v>
      </c>
      <c r="Q174" s="61">
        <f t="shared" ref="Q174:Q184" si="82">$B174*P174/$AG174</f>
        <v>0.24573373543971277</v>
      </c>
      <c r="R174" s="60">
        <f>'Расчет субсидий'!X174-1</f>
        <v>0.24015625000000007</v>
      </c>
      <c r="S174" s="60">
        <f>R174*'Расчет субсидий'!Y174</f>
        <v>3.6023437500000011</v>
      </c>
      <c r="T174" s="61">
        <f t="shared" ref="T174:T184" si="83">$B174*S174/$AG174</f>
        <v>63.229813287535755</v>
      </c>
      <c r="U174" s="60">
        <f>'Расчет субсидий'!AB174-1</f>
        <v>-0.10786255684689228</v>
      </c>
      <c r="V174" s="70">
        <f>U174*'Расчет субсидий'!AC174</f>
        <v>-0.53931278423446138</v>
      </c>
      <c r="W174" s="61">
        <f>$B174*V174/$AG174</f>
        <v>-9.466238931452903</v>
      </c>
      <c r="X174" s="60">
        <f>'Расчет субсидий'!AF174-1</f>
        <v>4.0000000000000036E-2</v>
      </c>
      <c r="Y174" s="60">
        <f>X174*'Расчет субсидий'!AG174</f>
        <v>0.80000000000000071</v>
      </c>
      <c r="Z174" s="61">
        <f t="shared" ref="Z174:Z184" si="84">$B174*Y174/$AG174</f>
        <v>14.041927739413719</v>
      </c>
      <c r="AA174" s="27" t="s">
        <v>375</v>
      </c>
      <c r="AB174" s="27" t="s">
        <v>375</v>
      </c>
      <c r="AC174" s="27" t="s">
        <v>375</v>
      </c>
      <c r="AD174" s="27" t="s">
        <v>375</v>
      </c>
      <c r="AE174" s="27" t="s">
        <v>375</v>
      </c>
      <c r="AF174" s="27" t="s">
        <v>375</v>
      </c>
      <c r="AG174" s="60">
        <f t="shared" si="49"/>
        <v>8.6680665144517803</v>
      </c>
      <c r="AH174" s="26" t="str">
        <f>IF('Расчет субсидий'!BF174="+",'Расчет субсидий'!BF174,"-")</f>
        <v>-</v>
      </c>
    </row>
    <row r="175" spans="1:34" ht="15" customHeight="1">
      <c r="A175" s="33" t="s">
        <v>172</v>
      </c>
      <c r="B175" s="57">
        <f>'Расчет субсидий'!AT175</f>
        <v>49.254545454545223</v>
      </c>
      <c r="C175" s="60">
        <f>'Расчет субсидий'!D175-1</f>
        <v>-3.9265918754162188E-2</v>
      </c>
      <c r="D175" s="60">
        <f>C175*'Расчет субсидий'!E175</f>
        <v>-0.39265918754162188</v>
      </c>
      <c r="E175" s="61">
        <f t="shared" si="80"/>
        <v>-8.9428634619388809</v>
      </c>
      <c r="F175" s="27" t="s">
        <v>375</v>
      </c>
      <c r="G175" s="27" t="s">
        <v>375</v>
      </c>
      <c r="H175" s="27" t="s">
        <v>375</v>
      </c>
      <c r="I175" s="27" t="s">
        <v>375</v>
      </c>
      <c r="J175" s="27" t="s">
        <v>375</v>
      </c>
      <c r="K175" s="27" t="s">
        <v>375</v>
      </c>
      <c r="L175" s="60">
        <f>'Расчет субсидий'!P175-1</f>
        <v>4.3928329443649661E-2</v>
      </c>
      <c r="M175" s="60">
        <f>L175*'Расчет субсидий'!Q175</f>
        <v>0.87856658887299321</v>
      </c>
      <c r="N175" s="61">
        <f t="shared" si="81"/>
        <v>20.009466977465639</v>
      </c>
      <c r="O175" s="60">
        <f>'Расчет субсидий'!T175-1</f>
        <v>0.30000000000000004</v>
      </c>
      <c r="P175" s="60">
        <f>O175*'Расчет субсидий'!U175</f>
        <v>7.5000000000000009</v>
      </c>
      <c r="Q175" s="61">
        <f t="shared" si="82"/>
        <v>170.81346392138613</v>
      </c>
      <c r="R175" s="60">
        <f>'Расчет субсидий'!X175-1</f>
        <v>-0.4151785714285714</v>
      </c>
      <c r="S175" s="60">
        <f>R175*'Расчет субсидий'!Y175</f>
        <v>-10.379464285714285</v>
      </c>
      <c r="T175" s="61">
        <f t="shared" si="83"/>
        <v>-236.39363310548967</v>
      </c>
      <c r="U175" s="60">
        <f>'Расчет субсидий'!AB175-1</f>
        <v>0.10024535884830854</v>
      </c>
      <c r="V175" s="70">
        <f>U175*'Расчет субсидий'!AC175</f>
        <v>0.50122679424154271</v>
      </c>
      <c r="W175" s="61">
        <f t="shared" ref="W175:W184" si="85">$B175*V175/$AG175</f>
        <v>11.41550465794797</v>
      </c>
      <c r="X175" s="60">
        <f>'Расчет субсидий'!AF175-1</f>
        <v>0.20274881516587673</v>
      </c>
      <c r="Y175" s="60">
        <f>X175*'Расчет субсидий'!AG175</f>
        <v>4.0549763033175346</v>
      </c>
      <c r="Z175" s="61">
        <f t="shared" si="84"/>
        <v>92.352606465174034</v>
      </c>
      <c r="AA175" s="27" t="s">
        <v>375</v>
      </c>
      <c r="AB175" s="27" t="s">
        <v>375</v>
      </c>
      <c r="AC175" s="27" t="s">
        <v>375</v>
      </c>
      <c r="AD175" s="27" t="s">
        <v>375</v>
      </c>
      <c r="AE175" s="27" t="s">
        <v>375</v>
      </c>
      <c r="AF175" s="27" t="s">
        <v>375</v>
      </c>
      <c r="AG175" s="60">
        <f t="shared" si="49"/>
        <v>2.1626462131761652</v>
      </c>
      <c r="AH175" s="26" t="str">
        <f>IF('Расчет субсидий'!BF175="+",'Расчет субсидий'!BF175,"-")</f>
        <v>-</v>
      </c>
    </row>
    <row r="176" spans="1:34" ht="15" customHeight="1">
      <c r="A176" s="33" t="s">
        <v>173</v>
      </c>
      <c r="B176" s="57">
        <f>'Расчет субсидий'!AT176</f>
        <v>44.554545454545405</v>
      </c>
      <c r="C176" s="60">
        <f>'Расчет субсидий'!D176-1</f>
        <v>-1</v>
      </c>
      <c r="D176" s="60">
        <f>C176*'Расчет субсидий'!E176</f>
        <v>0</v>
      </c>
      <c r="E176" s="61">
        <f t="shared" si="80"/>
        <v>0</v>
      </c>
      <c r="F176" s="27" t="s">
        <v>375</v>
      </c>
      <c r="G176" s="27" t="s">
        <v>375</v>
      </c>
      <c r="H176" s="27" t="s">
        <v>375</v>
      </c>
      <c r="I176" s="27" t="s">
        <v>375</v>
      </c>
      <c r="J176" s="27" t="s">
        <v>375</v>
      </c>
      <c r="K176" s="27" t="s">
        <v>375</v>
      </c>
      <c r="L176" s="60">
        <f>'Расчет субсидий'!P176-1</f>
        <v>0.21911205073995776</v>
      </c>
      <c r="M176" s="60">
        <f>L176*'Расчет субсидий'!Q176</f>
        <v>4.3822410147991553</v>
      </c>
      <c r="N176" s="61">
        <f t="shared" si="81"/>
        <v>32.266236354637009</v>
      </c>
      <c r="O176" s="60">
        <f>'Расчет субсидий'!T176-1</f>
        <v>0</v>
      </c>
      <c r="P176" s="60">
        <f>O176*'Расчет субсидий'!U176</f>
        <v>0</v>
      </c>
      <c r="Q176" s="61">
        <f t="shared" si="82"/>
        <v>0</v>
      </c>
      <c r="R176" s="60">
        <f>'Расчет субсидий'!X176-1</f>
        <v>0.18518518518518512</v>
      </c>
      <c r="S176" s="60">
        <f>R176*'Расчет субсидий'!Y176</f>
        <v>5.5555555555555536</v>
      </c>
      <c r="T176" s="61">
        <f t="shared" si="83"/>
        <v>40.90529663510253</v>
      </c>
      <c r="U176" s="60">
        <f>'Расчет субсидий'!AB176-1</f>
        <v>-8.982360922659427E-2</v>
      </c>
      <c r="V176" s="70">
        <f>U176*'Расчет субсидий'!AC176</f>
        <v>-0.44911804613297135</v>
      </c>
      <c r="W176" s="61">
        <f t="shared" si="85"/>
        <v>-3.3068352422244356</v>
      </c>
      <c r="X176" s="60">
        <f>'Расчет субсидий'!AF176-1</f>
        <v>-0.171875</v>
      </c>
      <c r="Y176" s="60">
        <f>X176*'Расчет субсидий'!AG176</f>
        <v>-3.4375</v>
      </c>
      <c r="Z176" s="61">
        <f t="shared" si="84"/>
        <v>-25.3101522929697</v>
      </c>
      <c r="AA176" s="27" t="s">
        <v>375</v>
      </c>
      <c r="AB176" s="27" t="s">
        <v>375</v>
      </c>
      <c r="AC176" s="27" t="s">
        <v>375</v>
      </c>
      <c r="AD176" s="27" t="s">
        <v>375</v>
      </c>
      <c r="AE176" s="27" t="s">
        <v>375</v>
      </c>
      <c r="AF176" s="27" t="s">
        <v>375</v>
      </c>
      <c r="AG176" s="60">
        <f t="shared" ref="AG176:AG239" si="86">D176+M176+P176+S176+V176+Y176</f>
        <v>6.0511785242217382</v>
      </c>
      <c r="AH176" s="26" t="str">
        <f>IF('Расчет субсидий'!BF176="+",'Расчет субсидий'!BF176,"-")</f>
        <v>-</v>
      </c>
    </row>
    <row r="177" spans="1:34" ht="15" customHeight="1">
      <c r="A177" s="33" t="s">
        <v>174</v>
      </c>
      <c r="B177" s="57">
        <f>'Расчет субсидий'!AT177</f>
        <v>-116.20909090909083</v>
      </c>
      <c r="C177" s="60">
        <f>'Расчет субсидий'!D177-1</f>
        <v>-1</v>
      </c>
      <c r="D177" s="60">
        <f>C177*'Расчет субсидий'!E177</f>
        <v>0</v>
      </c>
      <c r="E177" s="61">
        <f t="shared" si="80"/>
        <v>0</v>
      </c>
      <c r="F177" s="27" t="s">
        <v>375</v>
      </c>
      <c r="G177" s="27" t="s">
        <v>375</v>
      </c>
      <c r="H177" s="27" t="s">
        <v>375</v>
      </c>
      <c r="I177" s="27" t="s">
        <v>375</v>
      </c>
      <c r="J177" s="27" t="s">
        <v>375</v>
      </c>
      <c r="K177" s="27" t="s">
        <v>375</v>
      </c>
      <c r="L177" s="60">
        <f>'Расчет субсидий'!P177-1</f>
        <v>-0.3110702614379085</v>
      </c>
      <c r="M177" s="60">
        <f>L177*'Расчет субсидий'!Q177</f>
        <v>-6.2214052287581705</v>
      </c>
      <c r="N177" s="61">
        <f t="shared" si="81"/>
        <v>-41.592805912935795</v>
      </c>
      <c r="O177" s="60">
        <f>'Расчет субсидий'!T177-1</f>
        <v>0</v>
      </c>
      <c r="P177" s="60">
        <f>O177*'Расчет субсидий'!U177</f>
        <v>0</v>
      </c>
      <c r="Q177" s="61">
        <f t="shared" si="82"/>
        <v>0</v>
      </c>
      <c r="R177" s="60">
        <f>'Расчет субсидий'!X177-1</f>
        <v>-0.18181818181818188</v>
      </c>
      <c r="S177" s="60">
        <f>R177*'Расчет субсидий'!Y177</f>
        <v>-4.5454545454545467</v>
      </c>
      <c r="T177" s="61">
        <f t="shared" si="83"/>
        <v>-30.388345035177835</v>
      </c>
      <c r="U177" s="60">
        <f>'Расчет субсидий'!AB177-1</f>
        <v>-0.43422423556058887</v>
      </c>
      <c r="V177" s="70">
        <f>U177*'Расчет субсидий'!AC177</f>
        <v>-2.1711211778029442</v>
      </c>
      <c r="W177" s="61">
        <f t="shared" si="85"/>
        <v>-14.514891482136656</v>
      </c>
      <c r="X177" s="60">
        <f>'Расчет субсидий'!AF177-1</f>
        <v>-0.22222222222222221</v>
      </c>
      <c r="Y177" s="60">
        <f>X177*'Расчет субсидий'!AG177</f>
        <v>-4.4444444444444446</v>
      </c>
      <c r="Z177" s="61">
        <f t="shared" si="84"/>
        <v>-29.713048478840541</v>
      </c>
      <c r="AA177" s="27" t="s">
        <v>375</v>
      </c>
      <c r="AB177" s="27" t="s">
        <v>375</v>
      </c>
      <c r="AC177" s="27" t="s">
        <v>375</v>
      </c>
      <c r="AD177" s="27" t="s">
        <v>375</v>
      </c>
      <c r="AE177" s="27" t="s">
        <v>375</v>
      </c>
      <c r="AF177" s="27" t="s">
        <v>375</v>
      </c>
      <c r="AG177" s="60">
        <f t="shared" si="86"/>
        <v>-17.382425396460107</v>
      </c>
      <c r="AH177" s="26" t="str">
        <f>IF('Расчет субсидий'!BF177="+",'Расчет субсидий'!BF177,"-")</f>
        <v>-</v>
      </c>
    </row>
    <row r="178" spans="1:34" ht="15" customHeight="1">
      <c r="A178" s="33" t="s">
        <v>175</v>
      </c>
      <c r="B178" s="57">
        <f>'Расчет субсидий'!AT178</f>
        <v>-180.20909090909083</v>
      </c>
      <c r="C178" s="60">
        <f>'Расчет субсидий'!D178-1</f>
        <v>-1</v>
      </c>
      <c r="D178" s="60">
        <f>C178*'Расчет субсидий'!E178</f>
        <v>0</v>
      </c>
      <c r="E178" s="61">
        <f t="shared" si="80"/>
        <v>0</v>
      </c>
      <c r="F178" s="27" t="s">
        <v>375</v>
      </c>
      <c r="G178" s="27" t="s">
        <v>375</v>
      </c>
      <c r="H178" s="27" t="s">
        <v>375</v>
      </c>
      <c r="I178" s="27" t="s">
        <v>375</v>
      </c>
      <c r="J178" s="27" t="s">
        <v>375</v>
      </c>
      <c r="K178" s="27" t="s">
        <v>375</v>
      </c>
      <c r="L178" s="60">
        <f>'Расчет субсидий'!P178-1</f>
        <v>-9.5823095823095672E-2</v>
      </c>
      <c r="M178" s="60">
        <f>L178*'Расчет субсидий'!Q178</f>
        <v>-1.9164619164619134</v>
      </c>
      <c r="N178" s="61">
        <f t="shared" si="81"/>
        <v>-14.620211066485366</v>
      </c>
      <c r="O178" s="60">
        <f>'Расчет субсидий'!T178-1</f>
        <v>0</v>
      </c>
      <c r="P178" s="60">
        <f>O178*'Расчет субсидий'!U178</f>
        <v>0</v>
      </c>
      <c r="Q178" s="61">
        <f t="shared" si="82"/>
        <v>0</v>
      </c>
      <c r="R178" s="60">
        <f>'Расчет субсидий'!X178-1</f>
        <v>-0.81818181818181812</v>
      </c>
      <c r="S178" s="60">
        <f>R178*'Расчет субсидий'!Y178</f>
        <v>-24.545454545454543</v>
      </c>
      <c r="T178" s="61">
        <f t="shared" si="83"/>
        <v>-187.25116481306284</v>
      </c>
      <c r="U178" s="60">
        <f>'Расчет субсидий'!AB178-1</f>
        <v>0.20427533039647572</v>
      </c>
      <c r="V178" s="70">
        <f>U178*'Расчет субсидий'!AC178</f>
        <v>1.0213766519823786</v>
      </c>
      <c r="W178" s="61">
        <f t="shared" si="85"/>
        <v>7.7918283176379033</v>
      </c>
      <c r="X178" s="60">
        <f>'Расчет субсидий'!AF178-1</f>
        <v>9.0909090909090828E-2</v>
      </c>
      <c r="Y178" s="60">
        <f>X178*'Расчет субсидий'!AG178</f>
        <v>1.8181818181818166</v>
      </c>
      <c r="Z178" s="61">
        <f t="shared" si="84"/>
        <v>13.870456652819458</v>
      </c>
      <c r="AA178" s="27" t="s">
        <v>375</v>
      </c>
      <c r="AB178" s="27" t="s">
        <v>375</v>
      </c>
      <c r="AC178" s="27" t="s">
        <v>375</v>
      </c>
      <c r="AD178" s="27" t="s">
        <v>375</v>
      </c>
      <c r="AE178" s="27" t="s">
        <v>375</v>
      </c>
      <c r="AF178" s="27" t="s">
        <v>375</v>
      </c>
      <c r="AG178" s="60">
        <f t="shared" si="86"/>
        <v>-23.62235799175226</v>
      </c>
      <c r="AH178" s="26" t="str">
        <f>IF('Расчет субсидий'!BF178="+",'Расчет субсидий'!BF178,"-")</f>
        <v>-</v>
      </c>
    </row>
    <row r="179" spans="1:34" ht="15" customHeight="1">
      <c r="A179" s="33" t="s">
        <v>176</v>
      </c>
      <c r="B179" s="57">
        <f>'Расчет субсидий'!AT179</f>
        <v>-16.427272727272793</v>
      </c>
      <c r="C179" s="60">
        <f>'Расчет субсидий'!D179-1</f>
        <v>-1</v>
      </c>
      <c r="D179" s="60">
        <f>C179*'Расчет субсидий'!E179</f>
        <v>0</v>
      </c>
      <c r="E179" s="61">
        <f t="shared" si="80"/>
        <v>0</v>
      </c>
      <c r="F179" s="27" t="s">
        <v>375</v>
      </c>
      <c r="G179" s="27" t="s">
        <v>375</v>
      </c>
      <c r="H179" s="27" t="s">
        <v>375</v>
      </c>
      <c r="I179" s="27" t="s">
        <v>375</v>
      </c>
      <c r="J179" s="27" t="s">
        <v>375</v>
      </c>
      <c r="K179" s="27" t="s">
        <v>375</v>
      </c>
      <c r="L179" s="60">
        <f>'Расчет субсидий'!P179-1</f>
        <v>5.390109149710387E-3</v>
      </c>
      <c r="M179" s="60">
        <f>L179*'Расчет субсидий'!Q179</f>
        <v>0.10780218299420774</v>
      </c>
      <c r="N179" s="61">
        <f t="shared" si="81"/>
        <v>0.835738497878728</v>
      </c>
      <c r="O179" s="60">
        <f>'Расчет субсидий'!T179-1</f>
        <v>0.27985221674876848</v>
      </c>
      <c r="P179" s="60">
        <f>O179*'Расчет субсидий'!U179</f>
        <v>9.7948275862068961</v>
      </c>
      <c r="Q179" s="61">
        <f t="shared" si="82"/>
        <v>75.934589323831332</v>
      </c>
      <c r="R179" s="60">
        <f>'Расчет субсидий'!X179-1</f>
        <v>-0.57333333333333325</v>
      </c>
      <c r="S179" s="60">
        <f>R179*'Расчет субсидий'!Y179</f>
        <v>-8.5999999999999979</v>
      </c>
      <c r="T179" s="61">
        <f t="shared" si="83"/>
        <v>-66.671665472147623</v>
      </c>
      <c r="U179" s="60">
        <f>'Расчет субсидий'!AB179-1</f>
        <v>-0.14943409247757067</v>
      </c>
      <c r="V179" s="70">
        <f>U179*'Расчет субсидий'!AC179</f>
        <v>-0.74717046238785334</v>
      </c>
      <c r="W179" s="61">
        <f t="shared" si="85"/>
        <v>-5.7924533859293987</v>
      </c>
      <c r="X179" s="60">
        <f>'Расчет субсидий'!AF179-1</f>
        <v>-0.13372093023255816</v>
      </c>
      <c r="Y179" s="60">
        <f>X179*'Расчет субсидий'!AG179</f>
        <v>-2.6744186046511631</v>
      </c>
      <c r="Z179" s="61">
        <f t="shared" si="84"/>
        <v>-20.733481690905837</v>
      </c>
      <c r="AA179" s="27" t="s">
        <v>375</v>
      </c>
      <c r="AB179" s="27" t="s">
        <v>375</v>
      </c>
      <c r="AC179" s="27" t="s">
        <v>375</v>
      </c>
      <c r="AD179" s="27" t="s">
        <v>375</v>
      </c>
      <c r="AE179" s="27" t="s">
        <v>375</v>
      </c>
      <c r="AF179" s="27" t="s">
        <v>375</v>
      </c>
      <c r="AG179" s="60">
        <f t="shared" si="86"/>
        <v>-2.1189592978379106</v>
      </c>
      <c r="AH179" s="26" t="str">
        <f>IF('Расчет субсидий'!BF179="+",'Расчет субсидий'!BF179,"-")</f>
        <v>-</v>
      </c>
    </row>
    <row r="180" spans="1:34" ht="15" customHeight="1">
      <c r="A180" s="33" t="s">
        <v>177</v>
      </c>
      <c r="B180" s="57">
        <f>'Расчет субсидий'!AT180</f>
        <v>-45.136363636363626</v>
      </c>
      <c r="C180" s="60">
        <f>'Расчет субсидий'!D180-1</f>
        <v>-1</v>
      </c>
      <c r="D180" s="60">
        <f>C180*'Расчет субсидий'!E180</f>
        <v>0</v>
      </c>
      <c r="E180" s="61">
        <f t="shared" si="80"/>
        <v>0</v>
      </c>
      <c r="F180" s="27" t="s">
        <v>375</v>
      </c>
      <c r="G180" s="27" t="s">
        <v>375</v>
      </c>
      <c r="H180" s="27" t="s">
        <v>375</v>
      </c>
      <c r="I180" s="27" t="s">
        <v>375</v>
      </c>
      <c r="J180" s="27" t="s">
        <v>375</v>
      </c>
      <c r="K180" s="27" t="s">
        <v>375</v>
      </c>
      <c r="L180" s="60">
        <f>'Расчет субсидий'!P180-1</f>
        <v>-0.13429137760158583</v>
      </c>
      <c r="M180" s="60">
        <f>L180*'Расчет субсидий'!Q180</f>
        <v>-2.6858275520317165</v>
      </c>
      <c r="N180" s="61">
        <f t="shared" si="81"/>
        <v>-10.21613000649557</v>
      </c>
      <c r="O180" s="60">
        <f>'Расчет субсидий'!T180-1</f>
        <v>0</v>
      </c>
      <c r="P180" s="60">
        <f>O180*'Расчет субсидий'!U180</f>
        <v>0</v>
      </c>
      <c r="Q180" s="61">
        <f t="shared" si="82"/>
        <v>0</v>
      </c>
      <c r="R180" s="60">
        <f>'Расчет субсидий'!X180-1</f>
        <v>0</v>
      </c>
      <c r="S180" s="60">
        <f>R180*'Расчет субсидий'!Y180</f>
        <v>0</v>
      </c>
      <c r="T180" s="61">
        <f t="shared" si="83"/>
        <v>0</v>
      </c>
      <c r="U180" s="60">
        <f>'Расчет субсидий'!AB180-1</f>
        <v>-0.28509024326445198</v>
      </c>
      <c r="V180" s="70">
        <f>U180*'Расчет субсидий'!AC180</f>
        <v>-1.4254512163222599</v>
      </c>
      <c r="W180" s="61">
        <f t="shared" si="85"/>
        <v>-5.4220141322362458</v>
      </c>
      <c r="X180" s="60">
        <f>'Расчет субсидий'!AF180-1</f>
        <v>-0.38775510204081631</v>
      </c>
      <c r="Y180" s="60">
        <f>X180*'Расчет субсидий'!AG180</f>
        <v>-7.7551020408163263</v>
      </c>
      <c r="Z180" s="61">
        <f t="shared" si="84"/>
        <v>-29.498219497631815</v>
      </c>
      <c r="AA180" s="27" t="s">
        <v>375</v>
      </c>
      <c r="AB180" s="27" t="s">
        <v>375</v>
      </c>
      <c r="AC180" s="27" t="s">
        <v>375</v>
      </c>
      <c r="AD180" s="27" t="s">
        <v>375</v>
      </c>
      <c r="AE180" s="27" t="s">
        <v>375</v>
      </c>
      <c r="AF180" s="27" t="s">
        <v>375</v>
      </c>
      <c r="AG180" s="60">
        <f t="shared" si="86"/>
        <v>-11.866380809170302</v>
      </c>
      <c r="AH180" s="26" t="str">
        <f>IF('Расчет субсидий'!BF180="+",'Расчет субсидий'!BF180,"-")</f>
        <v>-</v>
      </c>
    </row>
    <row r="181" spans="1:34" ht="15" customHeight="1">
      <c r="A181" s="33" t="s">
        <v>178</v>
      </c>
      <c r="B181" s="57">
        <f>'Расчет субсидий'!AT181</f>
        <v>-0.9363636363636374</v>
      </c>
      <c r="C181" s="60">
        <f>'Расчет субсидий'!D181-1</f>
        <v>-1</v>
      </c>
      <c r="D181" s="60">
        <f>C181*'Расчет субсидий'!E181</f>
        <v>0</v>
      </c>
      <c r="E181" s="61">
        <f t="shared" si="80"/>
        <v>0</v>
      </c>
      <c r="F181" s="27" t="s">
        <v>375</v>
      </c>
      <c r="G181" s="27" t="s">
        <v>375</v>
      </c>
      <c r="H181" s="27" t="s">
        <v>375</v>
      </c>
      <c r="I181" s="27" t="s">
        <v>375</v>
      </c>
      <c r="J181" s="27" t="s">
        <v>375</v>
      </c>
      <c r="K181" s="27" t="s">
        <v>375</v>
      </c>
      <c r="L181" s="60">
        <f>'Расчет субсидий'!P181-1</f>
        <v>-0.67489204194941399</v>
      </c>
      <c r="M181" s="60">
        <f>L181*'Расчет субсидий'!Q181</f>
        <v>-13.49784083898828</v>
      </c>
      <c r="N181" s="61">
        <f t="shared" si="81"/>
        <v>-1.5833350628629637</v>
      </c>
      <c r="O181" s="60">
        <f>'Расчет субсидий'!T181-1</f>
        <v>0</v>
      </c>
      <c r="P181" s="60">
        <f>O181*'Расчет субсидий'!U181</f>
        <v>0</v>
      </c>
      <c r="Q181" s="61">
        <f t="shared" si="82"/>
        <v>0</v>
      </c>
      <c r="R181" s="60">
        <f>'Расчет субсидий'!X181-1</f>
        <v>0</v>
      </c>
      <c r="S181" s="60">
        <f>R181*'Расчет субсидий'!Y181</f>
        <v>0</v>
      </c>
      <c r="T181" s="61">
        <f t="shared" si="83"/>
        <v>0</v>
      </c>
      <c r="U181" s="60">
        <f>'Расчет субсидий'!AB181-1</f>
        <v>0.22307888040712465</v>
      </c>
      <c r="V181" s="70">
        <f>U181*'Расчет субсидий'!AC181</f>
        <v>1.1153944020356232</v>
      </c>
      <c r="W181" s="61">
        <f t="shared" si="85"/>
        <v>0.13083893096167548</v>
      </c>
      <c r="X181" s="60">
        <f>'Расчет субсидий'!AF181-1</f>
        <v>0.21999999999999997</v>
      </c>
      <c r="Y181" s="60">
        <f>X181*'Расчет субсидий'!AG181</f>
        <v>4.3999999999999995</v>
      </c>
      <c r="Z181" s="61">
        <f t="shared" si="84"/>
        <v>0.51613249553765073</v>
      </c>
      <c r="AA181" s="27" t="s">
        <v>375</v>
      </c>
      <c r="AB181" s="27" t="s">
        <v>375</v>
      </c>
      <c r="AC181" s="27" t="s">
        <v>375</v>
      </c>
      <c r="AD181" s="27" t="s">
        <v>375</v>
      </c>
      <c r="AE181" s="27" t="s">
        <v>375</v>
      </c>
      <c r="AF181" s="27" t="s">
        <v>375</v>
      </c>
      <c r="AG181" s="60">
        <f t="shared" si="86"/>
        <v>-7.9824464369526575</v>
      </c>
      <c r="AH181" s="26" t="str">
        <f>IF('Расчет субсидий'!BF181="+",'Расчет субсидий'!BF181,"-")</f>
        <v>-</v>
      </c>
    </row>
    <row r="182" spans="1:34" ht="15" customHeight="1">
      <c r="A182" s="33" t="s">
        <v>179</v>
      </c>
      <c r="B182" s="57">
        <f>'Расчет субсидий'!AT182</f>
        <v>-45.454545454545382</v>
      </c>
      <c r="C182" s="60">
        <f>'Расчет субсидий'!D182-1</f>
        <v>-1</v>
      </c>
      <c r="D182" s="60">
        <f>C182*'Расчет субсидий'!E182</f>
        <v>0</v>
      </c>
      <c r="E182" s="61">
        <f t="shared" si="80"/>
        <v>0</v>
      </c>
      <c r="F182" s="27" t="s">
        <v>375</v>
      </c>
      <c r="G182" s="27" t="s">
        <v>375</v>
      </c>
      <c r="H182" s="27" t="s">
        <v>375</v>
      </c>
      <c r="I182" s="27" t="s">
        <v>375</v>
      </c>
      <c r="J182" s="27" t="s">
        <v>375</v>
      </c>
      <c r="K182" s="27" t="s">
        <v>375</v>
      </c>
      <c r="L182" s="60">
        <f>'Расчет субсидий'!P182-1</f>
        <v>-0.32657758814282511</v>
      </c>
      <c r="M182" s="60">
        <f>L182*'Расчет субсидий'!Q182</f>
        <v>-6.5315517628565019</v>
      </c>
      <c r="N182" s="61">
        <f t="shared" si="81"/>
        <v>-42.852406433579262</v>
      </c>
      <c r="O182" s="60">
        <f>'Расчет субсидий'!T182-1</f>
        <v>0</v>
      </c>
      <c r="P182" s="60">
        <f>O182*'Расчет субсидий'!U182</f>
        <v>0</v>
      </c>
      <c r="Q182" s="61">
        <f t="shared" si="82"/>
        <v>0</v>
      </c>
      <c r="R182" s="60">
        <f>'Расчет субсидий'!X182-1</f>
        <v>0.20432432432432424</v>
      </c>
      <c r="S182" s="60">
        <f>R182*'Расчет субсидий'!Y182</f>
        <v>6.1297297297297266</v>
      </c>
      <c r="T182" s="61">
        <f t="shared" si="83"/>
        <v>40.216120034467096</v>
      </c>
      <c r="U182" s="60">
        <f>'Расчет субсидий'!AB182-1</f>
        <v>-0.12159593642470923</v>
      </c>
      <c r="V182" s="70">
        <f>U182*'Расчет субсидий'!AC182</f>
        <v>-0.60797968212354614</v>
      </c>
      <c r="W182" s="61">
        <f t="shared" si="85"/>
        <v>-3.9888518666997999</v>
      </c>
      <c r="X182" s="60">
        <f>'Расчет субсидий'!AF182-1</f>
        <v>-0.29591836734693877</v>
      </c>
      <c r="Y182" s="60">
        <f>X182*'Расчет субсидий'!AG182</f>
        <v>-5.9183673469387754</v>
      </c>
      <c r="Z182" s="61">
        <f t="shared" si="84"/>
        <v>-38.829407188733413</v>
      </c>
      <c r="AA182" s="27" t="s">
        <v>375</v>
      </c>
      <c r="AB182" s="27" t="s">
        <v>375</v>
      </c>
      <c r="AC182" s="27" t="s">
        <v>375</v>
      </c>
      <c r="AD182" s="27" t="s">
        <v>375</v>
      </c>
      <c r="AE182" s="27" t="s">
        <v>375</v>
      </c>
      <c r="AF182" s="27" t="s">
        <v>375</v>
      </c>
      <c r="AG182" s="60">
        <f t="shared" si="86"/>
        <v>-6.928169062189097</v>
      </c>
      <c r="AH182" s="26" t="str">
        <f>IF('Расчет субсидий'!BF182="+",'Расчет субсидий'!BF182,"-")</f>
        <v>-</v>
      </c>
    </row>
    <row r="183" spans="1:34" ht="15" customHeight="1">
      <c r="A183" s="33" t="s">
        <v>180</v>
      </c>
      <c r="B183" s="57">
        <f>'Расчет субсидий'!AT183</f>
        <v>-96.972727272727525</v>
      </c>
      <c r="C183" s="60">
        <f>'Расчет субсидий'!D183-1</f>
        <v>-1</v>
      </c>
      <c r="D183" s="60">
        <f>C183*'Расчет субсидий'!E183</f>
        <v>0</v>
      </c>
      <c r="E183" s="61">
        <f t="shared" si="80"/>
        <v>0</v>
      </c>
      <c r="F183" s="27" t="s">
        <v>375</v>
      </c>
      <c r="G183" s="27" t="s">
        <v>375</v>
      </c>
      <c r="H183" s="27" t="s">
        <v>375</v>
      </c>
      <c r="I183" s="27" t="s">
        <v>375</v>
      </c>
      <c r="J183" s="27" t="s">
        <v>375</v>
      </c>
      <c r="K183" s="27" t="s">
        <v>375</v>
      </c>
      <c r="L183" s="60">
        <f>'Расчет субсидий'!P183-1</f>
        <v>-6.3782917793131166E-2</v>
      </c>
      <c r="M183" s="60">
        <f>L183*'Расчет субсидий'!Q183</f>
        <v>-1.2756583558626233</v>
      </c>
      <c r="N183" s="61">
        <f t="shared" si="81"/>
        <v>-18.405119548852568</v>
      </c>
      <c r="O183" s="60">
        <f>'Расчет субсидий'!T183-1</f>
        <v>-0.59074818986323407</v>
      </c>
      <c r="P183" s="60">
        <f>O183*'Расчет субсидий'!U183</f>
        <v>-14.768704746580852</v>
      </c>
      <c r="Q183" s="61">
        <f t="shared" si="82"/>
        <v>-213.08195504956925</v>
      </c>
      <c r="R183" s="60">
        <f>'Расчет субсидий'!X183-1</f>
        <v>0.30000000000000004</v>
      </c>
      <c r="S183" s="60">
        <f>R183*'Расчет субсидий'!Y183</f>
        <v>7.5000000000000009</v>
      </c>
      <c r="T183" s="61">
        <f t="shared" si="83"/>
        <v>108.20953430203512</v>
      </c>
      <c r="U183" s="60">
        <f>'Расчет субсидий'!AB183-1</f>
        <v>-0.16366470588235293</v>
      </c>
      <c r="V183" s="70">
        <f>U183*'Расчет субсидий'!AC183</f>
        <v>-0.81832352941176467</v>
      </c>
      <c r="W183" s="61">
        <f t="shared" si="85"/>
        <v>-11.806721070139305</v>
      </c>
      <c r="X183" s="60">
        <f>'Расчет субсидий'!AF183-1</f>
        <v>0.13207547169811318</v>
      </c>
      <c r="Y183" s="60">
        <f>X183*'Расчет субсидий'!AG183</f>
        <v>2.6415094339622636</v>
      </c>
      <c r="Z183" s="61">
        <f t="shared" si="84"/>
        <v>38.111534093798518</v>
      </c>
      <c r="AA183" s="27" t="s">
        <v>375</v>
      </c>
      <c r="AB183" s="27" t="s">
        <v>375</v>
      </c>
      <c r="AC183" s="27" t="s">
        <v>375</v>
      </c>
      <c r="AD183" s="27" t="s">
        <v>375</v>
      </c>
      <c r="AE183" s="27" t="s">
        <v>375</v>
      </c>
      <c r="AF183" s="27" t="s">
        <v>375</v>
      </c>
      <c r="AG183" s="60">
        <f t="shared" si="86"/>
        <v>-6.7211771978929784</v>
      </c>
      <c r="AH183" s="26" t="str">
        <f>IF('Расчет субсидий'!BF183="+",'Расчет субсидий'!BF183,"-")</f>
        <v>-</v>
      </c>
    </row>
    <row r="184" spans="1:34" ht="15" customHeight="1">
      <c r="A184" s="33" t="s">
        <v>181</v>
      </c>
      <c r="B184" s="57">
        <f>'Расчет субсидий'!AT184</f>
        <v>-115.0545454545454</v>
      </c>
      <c r="C184" s="60">
        <f>'Расчет субсидий'!D184-1</f>
        <v>-1</v>
      </c>
      <c r="D184" s="60">
        <f>C184*'Расчет субсидий'!E184</f>
        <v>0</v>
      </c>
      <c r="E184" s="61">
        <f t="shared" si="80"/>
        <v>0</v>
      </c>
      <c r="F184" s="27" t="s">
        <v>375</v>
      </c>
      <c r="G184" s="27" t="s">
        <v>375</v>
      </c>
      <c r="H184" s="27" t="s">
        <v>375</v>
      </c>
      <c r="I184" s="27" t="s">
        <v>375</v>
      </c>
      <c r="J184" s="27" t="s">
        <v>375</v>
      </c>
      <c r="K184" s="27" t="s">
        <v>375</v>
      </c>
      <c r="L184" s="60">
        <f>'Расчет субсидий'!P184-1</f>
        <v>-0.38001255943303136</v>
      </c>
      <c r="M184" s="60">
        <f>L184*'Расчет субсидий'!Q184</f>
        <v>-7.6002511886606268</v>
      </c>
      <c r="N184" s="61">
        <f t="shared" si="81"/>
        <v>-71.483556197641889</v>
      </c>
      <c r="O184" s="60">
        <f>'Расчет субсидий'!T184-1</f>
        <v>0</v>
      </c>
      <c r="P184" s="60">
        <f>O184*'Расчет субсидий'!U184</f>
        <v>0</v>
      </c>
      <c r="Q184" s="61">
        <f t="shared" si="82"/>
        <v>0</v>
      </c>
      <c r="R184" s="60">
        <f>'Расчет субсидий'!X184-1</f>
        <v>-0.2456140350877194</v>
      </c>
      <c r="S184" s="60">
        <f>R184*'Расчет субсидий'!Y184</f>
        <v>-7.3684210526315823</v>
      </c>
      <c r="T184" s="61">
        <f t="shared" si="83"/>
        <v>-69.303096348911609</v>
      </c>
      <c r="U184" s="60">
        <f>'Расчет субсидий'!AB184-1</f>
        <v>-0.30615720524017465</v>
      </c>
      <c r="V184" s="70">
        <f>U184*'Расчет субсидий'!AC184</f>
        <v>-1.5307860262008732</v>
      </c>
      <c r="W184" s="61">
        <f t="shared" si="85"/>
        <v>-14.397685841456896</v>
      </c>
      <c r="X184" s="60">
        <f>'Расчет субсидий'!AF184-1</f>
        <v>0.21333333333333337</v>
      </c>
      <c r="Y184" s="60">
        <f>X184*'Расчет субсидий'!AG184</f>
        <v>4.2666666666666675</v>
      </c>
      <c r="Z184" s="61">
        <f t="shared" si="84"/>
        <v>40.129792933464991</v>
      </c>
      <c r="AA184" s="27" t="s">
        <v>375</v>
      </c>
      <c r="AB184" s="27" t="s">
        <v>375</v>
      </c>
      <c r="AC184" s="27" t="s">
        <v>375</v>
      </c>
      <c r="AD184" s="27" t="s">
        <v>375</v>
      </c>
      <c r="AE184" s="27" t="s">
        <v>375</v>
      </c>
      <c r="AF184" s="27" t="s">
        <v>375</v>
      </c>
      <c r="AG184" s="60">
        <f t="shared" si="86"/>
        <v>-12.232791600826415</v>
      </c>
      <c r="AH184" s="26" t="str">
        <f>IF('Расчет субсидий'!BF184="+",'Расчет субсидий'!BF184,"-")</f>
        <v>-</v>
      </c>
    </row>
    <row r="185" spans="1:34" ht="15" customHeight="1">
      <c r="A185" s="32" t="s">
        <v>182</v>
      </c>
      <c r="B185" s="62"/>
      <c r="C185" s="63"/>
      <c r="D185" s="63"/>
      <c r="E185" s="64"/>
      <c r="F185" s="63"/>
      <c r="G185" s="63"/>
      <c r="H185" s="64"/>
      <c r="I185" s="64"/>
      <c r="J185" s="64"/>
      <c r="K185" s="64"/>
      <c r="L185" s="63"/>
      <c r="M185" s="63"/>
      <c r="N185" s="64"/>
      <c r="O185" s="63"/>
      <c r="P185" s="63"/>
      <c r="Q185" s="64"/>
      <c r="R185" s="63"/>
      <c r="S185" s="63"/>
      <c r="T185" s="64"/>
      <c r="U185" s="64"/>
      <c r="V185" s="64"/>
      <c r="W185" s="64"/>
      <c r="X185" s="63"/>
      <c r="Y185" s="63"/>
      <c r="Z185" s="64"/>
      <c r="AA185" s="63"/>
      <c r="AB185" s="63"/>
      <c r="AC185" s="64"/>
      <c r="AD185" s="63"/>
      <c r="AE185" s="63"/>
      <c r="AF185" s="64"/>
      <c r="AG185" s="64"/>
      <c r="AH185" s="65"/>
    </row>
    <row r="186" spans="1:34" ht="15" customHeight="1">
      <c r="A186" s="33" t="s">
        <v>183</v>
      </c>
      <c r="B186" s="57">
        <f>'Расчет субсидий'!AT186</f>
        <v>115.39090909090919</v>
      </c>
      <c r="C186" s="60">
        <f>'Расчет субсидий'!D186-1</f>
        <v>-1</v>
      </c>
      <c r="D186" s="60">
        <f>C186*'Расчет субсидий'!E186</f>
        <v>0</v>
      </c>
      <c r="E186" s="61">
        <f t="shared" ref="E186:E198" si="87">$B186*D186/$AG186</f>
        <v>0</v>
      </c>
      <c r="F186" s="27" t="s">
        <v>375</v>
      </c>
      <c r="G186" s="27" t="s">
        <v>375</v>
      </c>
      <c r="H186" s="27" t="s">
        <v>375</v>
      </c>
      <c r="I186" s="27" t="s">
        <v>375</v>
      </c>
      <c r="J186" s="27" t="s">
        <v>375</v>
      </c>
      <c r="K186" s="27" t="s">
        <v>375</v>
      </c>
      <c r="L186" s="60">
        <f>'Расчет субсидий'!P186-1</f>
        <v>-0.17833267793944163</v>
      </c>
      <c r="M186" s="60">
        <f>L186*'Расчет субсидий'!Q186</f>
        <v>-3.5666535587888326</v>
      </c>
      <c r="N186" s="61">
        <f t="shared" ref="N186:N198" si="88">$B186*M186/$AG186</f>
        <v>-51.531692802071206</v>
      </c>
      <c r="O186" s="60">
        <f>'Расчет субсидий'!T186-1</f>
        <v>0.24794520547945198</v>
      </c>
      <c r="P186" s="60">
        <f>O186*'Расчет субсидий'!U186</f>
        <v>6.1986301369862993</v>
      </c>
      <c r="Q186" s="61">
        <f t="shared" ref="Q186:Q198" si="89">$B186*P186/$AG186</f>
        <v>89.55899381528647</v>
      </c>
      <c r="R186" s="60">
        <f>'Расчет субсидий'!X186-1</f>
        <v>0.15517241379310343</v>
      </c>
      <c r="S186" s="60">
        <f>R186*'Расчет субсидий'!Y186</f>
        <v>3.8793103448275854</v>
      </c>
      <c r="T186" s="61">
        <f t="shared" ref="T186:T198" si="90">$B186*S186/$AG186</f>
        <v>56.049017847821702</v>
      </c>
      <c r="U186" s="60">
        <f>'Расчет субсидий'!AB186-1</f>
        <v>0.15219141838260675</v>
      </c>
      <c r="V186" s="70">
        <f>U186*'Расчет субсидий'!AC186</f>
        <v>0.76095709191303373</v>
      </c>
      <c r="W186" s="61">
        <f>$B186*V186/$AG186</f>
        <v>10.994453610273279</v>
      </c>
      <c r="X186" s="60">
        <f>'Расчет субсидий'!AF186-1</f>
        <v>3.5714285714285809E-2</v>
      </c>
      <c r="Y186" s="60">
        <f>X186*'Расчет субсидий'!AG186</f>
        <v>0.71428571428571619</v>
      </c>
      <c r="Z186" s="61">
        <f t="shared" ref="Z186:Z198" si="91">$B186*Y186/$AG186</f>
        <v>10.320136619598946</v>
      </c>
      <c r="AA186" s="27" t="s">
        <v>375</v>
      </c>
      <c r="AB186" s="27" t="s">
        <v>375</v>
      </c>
      <c r="AC186" s="27" t="s">
        <v>375</v>
      </c>
      <c r="AD186" s="27" t="s">
        <v>375</v>
      </c>
      <c r="AE186" s="27" t="s">
        <v>375</v>
      </c>
      <c r="AF186" s="27" t="s">
        <v>375</v>
      </c>
      <c r="AG186" s="60">
        <f t="shared" si="86"/>
        <v>7.9865297292238022</v>
      </c>
      <c r="AH186" s="26" t="str">
        <f>IF('Расчет субсидий'!BF186="+",'Расчет субсидий'!BF186,"-")</f>
        <v>-</v>
      </c>
    </row>
    <row r="187" spans="1:34" ht="15" customHeight="1">
      <c r="A187" s="33" t="s">
        <v>184</v>
      </c>
      <c r="B187" s="57">
        <f>'Расчет субсидий'!AT187</f>
        <v>92.481818181818198</v>
      </c>
      <c r="C187" s="60">
        <f>'Расчет субсидий'!D187-1</f>
        <v>-1</v>
      </c>
      <c r="D187" s="60">
        <f>C187*'Расчет субсидий'!E187</f>
        <v>0</v>
      </c>
      <c r="E187" s="61">
        <f t="shared" si="87"/>
        <v>0</v>
      </c>
      <c r="F187" s="27" t="s">
        <v>375</v>
      </c>
      <c r="G187" s="27" t="s">
        <v>375</v>
      </c>
      <c r="H187" s="27" t="s">
        <v>375</v>
      </c>
      <c r="I187" s="27" t="s">
        <v>375</v>
      </c>
      <c r="J187" s="27" t="s">
        <v>375</v>
      </c>
      <c r="K187" s="27" t="s">
        <v>375</v>
      </c>
      <c r="L187" s="60">
        <f>'Расчет субсидий'!P187-1</f>
        <v>-7.4425969912905732E-2</v>
      </c>
      <c r="M187" s="60">
        <f>L187*'Расчет субсидий'!Q187</f>
        <v>-1.4885193982581146</v>
      </c>
      <c r="N187" s="61">
        <f t="shared" si="88"/>
        <v>-19.887943779732463</v>
      </c>
      <c r="O187" s="60">
        <f>'Расчет субсидий'!T187-1</f>
        <v>0.16551724137931045</v>
      </c>
      <c r="P187" s="60">
        <f>O187*'Расчет субсидий'!U187</f>
        <v>3.3103448275862091</v>
      </c>
      <c r="Q187" s="61">
        <f t="shared" si="89"/>
        <v>44.229152740370601</v>
      </c>
      <c r="R187" s="60">
        <f>'Расчет субсидий'!X187-1</f>
        <v>0.10666666666666669</v>
      </c>
      <c r="S187" s="60">
        <f>R187*'Расчет субсидий'!Y187</f>
        <v>3.2000000000000006</v>
      </c>
      <c r="T187" s="61">
        <f t="shared" si="90"/>
        <v>42.754847649024889</v>
      </c>
      <c r="U187" s="60">
        <f>'Расчет субсидий'!AB187-1</f>
        <v>8.5264217413185683E-2</v>
      </c>
      <c r="V187" s="70">
        <f>U187*'Расчет субсидий'!AC187</f>
        <v>0.42632108706592842</v>
      </c>
      <c r="W187" s="61">
        <f t="shared" ref="W187:W198" si="92">$B187*V187/$AG187</f>
        <v>5.6960291022095131</v>
      </c>
      <c r="X187" s="60">
        <f>'Расчет субсидий'!AF187-1</f>
        <v>7.3684210526315796E-2</v>
      </c>
      <c r="Y187" s="60">
        <f>X187*'Расчет субсидий'!AG187</f>
        <v>1.4736842105263159</v>
      </c>
      <c r="Z187" s="61">
        <f t="shared" si="91"/>
        <v>19.689732469945671</v>
      </c>
      <c r="AA187" s="27" t="s">
        <v>375</v>
      </c>
      <c r="AB187" s="27" t="s">
        <v>375</v>
      </c>
      <c r="AC187" s="27" t="s">
        <v>375</v>
      </c>
      <c r="AD187" s="27" t="s">
        <v>375</v>
      </c>
      <c r="AE187" s="27" t="s">
        <v>375</v>
      </c>
      <c r="AF187" s="27" t="s">
        <v>375</v>
      </c>
      <c r="AG187" s="60">
        <f t="shared" si="86"/>
        <v>6.921830726920339</v>
      </c>
      <c r="AH187" s="26" t="str">
        <f>IF('Расчет субсидий'!BF187="+",'Расчет субсидий'!BF187,"-")</f>
        <v>-</v>
      </c>
    </row>
    <row r="188" spans="1:34" ht="15" customHeight="1">
      <c r="A188" s="33" t="s">
        <v>185</v>
      </c>
      <c r="B188" s="57">
        <f>'Расчет субсидий'!AT188</f>
        <v>-42.590909090909008</v>
      </c>
      <c r="C188" s="60">
        <f>'Расчет субсидий'!D188-1</f>
        <v>-1</v>
      </c>
      <c r="D188" s="60">
        <f>C188*'Расчет субсидий'!E188</f>
        <v>0</v>
      </c>
      <c r="E188" s="61">
        <f t="shared" si="87"/>
        <v>0</v>
      </c>
      <c r="F188" s="27" t="s">
        <v>375</v>
      </c>
      <c r="G188" s="27" t="s">
        <v>375</v>
      </c>
      <c r="H188" s="27" t="s">
        <v>375</v>
      </c>
      <c r="I188" s="27" t="s">
        <v>375</v>
      </c>
      <c r="J188" s="27" t="s">
        <v>375</v>
      </c>
      <c r="K188" s="27" t="s">
        <v>375</v>
      </c>
      <c r="L188" s="60">
        <f>'Расчет субсидий'!P188-1</f>
        <v>-0.3049015410958904</v>
      </c>
      <c r="M188" s="60">
        <f>L188*'Расчет субсидий'!Q188</f>
        <v>-6.0980308219178081</v>
      </c>
      <c r="N188" s="61">
        <f t="shared" si="88"/>
        <v>-152.71310057693671</v>
      </c>
      <c r="O188" s="60">
        <f>'Расчет субсидий'!T188-1</f>
        <v>7.3274336283185804E-2</v>
      </c>
      <c r="P188" s="60">
        <f>O188*'Расчет субсидий'!U188</f>
        <v>2.1982300884955741</v>
      </c>
      <c r="Q188" s="61">
        <f t="shared" si="89"/>
        <v>55.050317454790616</v>
      </c>
      <c r="R188" s="60">
        <f>'Расчет субсидий'!X188-1</f>
        <v>5.8333333333333348E-2</v>
      </c>
      <c r="S188" s="60">
        <f>R188*'Расчет субсидий'!Y188</f>
        <v>1.166666666666667</v>
      </c>
      <c r="T188" s="61">
        <f t="shared" si="90"/>
        <v>29.21685527827389</v>
      </c>
      <c r="U188" s="60">
        <f>'Расчет субсидий'!AB188-1</f>
        <v>4.0752021846444109E-3</v>
      </c>
      <c r="V188" s="70">
        <f>U188*'Расчет субсидий'!AC188</f>
        <v>2.0376010923222054E-2</v>
      </c>
      <c r="W188" s="61">
        <f t="shared" si="92"/>
        <v>0.510276824821977</v>
      </c>
      <c r="X188" s="60">
        <f>'Расчет субсидий'!AF188-1</f>
        <v>5.0602409638554224E-2</v>
      </c>
      <c r="Y188" s="60">
        <f>X188*'Расчет субсидий'!AG188</f>
        <v>1.0120481927710845</v>
      </c>
      <c r="Z188" s="61">
        <f t="shared" si="91"/>
        <v>25.344741928141204</v>
      </c>
      <c r="AA188" s="27" t="s">
        <v>375</v>
      </c>
      <c r="AB188" s="27" t="s">
        <v>375</v>
      </c>
      <c r="AC188" s="27" t="s">
        <v>375</v>
      </c>
      <c r="AD188" s="27" t="s">
        <v>375</v>
      </c>
      <c r="AE188" s="27" t="s">
        <v>375</v>
      </c>
      <c r="AF188" s="27" t="s">
        <v>375</v>
      </c>
      <c r="AG188" s="60">
        <f t="shared" si="86"/>
        <v>-1.7007098630612605</v>
      </c>
      <c r="AH188" s="26" t="str">
        <f>IF('Расчет субсидий'!BF188="+",'Расчет субсидий'!BF188,"-")</f>
        <v>-</v>
      </c>
    </row>
    <row r="189" spans="1:34" ht="15" customHeight="1">
      <c r="A189" s="33" t="s">
        <v>186</v>
      </c>
      <c r="B189" s="57">
        <f>'Расчет субсидий'!AT189</f>
        <v>527.24545454545478</v>
      </c>
      <c r="C189" s="60">
        <f>'Расчет субсидий'!D189-1</f>
        <v>-7.5324348235197847E-2</v>
      </c>
      <c r="D189" s="60">
        <f>C189*'Расчет субсидий'!E189</f>
        <v>-0.75324348235197847</v>
      </c>
      <c r="E189" s="61">
        <f t="shared" si="87"/>
        <v>-26.873649926422821</v>
      </c>
      <c r="F189" s="27" t="s">
        <v>375</v>
      </c>
      <c r="G189" s="27" t="s">
        <v>375</v>
      </c>
      <c r="H189" s="27" t="s">
        <v>375</v>
      </c>
      <c r="I189" s="27" t="s">
        <v>375</v>
      </c>
      <c r="J189" s="27" t="s">
        <v>375</v>
      </c>
      <c r="K189" s="27" t="s">
        <v>375</v>
      </c>
      <c r="L189" s="60">
        <f>'Расчет субсидий'!P189-1</f>
        <v>0.12520725886976369</v>
      </c>
      <c r="M189" s="60">
        <f>L189*'Расчет субсидий'!Q189</f>
        <v>2.5041451773952739</v>
      </c>
      <c r="N189" s="61">
        <f t="shared" si="88"/>
        <v>89.34099323651958</v>
      </c>
      <c r="O189" s="60">
        <f>'Расчет субсидий'!T189-1</f>
        <v>0.10444444444444456</v>
      </c>
      <c r="P189" s="60">
        <f>O189*'Расчет субсидий'!U189</f>
        <v>1.0444444444444456</v>
      </c>
      <c r="Q189" s="61">
        <f t="shared" si="89"/>
        <v>37.262897091330508</v>
      </c>
      <c r="R189" s="60">
        <f>'Расчет субсидий'!X189-1</f>
        <v>0.30000000000000004</v>
      </c>
      <c r="S189" s="60">
        <f>R189*'Расчет субсидий'!Y189</f>
        <v>12.000000000000002</v>
      </c>
      <c r="T189" s="61">
        <f t="shared" si="90"/>
        <v>428.12690275145644</v>
      </c>
      <c r="U189" s="60">
        <f>'Расчет субсидий'!AB189-1</f>
        <v>-3.4290128660326991E-3</v>
      </c>
      <c r="V189" s="70">
        <f>U189*'Расчет субсидий'!AC189</f>
        <v>-1.7145064330163495E-2</v>
      </c>
      <c r="W189" s="61">
        <f t="shared" si="92"/>
        <v>-0.61168860742894748</v>
      </c>
      <c r="X189" s="60">
        <f>'Расчет субсидий'!AF189-1</f>
        <v>0</v>
      </c>
      <c r="Y189" s="60">
        <f>X189*'Расчет субсидий'!AG189</f>
        <v>0</v>
      </c>
      <c r="Z189" s="61">
        <f t="shared" si="91"/>
        <v>0</v>
      </c>
      <c r="AA189" s="27" t="s">
        <v>375</v>
      </c>
      <c r="AB189" s="27" t="s">
        <v>375</v>
      </c>
      <c r="AC189" s="27" t="s">
        <v>375</v>
      </c>
      <c r="AD189" s="27" t="s">
        <v>375</v>
      </c>
      <c r="AE189" s="27" t="s">
        <v>375</v>
      </c>
      <c r="AF189" s="27" t="s">
        <v>375</v>
      </c>
      <c r="AG189" s="60">
        <f t="shared" si="86"/>
        <v>14.778201075157579</v>
      </c>
      <c r="AH189" s="26" t="str">
        <f>IF('Расчет субсидий'!BF189="+",'Расчет субсидий'!BF189,"-")</f>
        <v>-</v>
      </c>
    </row>
    <row r="190" spans="1:34" ht="15" customHeight="1">
      <c r="A190" s="33" t="s">
        <v>187</v>
      </c>
      <c r="B190" s="57">
        <f>'Расчет субсидий'!AT190</f>
        <v>2.0272727272727309</v>
      </c>
      <c r="C190" s="60">
        <f>'Расчет субсидий'!D190-1</f>
        <v>-1</v>
      </c>
      <c r="D190" s="60">
        <f>C190*'Расчет субсидий'!E190</f>
        <v>0</v>
      </c>
      <c r="E190" s="61">
        <f t="shared" si="87"/>
        <v>0</v>
      </c>
      <c r="F190" s="27" t="s">
        <v>375</v>
      </c>
      <c r="G190" s="27" t="s">
        <v>375</v>
      </c>
      <c r="H190" s="27" t="s">
        <v>375</v>
      </c>
      <c r="I190" s="27" t="s">
        <v>375</v>
      </c>
      <c r="J190" s="27" t="s">
        <v>375</v>
      </c>
      <c r="K190" s="27" t="s">
        <v>375</v>
      </c>
      <c r="L190" s="60">
        <f>'Расчет субсидий'!P190-1</f>
        <v>-0.26444800000000002</v>
      </c>
      <c r="M190" s="60">
        <f>L190*'Расчет субсидий'!Q190</f>
        <v>-5.2889600000000003</v>
      </c>
      <c r="N190" s="61">
        <f t="shared" si="88"/>
        <v>-6.5853128939830343</v>
      </c>
      <c r="O190" s="60">
        <f>'Расчет субсидий'!T190-1</f>
        <v>0.20482451253481893</v>
      </c>
      <c r="P190" s="60">
        <f>O190*'Расчет субсидий'!U190</f>
        <v>7.1688579387186628</v>
      </c>
      <c r="Q190" s="61">
        <f t="shared" si="89"/>
        <v>8.9259840533822619</v>
      </c>
      <c r="R190" s="60">
        <f>'Расчет субсидий'!X190-1</f>
        <v>0.29897058823529399</v>
      </c>
      <c r="S190" s="60">
        <f>R190*'Расчет субсидий'!Y190</f>
        <v>4.4845588235294098</v>
      </c>
      <c r="T190" s="61">
        <f t="shared" si="90"/>
        <v>5.5837486092565669</v>
      </c>
      <c r="U190" s="60">
        <f>'Расчет субсидий'!AB190-1</f>
        <v>8.575707797854859E-2</v>
      </c>
      <c r="V190" s="70">
        <f>U190*'Расчет субсидий'!AC190</f>
        <v>0.42878538989274295</v>
      </c>
      <c r="W190" s="61">
        <f t="shared" si="92"/>
        <v>0.53388302365913587</v>
      </c>
      <c r="X190" s="60">
        <f>'Расчет субсидий'!AF190-1</f>
        <v>-0.25825242718446606</v>
      </c>
      <c r="Y190" s="60">
        <f>X190*'Расчет субсидий'!AG190</f>
        <v>-5.1650485436893216</v>
      </c>
      <c r="Z190" s="61">
        <f t="shared" si="91"/>
        <v>-6.431030065042199</v>
      </c>
      <c r="AA190" s="27" t="s">
        <v>375</v>
      </c>
      <c r="AB190" s="27" t="s">
        <v>375</v>
      </c>
      <c r="AC190" s="27" t="s">
        <v>375</v>
      </c>
      <c r="AD190" s="27" t="s">
        <v>375</v>
      </c>
      <c r="AE190" s="27" t="s">
        <v>375</v>
      </c>
      <c r="AF190" s="27" t="s">
        <v>375</v>
      </c>
      <c r="AG190" s="60">
        <f t="shared" si="86"/>
        <v>1.6281936084514932</v>
      </c>
      <c r="AH190" s="26" t="str">
        <f>IF('Расчет субсидий'!BF190="+",'Расчет субсидий'!BF190,"-")</f>
        <v>-</v>
      </c>
    </row>
    <row r="191" spans="1:34" ht="15" customHeight="1">
      <c r="A191" s="33" t="s">
        <v>188</v>
      </c>
      <c r="B191" s="57">
        <f>'Расчет субсидий'!AT191</f>
        <v>26.209090909090946</v>
      </c>
      <c r="C191" s="60">
        <f>'Расчет субсидий'!D191-1</f>
        <v>-1</v>
      </c>
      <c r="D191" s="60">
        <f>C191*'Расчет субсидий'!E191</f>
        <v>0</v>
      </c>
      <c r="E191" s="61">
        <f t="shared" si="87"/>
        <v>0</v>
      </c>
      <c r="F191" s="27" t="s">
        <v>375</v>
      </c>
      <c r="G191" s="27" t="s">
        <v>375</v>
      </c>
      <c r="H191" s="27" t="s">
        <v>375</v>
      </c>
      <c r="I191" s="27" t="s">
        <v>375</v>
      </c>
      <c r="J191" s="27" t="s">
        <v>375</v>
      </c>
      <c r="K191" s="27" t="s">
        <v>375</v>
      </c>
      <c r="L191" s="60">
        <f>'Расчет субсидий'!P191-1</f>
        <v>0.18598980270450016</v>
      </c>
      <c r="M191" s="60">
        <f>L191*'Расчет субсидий'!Q191</f>
        <v>3.7197960540900032</v>
      </c>
      <c r="N191" s="61">
        <f t="shared" si="88"/>
        <v>10.377931714358191</v>
      </c>
      <c r="O191" s="60">
        <f>'Расчет субсидий'!T191-1</f>
        <v>0.20665217391304336</v>
      </c>
      <c r="P191" s="60">
        <f>O191*'Расчет субсидий'!U191</f>
        <v>5.1663043478260837</v>
      </c>
      <c r="Q191" s="61">
        <f t="shared" si="89"/>
        <v>14.41357347491655</v>
      </c>
      <c r="R191" s="60">
        <f>'Расчет субсидий'!X191-1</f>
        <v>2.8571428571428692E-2</v>
      </c>
      <c r="S191" s="60">
        <f>R191*'Расчет субсидий'!Y191</f>
        <v>0.7142857142857173</v>
      </c>
      <c r="T191" s="61">
        <f t="shared" si="90"/>
        <v>1.9927996749306141</v>
      </c>
      <c r="U191" s="60">
        <f>'Расчет субсидий'!AB191-1</f>
        <v>-4.1235164373490174E-2</v>
      </c>
      <c r="V191" s="70">
        <f>U191*'Расчет субсидий'!AC191</f>
        <v>-0.20617582186745087</v>
      </c>
      <c r="W191" s="61">
        <f t="shared" si="92"/>
        <v>-0.57521395511440909</v>
      </c>
      <c r="X191" s="60">
        <f>'Расчет субсидий'!AF191-1</f>
        <v>0</v>
      </c>
      <c r="Y191" s="60">
        <f>X191*'Расчет субсидий'!AG191</f>
        <v>0</v>
      </c>
      <c r="Z191" s="61">
        <f t="shared" si="91"/>
        <v>0</v>
      </c>
      <c r="AA191" s="27" t="s">
        <v>375</v>
      </c>
      <c r="AB191" s="27" t="s">
        <v>375</v>
      </c>
      <c r="AC191" s="27" t="s">
        <v>375</v>
      </c>
      <c r="AD191" s="27" t="s">
        <v>375</v>
      </c>
      <c r="AE191" s="27" t="s">
        <v>375</v>
      </c>
      <c r="AF191" s="27" t="s">
        <v>375</v>
      </c>
      <c r="AG191" s="60">
        <f t="shared" si="86"/>
        <v>9.3942102943343535</v>
      </c>
      <c r="AH191" s="26" t="str">
        <f>IF('Расчет субсидий'!BF191="+",'Расчет субсидий'!BF191,"-")</f>
        <v>-</v>
      </c>
    </row>
    <row r="192" spans="1:34" ht="15" customHeight="1">
      <c r="A192" s="33" t="s">
        <v>189</v>
      </c>
      <c r="B192" s="57">
        <f>'Расчет субсидий'!AT192</f>
        <v>52.618181818182165</v>
      </c>
      <c r="C192" s="60">
        <f>'Расчет субсидий'!D192-1</f>
        <v>-1</v>
      </c>
      <c r="D192" s="60">
        <f>C192*'Расчет субсидий'!E192</f>
        <v>0</v>
      </c>
      <c r="E192" s="61">
        <f t="shared" si="87"/>
        <v>0</v>
      </c>
      <c r="F192" s="27" t="s">
        <v>375</v>
      </c>
      <c r="G192" s="27" t="s">
        <v>375</v>
      </c>
      <c r="H192" s="27" t="s">
        <v>375</v>
      </c>
      <c r="I192" s="27" t="s">
        <v>375</v>
      </c>
      <c r="J192" s="27" t="s">
        <v>375</v>
      </c>
      <c r="K192" s="27" t="s">
        <v>375</v>
      </c>
      <c r="L192" s="60">
        <f>'Расчет субсидий'!P192-1</f>
        <v>-0.39175041876046901</v>
      </c>
      <c r="M192" s="60">
        <f>L192*'Расчет субсидий'!Q192</f>
        <v>-7.8350083752093802</v>
      </c>
      <c r="N192" s="61">
        <f t="shared" si="88"/>
        <v>-169.25583865699687</v>
      </c>
      <c r="O192" s="60">
        <f>'Расчет субсидий'!T192-1</f>
        <v>0.21743859649122799</v>
      </c>
      <c r="P192" s="60">
        <f>O192*'Расчет субсидий'!U192</f>
        <v>5.4359649122806992</v>
      </c>
      <c r="Q192" s="61">
        <f t="shared" si="89"/>
        <v>117.43048074450724</v>
      </c>
      <c r="R192" s="60">
        <f>'Расчет субсидий'!X192-1</f>
        <v>0.11851851851851847</v>
      </c>
      <c r="S192" s="60">
        <f>R192*'Расчет субсидий'!Y192</f>
        <v>2.9629629629629619</v>
      </c>
      <c r="T192" s="61">
        <f t="shared" si="90"/>
        <v>64.007433966848126</v>
      </c>
      <c r="U192" s="60">
        <f>'Расчет субсидий'!AB192-1</f>
        <v>2.4364902072834926E-2</v>
      </c>
      <c r="V192" s="70">
        <f>U192*'Расчет субсидий'!AC192</f>
        <v>0.12182451036417463</v>
      </c>
      <c r="W192" s="61">
        <f t="shared" si="92"/>
        <v>2.6317150771539994</v>
      </c>
      <c r="X192" s="60">
        <f>'Расчет субсидий'!AF192-1</f>
        <v>8.7499999999999911E-2</v>
      </c>
      <c r="Y192" s="60">
        <f>X192*'Расчет субсидий'!AG192</f>
        <v>1.7499999999999982</v>
      </c>
      <c r="Z192" s="61">
        <f t="shared" si="91"/>
        <v>37.804390686669649</v>
      </c>
      <c r="AA192" s="27" t="s">
        <v>375</v>
      </c>
      <c r="AB192" s="27" t="s">
        <v>375</v>
      </c>
      <c r="AC192" s="27" t="s">
        <v>375</v>
      </c>
      <c r="AD192" s="27" t="s">
        <v>375</v>
      </c>
      <c r="AE192" s="27" t="s">
        <v>375</v>
      </c>
      <c r="AF192" s="27" t="s">
        <v>375</v>
      </c>
      <c r="AG192" s="60">
        <f t="shared" si="86"/>
        <v>2.4357440103984538</v>
      </c>
      <c r="AH192" s="26" t="str">
        <f>IF('Расчет субсидий'!BF192="+",'Расчет субсидий'!BF192,"-")</f>
        <v>-</v>
      </c>
    </row>
    <row r="193" spans="1:34" ht="15" customHeight="1">
      <c r="A193" s="33" t="s">
        <v>190</v>
      </c>
      <c r="B193" s="57">
        <f>'Расчет субсидий'!AT193</f>
        <v>120.9454545454546</v>
      </c>
      <c r="C193" s="60">
        <f>'Расчет субсидий'!D193-1</f>
        <v>-9.1955255078211784E-2</v>
      </c>
      <c r="D193" s="60">
        <f>C193*'Расчет субсидий'!E193</f>
        <v>-0.91955255078211784</v>
      </c>
      <c r="E193" s="61">
        <f t="shared" si="87"/>
        <v>-18.068402307247453</v>
      </c>
      <c r="F193" s="27" t="s">
        <v>375</v>
      </c>
      <c r="G193" s="27" t="s">
        <v>375</v>
      </c>
      <c r="H193" s="27" t="s">
        <v>375</v>
      </c>
      <c r="I193" s="27" t="s">
        <v>375</v>
      </c>
      <c r="J193" s="27" t="s">
        <v>375</v>
      </c>
      <c r="K193" s="27" t="s">
        <v>375</v>
      </c>
      <c r="L193" s="60">
        <f>'Расчет субсидий'!P193-1</f>
        <v>0.30000000000000004</v>
      </c>
      <c r="M193" s="60">
        <f>L193*'Расчет субсидий'!Q193</f>
        <v>6.0000000000000009</v>
      </c>
      <c r="N193" s="61">
        <f t="shared" si="88"/>
        <v>117.8947453859784</v>
      </c>
      <c r="O193" s="60">
        <f>'Расчет субсидий'!T193-1</f>
        <v>9.8310810810811056E-3</v>
      </c>
      <c r="P193" s="60">
        <f>O193*'Расчет субсидий'!U193</f>
        <v>0.34408783783783869</v>
      </c>
      <c r="Q193" s="61">
        <f t="shared" si="89"/>
        <v>6.7610246720506346</v>
      </c>
      <c r="R193" s="60">
        <f>'Расчет субсидий'!X193-1</f>
        <v>5.8709677419354733E-2</v>
      </c>
      <c r="S193" s="60">
        <f>R193*'Расчет субсидий'!Y193</f>
        <v>0.880645161290321</v>
      </c>
      <c r="T193" s="61">
        <f t="shared" si="90"/>
        <v>17.303906177619375</v>
      </c>
      <c r="U193" s="60">
        <f>'Расчет субсидий'!AB193-1</f>
        <v>-5.6300020305705911E-2</v>
      </c>
      <c r="V193" s="70">
        <f>U193*'Расчет субсидий'!AC193</f>
        <v>-0.28150010152852956</v>
      </c>
      <c r="W193" s="61">
        <f t="shared" si="92"/>
        <v>-5.5312304659721754</v>
      </c>
      <c r="X193" s="60">
        <f>'Расчет субсидий'!AF193-1</f>
        <v>6.5789473684210176E-3</v>
      </c>
      <c r="Y193" s="60">
        <f>X193*'Расчет субсидий'!AG193</f>
        <v>0.13157894736842035</v>
      </c>
      <c r="Z193" s="61">
        <f t="shared" si="91"/>
        <v>2.5854110830258277</v>
      </c>
      <c r="AA193" s="27" t="s">
        <v>375</v>
      </c>
      <c r="AB193" s="27" t="s">
        <v>375</v>
      </c>
      <c r="AC193" s="27" t="s">
        <v>375</v>
      </c>
      <c r="AD193" s="27" t="s">
        <v>375</v>
      </c>
      <c r="AE193" s="27" t="s">
        <v>375</v>
      </c>
      <c r="AF193" s="27" t="s">
        <v>375</v>
      </c>
      <c r="AG193" s="60">
        <f t="shared" si="86"/>
        <v>6.1552592941859334</v>
      </c>
      <c r="AH193" s="26" t="str">
        <f>IF('Расчет субсидий'!BF193="+",'Расчет субсидий'!BF193,"-")</f>
        <v>-</v>
      </c>
    </row>
    <row r="194" spans="1:34" ht="15" customHeight="1">
      <c r="A194" s="33" t="s">
        <v>191</v>
      </c>
      <c r="B194" s="57">
        <f>'Расчет субсидий'!AT194</f>
        <v>5.7636363636363512</v>
      </c>
      <c r="C194" s="60">
        <f>'Расчет субсидий'!D194-1</f>
        <v>-1</v>
      </c>
      <c r="D194" s="60">
        <f>C194*'Расчет субсидий'!E194</f>
        <v>0</v>
      </c>
      <c r="E194" s="61">
        <f t="shared" si="87"/>
        <v>0</v>
      </c>
      <c r="F194" s="27" t="s">
        <v>375</v>
      </c>
      <c r="G194" s="27" t="s">
        <v>375</v>
      </c>
      <c r="H194" s="27" t="s">
        <v>375</v>
      </c>
      <c r="I194" s="27" t="s">
        <v>375</v>
      </c>
      <c r="J194" s="27" t="s">
        <v>375</v>
      </c>
      <c r="K194" s="27" t="s">
        <v>375</v>
      </c>
      <c r="L194" s="60">
        <f>'Расчет субсидий'!P194-1</f>
        <v>-0.46527555819368982</v>
      </c>
      <c r="M194" s="60">
        <f>L194*'Расчет субсидий'!Q194</f>
        <v>-9.3055111638737955</v>
      </c>
      <c r="N194" s="61">
        <f t="shared" si="88"/>
        <v>-183.18277882892119</v>
      </c>
      <c r="O194" s="60">
        <f>'Расчет субсидий'!T194-1</f>
        <v>0.21062244897959181</v>
      </c>
      <c r="P194" s="60">
        <f>O194*'Расчет субсидий'!U194</f>
        <v>6.318673469387754</v>
      </c>
      <c r="Q194" s="61">
        <f t="shared" si="89"/>
        <v>124.38566181389487</v>
      </c>
      <c r="R194" s="60">
        <f>'Расчет субсидий'!X194-1</f>
        <v>6.7272727272727373E-2</v>
      </c>
      <c r="S194" s="60">
        <f>R194*'Расчет субсидий'!Y194</f>
        <v>1.3454545454545475</v>
      </c>
      <c r="T194" s="61">
        <f t="shared" si="90"/>
        <v>26.485820938155364</v>
      </c>
      <c r="U194" s="60">
        <f>'Расчет субсидий'!AB194-1</f>
        <v>3.4078174802885552E-2</v>
      </c>
      <c r="V194" s="70">
        <f>U194*'Расчет субсидий'!AC194</f>
        <v>0.17039087401442776</v>
      </c>
      <c r="W194" s="61">
        <f t="shared" si="92"/>
        <v>3.3542137814230464</v>
      </c>
      <c r="X194" s="60">
        <f>'Расчет субсидий'!AF194-1</f>
        <v>8.8188976377952866E-2</v>
      </c>
      <c r="Y194" s="60">
        <f>X194*'Расчет субсидий'!AG194</f>
        <v>1.7637795275590573</v>
      </c>
      <c r="Z194" s="61">
        <f t="shared" si="91"/>
        <v>34.72071865908427</v>
      </c>
      <c r="AA194" s="27" t="s">
        <v>375</v>
      </c>
      <c r="AB194" s="27" t="s">
        <v>375</v>
      </c>
      <c r="AC194" s="27" t="s">
        <v>375</v>
      </c>
      <c r="AD194" s="27" t="s">
        <v>375</v>
      </c>
      <c r="AE194" s="27" t="s">
        <v>375</v>
      </c>
      <c r="AF194" s="27" t="s">
        <v>375</v>
      </c>
      <c r="AG194" s="60">
        <f t="shared" si="86"/>
        <v>0.29278725254199101</v>
      </c>
      <c r="AH194" s="26" t="str">
        <f>IF('Расчет субсидий'!BF194="+",'Расчет субсидий'!BF194,"-")</f>
        <v>-</v>
      </c>
    </row>
    <row r="195" spans="1:34" ht="15" customHeight="1">
      <c r="A195" s="33" t="s">
        <v>192</v>
      </c>
      <c r="B195" s="57">
        <f>'Расчет субсидий'!AT195</f>
        <v>136.77272727272748</v>
      </c>
      <c r="C195" s="60">
        <f>'Расчет субсидий'!D195-1</f>
        <v>-1</v>
      </c>
      <c r="D195" s="60">
        <f>C195*'Расчет субсидий'!E195</f>
        <v>0</v>
      </c>
      <c r="E195" s="61">
        <f t="shared" si="87"/>
        <v>0</v>
      </c>
      <c r="F195" s="27" t="s">
        <v>375</v>
      </c>
      <c r="G195" s="27" t="s">
        <v>375</v>
      </c>
      <c r="H195" s="27" t="s">
        <v>375</v>
      </c>
      <c r="I195" s="27" t="s">
        <v>375</v>
      </c>
      <c r="J195" s="27" t="s">
        <v>375</v>
      </c>
      <c r="K195" s="27" t="s">
        <v>375</v>
      </c>
      <c r="L195" s="60">
        <f>'Расчет субсидий'!P195-1</f>
        <v>5.6414542415378133E-2</v>
      </c>
      <c r="M195" s="60">
        <f>L195*'Расчет субсидий'!Q195</f>
        <v>1.1282908483075627</v>
      </c>
      <c r="N195" s="61">
        <f t="shared" si="88"/>
        <v>20.484285602770527</v>
      </c>
      <c r="O195" s="60">
        <f>'Расчет субсидий'!T195-1</f>
        <v>0.17047619047619045</v>
      </c>
      <c r="P195" s="60">
        <f>O195*'Расчет субсидий'!U195</f>
        <v>5.1142857142857139</v>
      </c>
      <c r="Q195" s="61">
        <f t="shared" si="89"/>
        <v>92.850606191428085</v>
      </c>
      <c r="R195" s="60">
        <f>'Расчет субсидий'!X195-1</f>
        <v>6.0606060606060552E-2</v>
      </c>
      <c r="S195" s="60">
        <f>R195*'Расчет субсидий'!Y195</f>
        <v>1.212121212121211</v>
      </c>
      <c r="T195" s="61">
        <f t="shared" si="90"/>
        <v>22.006238135770985</v>
      </c>
      <c r="U195" s="60">
        <f>'Расчет субсидий'!AB195-1</f>
        <v>1.5770705521472417E-2</v>
      </c>
      <c r="V195" s="70">
        <f>U195*'Расчет субсидий'!AC195</f>
        <v>7.8853527607362084E-2</v>
      </c>
      <c r="W195" s="61">
        <f t="shared" si="92"/>
        <v>1.4315973427578927</v>
      </c>
      <c r="X195" s="60">
        <f>'Расчет субсидий'!AF195-1</f>
        <v>0</v>
      </c>
      <c r="Y195" s="60">
        <f>X195*'Расчет субсидий'!AG195</f>
        <v>0</v>
      </c>
      <c r="Z195" s="61">
        <f t="shared" si="91"/>
        <v>0</v>
      </c>
      <c r="AA195" s="27" t="s">
        <v>375</v>
      </c>
      <c r="AB195" s="27" t="s">
        <v>375</v>
      </c>
      <c r="AC195" s="27" t="s">
        <v>375</v>
      </c>
      <c r="AD195" s="27" t="s">
        <v>375</v>
      </c>
      <c r="AE195" s="27" t="s">
        <v>375</v>
      </c>
      <c r="AF195" s="27" t="s">
        <v>375</v>
      </c>
      <c r="AG195" s="60">
        <f t="shared" si="86"/>
        <v>7.5335513023218494</v>
      </c>
      <c r="AH195" s="26" t="str">
        <f>IF('Расчет субсидий'!BF195="+",'Расчет субсидий'!BF195,"-")</f>
        <v>-</v>
      </c>
    </row>
    <row r="196" spans="1:34" ht="15" customHeight="1">
      <c r="A196" s="33" t="s">
        <v>193</v>
      </c>
      <c r="B196" s="57">
        <f>'Расчет субсидий'!AT196</f>
        <v>14.518181818181858</v>
      </c>
      <c r="C196" s="60">
        <f>'Расчет субсидий'!D196-1</f>
        <v>-1</v>
      </c>
      <c r="D196" s="60">
        <f>C196*'Расчет субсидий'!E196</f>
        <v>0</v>
      </c>
      <c r="E196" s="61">
        <f t="shared" si="87"/>
        <v>0</v>
      </c>
      <c r="F196" s="27" t="s">
        <v>375</v>
      </c>
      <c r="G196" s="27" t="s">
        <v>375</v>
      </c>
      <c r="H196" s="27" t="s">
        <v>375</v>
      </c>
      <c r="I196" s="27" t="s">
        <v>375</v>
      </c>
      <c r="J196" s="27" t="s">
        <v>375</v>
      </c>
      <c r="K196" s="27" t="s">
        <v>375</v>
      </c>
      <c r="L196" s="60">
        <f>'Расчет субсидий'!P196-1</f>
        <v>-0.41581733428142531</v>
      </c>
      <c r="M196" s="60">
        <f>L196*'Расчет субсидий'!Q196</f>
        <v>-8.3163466856285062</v>
      </c>
      <c r="N196" s="61">
        <f t="shared" si="88"/>
        <v>-33.787173800973875</v>
      </c>
      <c r="O196" s="60">
        <f>'Расчет субсидий'!T196-1</f>
        <v>0.2070175438596491</v>
      </c>
      <c r="P196" s="60">
        <f>O196*'Расчет субсидий'!U196</f>
        <v>5.1754385964912277</v>
      </c>
      <c r="Q196" s="61">
        <f t="shared" si="89"/>
        <v>21.026473518486096</v>
      </c>
      <c r="R196" s="60">
        <f>'Расчет субсидий'!X196-1</f>
        <v>6.4516129032258007E-2</v>
      </c>
      <c r="S196" s="60">
        <f>R196*'Расчет субсидий'!Y196</f>
        <v>1.6129032258064502</v>
      </c>
      <c r="T196" s="61">
        <f t="shared" si="90"/>
        <v>6.552810227193584</v>
      </c>
      <c r="U196" s="60">
        <f>'Расчет субсидий'!AB196-1</f>
        <v>0.17549959739404142</v>
      </c>
      <c r="V196" s="70">
        <f>U196*'Расчет субсидий'!AC196</f>
        <v>0.87749798697020709</v>
      </c>
      <c r="W196" s="61">
        <f t="shared" si="92"/>
        <v>3.5650482256832996</v>
      </c>
      <c r="X196" s="60">
        <f>'Расчет субсидий'!AF196-1</f>
        <v>0.21120000000000005</v>
      </c>
      <c r="Y196" s="60">
        <f>X196*'Расчет субсидий'!AG196</f>
        <v>4.2240000000000011</v>
      </c>
      <c r="Z196" s="61">
        <f t="shared" si="91"/>
        <v>17.161023647792753</v>
      </c>
      <c r="AA196" s="27" t="s">
        <v>375</v>
      </c>
      <c r="AB196" s="27" t="s">
        <v>375</v>
      </c>
      <c r="AC196" s="27" t="s">
        <v>375</v>
      </c>
      <c r="AD196" s="27" t="s">
        <v>375</v>
      </c>
      <c r="AE196" s="27" t="s">
        <v>375</v>
      </c>
      <c r="AF196" s="27" t="s">
        <v>375</v>
      </c>
      <c r="AG196" s="60">
        <f t="shared" si="86"/>
        <v>3.5734931236393797</v>
      </c>
      <c r="AH196" s="26" t="str">
        <f>IF('Расчет субсидий'!BF196="+",'Расчет субсидий'!BF196,"-")</f>
        <v>-</v>
      </c>
    </row>
    <row r="197" spans="1:34" ht="15" customHeight="1">
      <c r="A197" s="33" t="s">
        <v>194</v>
      </c>
      <c r="B197" s="57">
        <f>'Расчет субсидий'!AT197</f>
        <v>3.9272727272726797</v>
      </c>
      <c r="C197" s="60">
        <f>'Расчет субсидий'!D197-1</f>
        <v>-1</v>
      </c>
      <c r="D197" s="60">
        <f>C197*'Расчет субсидий'!E197</f>
        <v>0</v>
      </c>
      <c r="E197" s="61">
        <f t="shared" si="87"/>
        <v>0</v>
      </c>
      <c r="F197" s="27" t="s">
        <v>375</v>
      </c>
      <c r="G197" s="27" t="s">
        <v>375</v>
      </c>
      <c r="H197" s="27" t="s">
        <v>375</v>
      </c>
      <c r="I197" s="27" t="s">
        <v>375</v>
      </c>
      <c r="J197" s="27" t="s">
        <v>375</v>
      </c>
      <c r="K197" s="27" t="s">
        <v>375</v>
      </c>
      <c r="L197" s="60">
        <f>'Расчет субсидий'!P197-1</f>
        <v>-0.33843526243184652</v>
      </c>
      <c r="M197" s="60">
        <f>L197*'Расчет субсидий'!Q197</f>
        <v>-6.7687052486369303</v>
      </c>
      <c r="N197" s="61">
        <f t="shared" si="88"/>
        <v>-36.139502113644234</v>
      </c>
      <c r="O197" s="60">
        <f>'Расчет субсидий'!T197-1</f>
        <v>0.19879032258064511</v>
      </c>
      <c r="P197" s="60">
        <f>O197*'Расчет субсидий'!U197</f>
        <v>6.9576612903225783</v>
      </c>
      <c r="Q197" s="61">
        <f t="shared" si="89"/>
        <v>37.148377078211418</v>
      </c>
      <c r="R197" s="60">
        <f>'Расчет субсидий'!X197-1</f>
        <v>3.0973451327433565E-2</v>
      </c>
      <c r="S197" s="60">
        <f>R197*'Расчет субсидий'!Y197</f>
        <v>0.46460176991150348</v>
      </c>
      <c r="T197" s="61">
        <f t="shared" si="90"/>
        <v>2.4806039011819676</v>
      </c>
      <c r="U197" s="60">
        <f>'Расчет субсидий'!AB197-1</f>
        <v>1.9276914405346623E-2</v>
      </c>
      <c r="V197" s="70">
        <f>U197*'Расчет субсидий'!AC197</f>
        <v>9.6384572026733117E-2</v>
      </c>
      <c r="W197" s="61">
        <f t="shared" si="92"/>
        <v>0.51461694911065525</v>
      </c>
      <c r="X197" s="60">
        <f>'Расчет субсидий'!AF197-1</f>
        <v>-7.1942446043160579E-4</v>
      </c>
      <c r="Y197" s="60">
        <f>X197*'Расчет субсидий'!AG197</f>
        <v>-1.4388489208632116E-2</v>
      </c>
      <c r="Z197" s="61">
        <f t="shared" si="91"/>
        <v>-7.6823087587130898E-2</v>
      </c>
      <c r="AA197" s="27" t="s">
        <v>375</v>
      </c>
      <c r="AB197" s="27" t="s">
        <v>375</v>
      </c>
      <c r="AC197" s="27" t="s">
        <v>375</v>
      </c>
      <c r="AD197" s="27" t="s">
        <v>375</v>
      </c>
      <c r="AE197" s="27" t="s">
        <v>375</v>
      </c>
      <c r="AF197" s="27" t="s">
        <v>375</v>
      </c>
      <c r="AG197" s="60">
        <f t="shared" si="86"/>
        <v>0.73555389441525243</v>
      </c>
      <c r="AH197" s="26" t="str">
        <f>IF('Расчет субсидий'!BF197="+",'Расчет субсидий'!BF197,"-")</f>
        <v>-</v>
      </c>
    </row>
    <row r="198" spans="1:34" ht="15" customHeight="1">
      <c r="A198" s="33" t="s">
        <v>195</v>
      </c>
      <c r="B198" s="57">
        <f>'Расчет субсидий'!AT198</f>
        <v>209.40000000000009</v>
      </c>
      <c r="C198" s="60">
        <f>'Расчет субсидий'!D198-1</f>
        <v>-1</v>
      </c>
      <c r="D198" s="60">
        <f>C198*'Расчет субсидий'!E198</f>
        <v>0</v>
      </c>
      <c r="E198" s="61">
        <f t="shared" si="87"/>
        <v>0</v>
      </c>
      <c r="F198" s="27" t="s">
        <v>375</v>
      </c>
      <c r="G198" s="27" t="s">
        <v>375</v>
      </c>
      <c r="H198" s="27" t="s">
        <v>375</v>
      </c>
      <c r="I198" s="27" t="s">
        <v>375</v>
      </c>
      <c r="J198" s="27" t="s">
        <v>375</v>
      </c>
      <c r="K198" s="27" t="s">
        <v>375</v>
      </c>
      <c r="L198" s="60">
        <f>'Расчет субсидий'!P198-1</f>
        <v>-9.7211684370258067E-2</v>
      </c>
      <c r="M198" s="60">
        <f>L198*'Расчет субсидий'!Q198</f>
        <v>-1.9442336874051613</v>
      </c>
      <c r="N198" s="61">
        <f t="shared" si="88"/>
        <v>-26.706163332939024</v>
      </c>
      <c r="O198" s="60">
        <f>'Расчет субсидий'!T198-1</f>
        <v>0.20353448275862074</v>
      </c>
      <c r="P198" s="60">
        <f>O198*'Расчет субсидий'!U198</f>
        <v>5.0883620689655187</v>
      </c>
      <c r="Q198" s="61">
        <f t="shared" si="89"/>
        <v>69.894184732643339</v>
      </c>
      <c r="R198" s="60">
        <f>'Расчет субсидий'!X198-1</f>
        <v>0.30000000000000004</v>
      </c>
      <c r="S198" s="60">
        <f>R198*'Расчет субсидий'!Y198</f>
        <v>7.5000000000000009</v>
      </c>
      <c r="T198" s="61">
        <f t="shared" si="90"/>
        <v>103.02065348140566</v>
      </c>
      <c r="U198" s="60">
        <f>'Расчет субсидий'!AB198-1</f>
        <v>5.0333933308071233E-2</v>
      </c>
      <c r="V198" s="70">
        <f>U198*'Расчет субсидий'!AC198</f>
        <v>0.25166966654035616</v>
      </c>
      <c r="W198" s="61">
        <f t="shared" si="92"/>
        <v>3.4569564677913251</v>
      </c>
      <c r="X198" s="60">
        <f>'Расчет субсидий'!AF198-1</f>
        <v>0.21743589743589742</v>
      </c>
      <c r="Y198" s="60">
        <f>X198*'Расчет субсидий'!AG198</f>
        <v>4.3487179487179484</v>
      </c>
      <c r="Z198" s="61">
        <f t="shared" si="91"/>
        <v>59.734368651098791</v>
      </c>
      <c r="AA198" s="27" t="s">
        <v>375</v>
      </c>
      <c r="AB198" s="27" t="s">
        <v>375</v>
      </c>
      <c r="AC198" s="27" t="s">
        <v>375</v>
      </c>
      <c r="AD198" s="27" t="s">
        <v>375</v>
      </c>
      <c r="AE198" s="27" t="s">
        <v>375</v>
      </c>
      <c r="AF198" s="27" t="s">
        <v>375</v>
      </c>
      <c r="AG198" s="60">
        <f t="shared" si="86"/>
        <v>15.244515996818663</v>
      </c>
      <c r="AH198" s="26" t="str">
        <f>IF('Расчет субсидий'!BF198="+",'Расчет субсидий'!BF198,"-")</f>
        <v>-</v>
      </c>
    </row>
    <row r="199" spans="1:34" ht="15" customHeight="1">
      <c r="A199" s="32" t="s">
        <v>196</v>
      </c>
      <c r="B199" s="62"/>
      <c r="C199" s="63"/>
      <c r="D199" s="63"/>
      <c r="E199" s="64"/>
      <c r="F199" s="63"/>
      <c r="G199" s="63"/>
      <c r="H199" s="64"/>
      <c r="I199" s="64"/>
      <c r="J199" s="64"/>
      <c r="K199" s="64"/>
      <c r="L199" s="63"/>
      <c r="M199" s="63"/>
      <c r="N199" s="64"/>
      <c r="O199" s="63"/>
      <c r="P199" s="63"/>
      <c r="Q199" s="64"/>
      <c r="R199" s="63"/>
      <c r="S199" s="63"/>
      <c r="T199" s="64"/>
      <c r="U199" s="64"/>
      <c r="V199" s="64"/>
      <c r="W199" s="64"/>
      <c r="X199" s="63"/>
      <c r="Y199" s="63"/>
      <c r="Z199" s="64"/>
      <c r="AA199" s="63"/>
      <c r="AB199" s="63"/>
      <c r="AC199" s="64"/>
      <c r="AD199" s="63"/>
      <c r="AE199" s="63"/>
      <c r="AF199" s="64"/>
      <c r="AG199" s="64"/>
      <c r="AH199" s="65"/>
    </row>
    <row r="200" spans="1:34" ht="15" customHeight="1">
      <c r="A200" s="33" t="s">
        <v>197</v>
      </c>
      <c r="B200" s="57">
        <f>'Расчет субсидий'!AT200</f>
        <v>202.82727272727243</v>
      </c>
      <c r="C200" s="60">
        <f>'Расчет субсидий'!D200-1</f>
        <v>-1</v>
      </c>
      <c r="D200" s="60">
        <f>C200*'Расчет субсидий'!E200</f>
        <v>0</v>
      </c>
      <c r="E200" s="61">
        <f t="shared" ref="E200:E211" si="93">$B200*D200/$AG200</f>
        <v>0</v>
      </c>
      <c r="F200" s="27" t="s">
        <v>375</v>
      </c>
      <c r="G200" s="27" t="s">
        <v>375</v>
      </c>
      <c r="H200" s="27" t="s">
        <v>375</v>
      </c>
      <c r="I200" s="27" t="s">
        <v>375</v>
      </c>
      <c r="J200" s="27" t="s">
        <v>375</v>
      </c>
      <c r="K200" s="27" t="s">
        <v>375</v>
      </c>
      <c r="L200" s="60">
        <f>'Расчет субсидий'!P200-1</f>
        <v>0.24747998475028599</v>
      </c>
      <c r="M200" s="60">
        <f>L200*'Расчет субсидий'!Q200</f>
        <v>4.9495996950057197</v>
      </c>
      <c r="N200" s="61">
        <f t="shared" ref="N200:N211" si="94">$B200*M200/$AG200</f>
        <v>78.001783208540616</v>
      </c>
      <c r="O200" s="60">
        <f>'Расчет субсидий'!T200-1</f>
        <v>0.22678832116788317</v>
      </c>
      <c r="P200" s="60">
        <f>O200*'Расчет субсидий'!U200</f>
        <v>7.9375912408759106</v>
      </c>
      <c r="Q200" s="61">
        <f t="shared" ref="Q200:Q211" si="95">$B200*P200/$AG200</f>
        <v>125.0901707856393</v>
      </c>
      <c r="R200" s="60">
        <f>'Расчет субсидий'!X200-1</f>
        <v>1.6393442622950838E-2</v>
      </c>
      <c r="S200" s="60">
        <f>R200*'Расчет субсидий'!Y200</f>
        <v>0.24590163934426257</v>
      </c>
      <c r="T200" s="61">
        <f t="shared" ref="T200:T211" si="96">$B200*S200/$AG200</f>
        <v>3.8752156830197451</v>
      </c>
      <c r="U200" s="60">
        <f>'Расчет субсидий'!AB200-1</f>
        <v>-0.40097145122918321</v>
      </c>
      <c r="V200" s="70">
        <f>U200*'Расчет субсидий'!AC200</f>
        <v>-2.0048572561459159</v>
      </c>
      <c r="W200" s="61">
        <f>$B200*V200/$AG200</f>
        <v>-31.59496741034582</v>
      </c>
      <c r="X200" s="60">
        <f>'Расчет субсидий'!AF200-1</f>
        <v>8.710801393728218E-2</v>
      </c>
      <c r="Y200" s="60">
        <f>X200*'Расчет субсидий'!AG200</f>
        <v>1.7421602787456436</v>
      </c>
      <c r="Z200" s="61">
        <f t="shared" ref="Z200:Z211" si="97">$B200*Y200/$AG200</f>
        <v>27.455070460418586</v>
      </c>
      <c r="AA200" s="27" t="s">
        <v>375</v>
      </c>
      <c r="AB200" s="27" t="s">
        <v>375</v>
      </c>
      <c r="AC200" s="27" t="s">
        <v>375</v>
      </c>
      <c r="AD200" s="27" t="s">
        <v>375</v>
      </c>
      <c r="AE200" s="27" t="s">
        <v>375</v>
      </c>
      <c r="AF200" s="27" t="s">
        <v>375</v>
      </c>
      <c r="AG200" s="60">
        <f t="shared" si="86"/>
        <v>12.87039559782562</v>
      </c>
      <c r="AH200" s="26" t="str">
        <f>IF('Расчет субсидий'!BF200="+",'Расчет субсидий'!BF200,"-")</f>
        <v>-</v>
      </c>
    </row>
    <row r="201" spans="1:34" ht="15" customHeight="1">
      <c r="A201" s="33" t="s">
        <v>198</v>
      </c>
      <c r="B201" s="57">
        <f>'Расчет субсидий'!AT201</f>
        <v>23.472727272727298</v>
      </c>
      <c r="C201" s="60">
        <f>'Расчет субсидий'!D201-1</f>
        <v>-1</v>
      </c>
      <c r="D201" s="60">
        <f>C201*'Расчет субсидий'!E201</f>
        <v>0</v>
      </c>
      <c r="E201" s="61">
        <f t="shared" si="93"/>
        <v>0</v>
      </c>
      <c r="F201" s="27" t="s">
        <v>375</v>
      </c>
      <c r="G201" s="27" t="s">
        <v>375</v>
      </c>
      <c r="H201" s="27" t="s">
        <v>375</v>
      </c>
      <c r="I201" s="27" t="s">
        <v>375</v>
      </c>
      <c r="J201" s="27" t="s">
        <v>375</v>
      </c>
      <c r="K201" s="27" t="s">
        <v>375</v>
      </c>
      <c r="L201" s="60">
        <f>'Расчет субсидий'!P201-1</f>
        <v>-8.6672669968482663E-2</v>
      </c>
      <c r="M201" s="60">
        <f>L201*'Расчет субсидий'!Q201</f>
        <v>-1.7334533993696533</v>
      </c>
      <c r="N201" s="61">
        <f t="shared" si="94"/>
        <v>-16.889591403669463</v>
      </c>
      <c r="O201" s="60">
        <f>'Расчет субсидий'!T201-1</f>
        <v>0</v>
      </c>
      <c r="P201" s="60">
        <f>O201*'Расчет субсидий'!U201</f>
        <v>0</v>
      </c>
      <c r="Q201" s="61">
        <f t="shared" si="95"/>
        <v>0</v>
      </c>
      <c r="R201" s="60">
        <f>'Расчет субсидий'!X201-1</f>
        <v>0.30000000000000004</v>
      </c>
      <c r="S201" s="60">
        <f>R201*'Расчет субсидий'!Y201</f>
        <v>6.0000000000000009</v>
      </c>
      <c r="T201" s="61">
        <f t="shared" si="96"/>
        <v>58.459920790986835</v>
      </c>
      <c r="U201" s="60">
        <f>'Расчет субсидий'!AB201-1</f>
        <v>-0.13148737534479094</v>
      </c>
      <c r="V201" s="70">
        <f>U201*'Расчет субсидий'!AC201</f>
        <v>-0.65743687672395468</v>
      </c>
      <c r="W201" s="61">
        <f t="shared" ref="W201:W211" si="98">$B201*V201/$AG201</f>
        <v>-6.4056179563926934</v>
      </c>
      <c r="X201" s="60">
        <f>'Расчет субсидий'!AF201-1</f>
        <v>-6.0000000000000053E-2</v>
      </c>
      <c r="Y201" s="60">
        <f>X201*'Расчет субсидий'!AG201</f>
        <v>-1.2000000000000011</v>
      </c>
      <c r="Z201" s="61">
        <f t="shared" si="97"/>
        <v>-11.691984158197375</v>
      </c>
      <c r="AA201" s="27" t="s">
        <v>375</v>
      </c>
      <c r="AB201" s="27" t="s">
        <v>375</v>
      </c>
      <c r="AC201" s="27" t="s">
        <v>375</v>
      </c>
      <c r="AD201" s="27" t="s">
        <v>375</v>
      </c>
      <c r="AE201" s="27" t="s">
        <v>375</v>
      </c>
      <c r="AF201" s="27" t="s">
        <v>375</v>
      </c>
      <c r="AG201" s="60">
        <f t="shared" si="86"/>
        <v>2.4091097239063917</v>
      </c>
      <c r="AH201" s="26" t="str">
        <f>IF('Расчет субсидий'!BF201="+",'Расчет субсидий'!BF201,"-")</f>
        <v>-</v>
      </c>
    </row>
    <row r="202" spans="1:34" ht="15" customHeight="1">
      <c r="A202" s="33" t="s">
        <v>199</v>
      </c>
      <c r="B202" s="57">
        <f>'Расчет субсидий'!AT202</f>
        <v>71.427272727272339</v>
      </c>
      <c r="C202" s="60">
        <f>'Расчет субсидий'!D202-1</f>
        <v>-1</v>
      </c>
      <c r="D202" s="60">
        <f>C202*'Расчет субсидий'!E202</f>
        <v>0</v>
      </c>
      <c r="E202" s="61">
        <f t="shared" si="93"/>
        <v>0</v>
      </c>
      <c r="F202" s="27" t="s">
        <v>375</v>
      </c>
      <c r="G202" s="27" t="s">
        <v>375</v>
      </c>
      <c r="H202" s="27" t="s">
        <v>375</v>
      </c>
      <c r="I202" s="27" t="s">
        <v>375</v>
      </c>
      <c r="J202" s="27" t="s">
        <v>375</v>
      </c>
      <c r="K202" s="27" t="s">
        <v>375</v>
      </c>
      <c r="L202" s="60">
        <f>'Расчет субсидий'!P202-1</f>
        <v>-0.10235879679722992</v>
      </c>
      <c r="M202" s="60">
        <f>L202*'Расчет субсидий'!Q202</f>
        <v>-2.0471759359445985</v>
      </c>
      <c r="N202" s="61">
        <f t="shared" si="94"/>
        <v>-52.608747743620818</v>
      </c>
      <c r="O202" s="60">
        <f>'Расчет субсидий'!T202-1</f>
        <v>-1.6303415136433852E-2</v>
      </c>
      <c r="P202" s="60">
        <f>O202*'Расчет субсидий'!U202</f>
        <v>-0.48910245409301556</v>
      </c>
      <c r="Q202" s="61">
        <f t="shared" si="95"/>
        <v>-12.56905533929727</v>
      </c>
      <c r="R202" s="60">
        <f>'Расчет субсидий'!X202-1</f>
        <v>7.3463268365816958E-2</v>
      </c>
      <c r="S202" s="60">
        <f>R202*'Расчет субсидий'!Y202</f>
        <v>1.4692653673163392</v>
      </c>
      <c r="T202" s="61">
        <f t="shared" si="96"/>
        <v>37.757483233563903</v>
      </c>
      <c r="U202" s="60">
        <f>'Расчет субсидий'!AB202-1</f>
        <v>4.7081586584971635E-3</v>
      </c>
      <c r="V202" s="70">
        <f>U202*'Расчет субсидий'!AC202</f>
        <v>2.3540793292485818E-2</v>
      </c>
      <c r="W202" s="61">
        <f t="shared" si="98"/>
        <v>0.60495614190466085</v>
      </c>
      <c r="X202" s="60">
        <f>'Расчет субсидий'!AF202-1</f>
        <v>0.19114688128772639</v>
      </c>
      <c r="Y202" s="60">
        <f>X202*'Расчет субсидий'!AG202</f>
        <v>3.8229376257545278</v>
      </c>
      <c r="Z202" s="61">
        <f t="shared" si="97"/>
        <v>98.242636434721859</v>
      </c>
      <c r="AA202" s="27" t="s">
        <v>375</v>
      </c>
      <c r="AB202" s="27" t="s">
        <v>375</v>
      </c>
      <c r="AC202" s="27" t="s">
        <v>375</v>
      </c>
      <c r="AD202" s="27" t="s">
        <v>375</v>
      </c>
      <c r="AE202" s="27" t="s">
        <v>375</v>
      </c>
      <c r="AF202" s="27" t="s">
        <v>375</v>
      </c>
      <c r="AG202" s="60">
        <f t="shared" si="86"/>
        <v>2.7794653963257385</v>
      </c>
      <c r="AH202" s="26" t="str">
        <f>IF('Расчет субсидий'!BF202="+",'Расчет субсидий'!BF202,"-")</f>
        <v>-</v>
      </c>
    </row>
    <row r="203" spans="1:34" ht="15" customHeight="1">
      <c r="A203" s="33" t="s">
        <v>200</v>
      </c>
      <c r="B203" s="57">
        <f>'Расчет субсидий'!AT203</f>
        <v>130.9909090909091</v>
      </c>
      <c r="C203" s="60">
        <f>'Расчет субсидий'!D203-1</f>
        <v>-1</v>
      </c>
      <c r="D203" s="60">
        <f>C203*'Расчет субсидий'!E203</f>
        <v>0</v>
      </c>
      <c r="E203" s="61">
        <f t="shared" si="93"/>
        <v>0</v>
      </c>
      <c r="F203" s="27" t="s">
        <v>375</v>
      </c>
      <c r="G203" s="27" t="s">
        <v>375</v>
      </c>
      <c r="H203" s="27" t="s">
        <v>375</v>
      </c>
      <c r="I203" s="27" t="s">
        <v>375</v>
      </c>
      <c r="J203" s="27" t="s">
        <v>375</v>
      </c>
      <c r="K203" s="27" t="s">
        <v>375</v>
      </c>
      <c r="L203" s="60">
        <f>'Расчет субсидий'!P203-1</f>
        <v>0.23059842118665652</v>
      </c>
      <c r="M203" s="60">
        <f>L203*'Расчет субсидий'!Q203</f>
        <v>4.6119684237331304</v>
      </c>
      <c r="N203" s="61">
        <f t="shared" si="94"/>
        <v>29.5195541209368</v>
      </c>
      <c r="O203" s="60">
        <f>'Расчет субсидий'!T203-1</f>
        <v>0.30000000000000004</v>
      </c>
      <c r="P203" s="60">
        <f>O203*'Расчет субсидий'!U203</f>
        <v>9.0000000000000018</v>
      </c>
      <c r="Q203" s="61">
        <f t="shared" si="95"/>
        <v>57.605768877615475</v>
      </c>
      <c r="R203" s="60">
        <f>'Расчет субсидий'!X203-1</f>
        <v>0.30000000000000004</v>
      </c>
      <c r="S203" s="60">
        <f>R203*'Расчет субсидий'!Y203</f>
        <v>6.0000000000000009</v>
      </c>
      <c r="T203" s="61">
        <f t="shared" si="96"/>
        <v>38.403845918410319</v>
      </c>
      <c r="U203" s="60">
        <f>'Расчет субсидий'!AB203-1</f>
        <v>0.17066228790366722</v>
      </c>
      <c r="V203" s="70">
        <f>U203*'Расчет субсидий'!AC203</f>
        <v>0.8533114395183361</v>
      </c>
      <c r="W203" s="61">
        <f t="shared" si="98"/>
        <v>5.461740173946513</v>
      </c>
      <c r="X203" s="60">
        <f>'Расчет субсидий'!AF203-1</f>
        <v>0</v>
      </c>
      <c r="Y203" s="60">
        <f>X203*'Расчет субсидий'!AG203</f>
        <v>0</v>
      </c>
      <c r="Z203" s="61">
        <f t="shared" si="97"/>
        <v>0</v>
      </c>
      <c r="AA203" s="27" t="s">
        <v>375</v>
      </c>
      <c r="AB203" s="27" t="s">
        <v>375</v>
      </c>
      <c r="AC203" s="27" t="s">
        <v>375</v>
      </c>
      <c r="AD203" s="27" t="s">
        <v>375</v>
      </c>
      <c r="AE203" s="27" t="s">
        <v>375</v>
      </c>
      <c r="AF203" s="27" t="s">
        <v>375</v>
      </c>
      <c r="AG203" s="60">
        <f t="shared" si="86"/>
        <v>20.465279863251467</v>
      </c>
      <c r="AH203" s="26" t="str">
        <f>IF('Расчет субсидий'!BF203="+",'Расчет субсидий'!BF203,"-")</f>
        <v>-</v>
      </c>
    </row>
    <row r="204" spans="1:34" ht="15" customHeight="1">
      <c r="A204" s="33" t="s">
        <v>201</v>
      </c>
      <c r="B204" s="57">
        <f>'Расчет субсидий'!AT204</f>
        <v>75.027272727272475</v>
      </c>
      <c r="C204" s="60">
        <f>'Расчет субсидий'!D204-1</f>
        <v>-1</v>
      </c>
      <c r="D204" s="60">
        <f>C204*'Расчет субсидий'!E204</f>
        <v>0</v>
      </c>
      <c r="E204" s="61">
        <f t="shared" si="93"/>
        <v>0</v>
      </c>
      <c r="F204" s="27" t="s">
        <v>375</v>
      </c>
      <c r="G204" s="27" t="s">
        <v>375</v>
      </c>
      <c r="H204" s="27" t="s">
        <v>375</v>
      </c>
      <c r="I204" s="27" t="s">
        <v>375</v>
      </c>
      <c r="J204" s="27" t="s">
        <v>375</v>
      </c>
      <c r="K204" s="27" t="s">
        <v>375</v>
      </c>
      <c r="L204" s="60">
        <f>'Расчет субсидий'!P204-1</f>
        <v>8.2156803844998683E-2</v>
      </c>
      <c r="M204" s="60">
        <f>L204*'Расчет субсидий'!Q204</f>
        <v>1.6431360768999737</v>
      </c>
      <c r="N204" s="61">
        <f t="shared" si="94"/>
        <v>27.925995760173084</v>
      </c>
      <c r="O204" s="60">
        <f>'Расчет субсидий'!T204-1</f>
        <v>0.23296167247386768</v>
      </c>
      <c r="P204" s="60">
        <f>O204*'Расчет субсидий'!U204</f>
        <v>1.1648083623693384</v>
      </c>
      <c r="Q204" s="61">
        <f t="shared" si="95"/>
        <v>19.796554799228886</v>
      </c>
      <c r="R204" s="60">
        <f>'Расчет субсидий'!X204-1</f>
        <v>1.5936254980079667E-2</v>
      </c>
      <c r="S204" s="60">
        <f>R204*'Расчет субсидий'!Y204</f>
        <v>0.71713147410358502</v>
      </c>
      <c r="T204" s="61">
        <f t="shared" si="96"/>
        <v>12.188041384306183</v>
      </c>
      <c r="U204" s="60">
        <f>'Расчет субсидий'!AB204-1</f>
        <v>-0.20199836391258619</v>
      </c>
      <c r="V204" s="70">
        <f>U204*'Расчет субсидий'!AC204</f>
        <v>-1.0099918195629309</v>
      </c>
      <c r="W204" s="61">
        <f t="shared" si="98"/>
        <v>-17.165363031975406</v>
      </c>
      <c r="X204" s="60">
        <f>'Расчет субсидий'!AF204-1</f>
        <v>9.4972067039106101E-2</v>
      </c>
      <c r="Y204" s="60">
        <f>X204*'Расчет субсидий'!AG204</f>
        <v>1.899441340782122</v>
      </c>
      <c r="Z204" s="61">
        <f t="shared" si="97"/>
        <v>32.28204381553973</v>
      </c>
      <c r="AA204" s="27" t="s">
        <v>375</v>
      </c>
      <c r="AB204" s="27" t="s">
        <v>375</v>
      </c>
      <c r="AC204" s="27" t="s">
        <v>375</v>
      </c>
      <c r="AD204" s="27" t="s">
        <v>375</v>
      </c>
      <c r="AE204" s="27" t="s">
        <v>375</v>
      </c>
      <c r="AF204" s="27" t="s">
        <v>375</v>
      </c>
      <c r="AG204" s="60">
        <f t="shared" si="86"/>
        <v>4.4145254345920879</v>
      </c>
      <c r="AH204" s="26" t="str">
        <f>IF('Расчет субсидий'!BF204="+",'Расчет субсидий'!BF204,"-")</f>
        <v>-</v>
      </c>
    </row>
    <row r="205" spans="1:34" ht="15" customHeight="1">
      <c r="A205" s="33" t="s">
        <v>202</v>
      </c>
      <c r="B205" s="57">
        <f>'Расчет субсидий'!AT205</f>
        <v>13.599999999999909</v>
      </c>
      <c r="C205" s="60">
        <f>'Расчет субсидий'!D205-1</f>
        <v>-0.57551622418879056</v>
      </c>
      <c r="D205" s="60">
        <f>C205*'Расчет субсидий'!E205</f>
        <v>-5.7551622418879056</v>
      </c>
      <c r="E205" s="61">
        <f t="shared" si="93"/>
        <v>-117.05320321322914</v>
      </c>
      <c r="F205" s="27" t="s">
        <v>375</v>
      </c>
      <c r="G205" s="27" t="s">
        <v>375</v>
      </c>
      <c r="H205" s="27" t="s">
        <v>375</v>
      </c>
      <c r="I205" s="27" t="s">
        <v>375</v>
      </c>
      <c r="J205" s="27" t="s">
        <v>375</v>
      </c>
      <c r="K205" s="27" t="s">
        <v>375</v>
      </c>
      <c r="L205" s="60">
        <f>'Расчет субсидий'!P205-1</f>
        <v>0.15081701004770132</v>
      </c>
      <c r="M205" s="60">
        <f>L205*'Расчет субсидий'!Q205</f>
        <v>3.0163402009540263</v>
      </c>
      <c r="N205" s="61">
        <f t="shared" si="94"/>
        <v>61.34879742098866</v>
      </c>
      <c r="O205" s="60">
        <f>'Расчет субсидий'!T205-1</f>
        <v>8.3916083916083961E-2</v>
      </c>
      <c r="P205" s="60">
        <f>O205*'Расчет субсидий'!U205</f>
        <v>2.9370629370629384</v>
      </c>
      <c r="Q205" s="61">
        <f t="shared" si="95"/>
        <v>59.736391499068347</v>
      </c>
      <c r="R205" s="60">
        <f>'Расчет субсидий'!X205-1</f>
        <v>8.3550913838120078E-2</v>
      </c>
      <c r="S205" s="60">
        <f>R205*'Расчет субсидий'!Y205</f>
        <v>1.2532637075718012</v>
      </c>
      <c r="T205" s="61">
        <f t="shared" si="96"/>
        <v>25.489903720602058</v>
      </c>
      <c r="U205" s="60">
        <f>'Расчет субсидий'!AB205-1</f>
        <v>-0.20688097420453055</v>
      </c>
      <c r="V205" s="70">
        <f>U205*'Расчет субсидий'!AC205</f>
        <v>-1.0344048710226528</v>
      </c>
      <c r="W205" s="61">
        <f t="shared" si="98"/>
        <v>-21.038573455202858</v>
      </c>
      <c r="X205" s="60">
        <f>'Расчет субсидий'!AF205-1</f>
        <v>1.2578616352201255E-2</v>
      </c>
      <c r="Y205" s="60">
        <f>X205*'Расчет субсидий'!AG205</f>
        <v>0.2515723270440251</v>
      </c>
      <c r="Z205" s="61">
        <f t="shared" si="97"/>
        <v>5.1166840277728456</v>
      </c>
      <c r="AA205" s="27" t="s">
        <v>375</v>
      </c>
      <c r="AB205" s="27" t="s">
        <v>375</v>
      </c>
      <c r="AC205" s="27" t="s">
        <v>375</v>
      </c>
      <c r="AD205" s="27" t="s">
        <v>375</v>
      </c>
      <c r="AE205" s="27" t="s">
        <v>375</v>
      </c>
      <c r="AF205" s="27" t="s">
        <v>375</v>
      </c>
      <c r="AG205" s="60">
        <f t="shared" si="86"/>
        <v>0.66867205972223265</v>
      </c>
      <c r="AH205" s="26" t="str">
        <f>IF('Расчет субсидий'!BF205="+",'Расчет субсидий'!BF205,"-")</f>
        <v>-</v>
      </c>
    </row>
    <row r="206" spans="1:34" ht="15" customHeight="1">
      <c r="A206" s="33" t="s">
        <v>203</v>
      </c>
      <c r="B206" s="57">
        <f>'Расчет субсидий'!AT206</f>
        <v>168.4727272727273</v>
      </c>
      <c r="C206" s="60">
        <f>'Расчет субсидий'!D206-1</f>
        <v>3.2062941108411458E-2</v>
      </c>
      <c r="D206" s="60">
        <f>C206*'Расчет субсидий'!E206</f>
        <v>0.32062941108411458</v>
      </c>
      <c r="E206" s="61">
        <f t="shared" si="93"/>
        <v>9.9644118836639208</v>
      </c>
      <c r="F206" s="27" t="s">
        <v>375</v>
      </c>
      <c r="G206" s="27" t="s">
        <v>375</v>
      </c>
      <c r="H206" s="27" t="s">
        <v>375</v>
      </c>
      <c r="I206" s="27" t="s">
        <v>375</v>
      </c>
      <c r="J206" s="27" t="s">
        <v>375</v>
      </c>
      <c r="K206" s="27" t="s">
        <v>375</v>
      </c>
      <c r="L206" s="60">
        <f>'Расчет субсидий'!P206-1</f>
        <v>3.4830937920453664E-3</v>
      </c>
      <c r="M206" s="60">
        <f>L206*'Расчет субсидий'!Q206</f>
        <v>6.9661875840907328E-2</v>
      </c>
      <c r="N206" s="61">
        <f t="shared" si="94"/>
        <v>2.1649281053800626</v>
      </c>
      <c r="O206" s="60">
        <f>'Расчет субсидий'!T206-1</f>
        <v>0.20165284360189561</v>
      </c>
      <c r="P206" s="60">
        <f>O206*'Расчет субсидий'!U206</f>
        <v>6.0495853080568684</v>
      </c>
      <c r="Q206" s="61">
        <f t="shared" si="95"/>
        <v>188.00695647669824</v>
      </c>
      <c r="R206" s="60">
        <f>'Расчет субсидий'!X206-1</f>
        <v>-0.12928759894459096</v>
      </c>
      <c r="S206" s="60">
        <f>R206*'Расчет субсидий'!Y206</f>
        <v>-2.5857519788918193</v>
      </c>
      <c r="T206" s="61">
        <f t="shared" si="96"/>
        <v>-80.359121328135956</v>
      </c>
      <c r="U206" s="60">
        <f>'Расчет субсидий'!AB206-1</f>
        <v>0.2067131170232599</v>
      </c>
      <c r="V206" s="70">
        <f>U206*'Расчет субсидий'!AC206</f>
        <v>1.0335655851162995</v>
      </c>
      <c r="W206" s="61">
        <f t="shared" si="98"/>
        <v>32.120800035331378</v>
      </c>
      <c r="X206" s="60">
        <f>'Расчет субсидий'!AF206-1</f>
        <v>2.6666666666666616E-2</v>
      </c>
      <c r="Y206" s="60">
        <f>X206*'Расчет субсидий'!AG206</f>
        <v>0.53333333333333233</v>
      </c>
      <c r="Z206" s="61">
        <f t="shared" si="97"/>
        <v>16.574752099789652</v>
      </c>
      <c r="AA206" s="27" t="s">
        <v>375</v>
      </c>
      <c r="AB206" s="27" t="s">
        <v>375</v>
      </c>
      <c r="AC206" s="27" t="s">
        <v>375</v>
      </c>
      <c r="AD206" s="27" t="s">
        <v>375</v>
      </c>
      <c r="AE206" s="27" t="s">
        <v>375</v>
      </c>
      <c r="AF206" s="27" t="s">
        <v>375</v>
      </c>
      <c r="AG206" s="60">
        <f t="shared" si="86"/>
        <v>5.4210235345397031</v>
      </c>
      <c r="AH206" s="26" t="str">
        <f>IF('Расчет субсидий'!BF206="+",'Расчет субсидий'!BF206,"-")</f>
        <v>-</v>
      </c>
    </row>
    <row r="207" spans="1:34" ht="15" customHeight="1">
      <c r="A207" s="33" t="s">
        <v>204</v>
      </c>
      <c r="B207" s="57">
        <f>'Расчет субсидий'!AT207</f>
        <v>-136.07272727272721</v>
      </c>
      <c r="C207" s="60">
        <f>'Расчет субсидий'!D207-1</f>
        <v>-1</v>
      </c>
      <c r="D207" s="60">
        <f>C207*'Расчет субсидий'!E207</f>
        <v>0</v>
      </c>
      <c r="E207" s="61">
        <f t="shared" si="93"/>
        <v>0</v>
      </c>
      <c r="F207" s="27" t="s">
        <v>375</v>
      </c>
      <c r="G207" s="27" t="s">
        <v>375</v>
      </c>
      <c r="H207" s="27" t="s">
        <v>375</v>
      </c>
      <c r="I207" s="27" t="s">
        <v>375</v>
      </c>
      <c r="J207" s="27" t="s">
        <v>375</v>
      </c>
      <c r="K207" s="27" t="s">
        <v>375</v>
      </c>
      <c r="L207" s="60">
        <f>'Расчет субсидий'!P207-1</f>
        <v>-0.62748165082420893</v>
      </c>
      <c r="M207" s="60">
        <f>L207*'Расчет субсидий'!Q207</f>
        <v>-12.549633016484179</v>
      </c>
      <c r="N207" s="61">
        <f t="shared" si="94"/>
        <v>-105.06403869790688</v>
      </c>
      <c r="O207" s="60">
        <f>'Расчет субсидий'!T207-1</f>
        <v>-0.13462873004857734</v>
      </c>
      <c r="P207" s="60">
        <f>O207*'Расчет субсидий'!U207</f>
        <v>-4.0388619014573202</v>
      </c>
      <c r="Q207" s="61">
        <f t="shared" si="95"/>
        <v>-33.812872659530065</v>
      </c>
      <c r="R207" s="60">
        <f>'Расчет субсидий'!X207-1</f>
        <v>-4.2944785276073705E-2</v>
      </c>
      <c r="S207" s="60">
        <f>R207*'Расчет субсидий'!Y207</f>
        <v>-0.8588957055214741</v>
      </c>
      <c r="T207" s="61">
        <f t="shared" si="96"/>
        <v>-7.190572945347764</v>
      </c>
      <c r="U207" s="60">
        <f>'Расчет субсидий'!AB207-1</f>
        <v>-0.40408746605688151</v>
      </c>
      <c r="V207" s="70">
        <f>U207*'Расчет субсидий'!AC207</f>
        <v>-2.0204373302844076</v>
      </c>
      <c r="W207" s="61">
        <f t="shared" si="98"/>
        <v>-16.914861620006661</v>
      </c>
      <c r="X207" s="60">
        <f>'Расчет субсидий'!AF207-1</f>
        <v>0.16071428571428581</v>
      </c>
      <c r="Y207" s="60">
        <f>X207*'Расчет субсидий'!AG207</f>
        <v>3.2142857142857162</v>
      </c>
      <c r="Z207" s="61">
        <f t="shared" si="97"/>
        <v>26.909618650064171</v>
      </c>
      <c r="AA207" s="27" t="s">
        <v>375</v>
      </c>
      <c r="AB207" s="27" t="s">
        <v>375</v>
      </c>
      <c r="AC207" s="27" t="s">
        <v>375</v>
      </c>
      <c r="AD207" s="27" t="s">
        <v>375</v>
      </c>
      <c r="AE207" s="27" t="s">
        <v>375</v>
      </c>
      <c r="AF207" s="27" t="s">
        <v>375</v>
      </c>
      <c r="AG207" s="60">
        <f t="shared" si="86"/>
        <v>-16.253542239461666</v>
      </c>
      <c r="AH207" s="26" t="str">
        <f>IF('Расчет субсидий'!BF207="+",'Расчет субсидий'!BF207,"-")</f>
        <v>-</v>
      </c>
    </row>
    <row r="208" spans="1:34" ht="15" customHeight="1">
      <c r="A208" s="33" t="s">
        <v>205</v>
      </c>
      <c r="B208" s="57">
        <f>'Расчет субсидий'!AT208</f>
        <v>1.636363636363626</v>
      </c>
      <c r="C208" s="60">
        <f>'Расчет субсидий'!D208-1</f>
        <v>-1</v>
      </c>
      <c r="D208" s="60">
        <f>C208*'Расчет субсидий'!E208</f>
        <v>0</v>
      </c>
      <c r="E208" s="61">
        <f t="shared" si="93"/>
        <v>0</v>
      </c>
      <c r="F208" s="27" t="s">
        <v>375</v>
      </c>
      <c r="G208" s="27" t="s">
        <v>375</v>
      </c>
      <c r="H208" s="27" t="s">
        <v>375</v>
      </c>
      <c r="I208" s="27" t="s">
        <v>375</v>
      </c>
      <c r="J208" s="27" t="s">
        <v>375</v>
      </c>
      <c r="K208" s="27" t="s">
        <v>375</v>
      </c>
      <c r="L208" s="60">
        <f>'Расчет субсидий'!P208-1</f>
        <v>0.12652408554867089</v>
      </c>
      <c r="M208" s="60">
        <f>L208*'Расчет субсидий'!Q208</f>
        <v>2.5304817109734179</v>
      </c>
      <c r="N208" s="61">
        <f t="shared" si="94"/>
        <v>12.00012626553343</v>
      </c>
      <c r="O208" s="60">
        <f>'Расчет субсидий'!T208-1</f>
        <v>-0.15533980582524287</v>
      </c>
      <c r="P208" s="60">
        <f>O208*'Расчет субсидий'!U208</f>
        <v>-4.6601941747572866</v>
      </c>
      <c r="Q208" s="61">
        <f t="shared" si="95"/>
        <v>-22.099712586928181</v>
      </c>
      <c r="R208" s="60">
        <f>'Расчет субсидий'!X208-1</f>
        <v>0.19999999999999996</v>
      </c>
      <c r="S208" s="60">
        <f>R208*'Расчет субсидий'!Y208</f>
        <v>3.9999999999999991</v>
      </c>
      <c r="T208" s="61">
        <f t="shared" si="96"/>
        <v>18.968919970446663</v>
      </c>
      <c r="U208" s="60">
        <f>'Расчет субсидий'!AB208-1</f>
        <v>-0.30504509582863593</v>
      </c>
      <c r="V208" s="70">
        <f>U208*'Расчет субсидий'!AC208</f>
        <v>-1.5252254791431796</v>
      </c>
      <c r="W208" s="61">
        <f t="shared" si="98"/>
        <v>-7.2329700126882868</v>
      </c>
      <c r="X208" s="60">
        <f>'Расчет субсидий'!AF208-1</f>
        <v>0</v>
      </c>
      <c r="Y208" s="60">
        <f>X208*'Расчет субсидий'!AG208</f>
        <v>0</v>
      </c>
      <c r="Z208" s="61">
        <f t="shared" si="97"/>
        <v>0</v>
      </c>
      <c r="AA208" s="27" t="s">
        <v>375</v>
      </c>
      <c r="AB208" s="27" t="s">
        <v>375</v>
      </c>
      <c r="AC208" s="27" t="s">
        <v>375</v>
      </c>
      <c r="AD208" s="27" t="s">
        <v>375</v>
      </c>
      <c r="AE208" s="27" t="s">
        <v>375</v>
      </c>
      <c r="AF208" s="27" t="s">
        <v>375</v>
      </c>
      <c r="AG208" s="60">
        <f t="shared" si="86"/>
        <v>0.34506205707295079</v>
      </c>
      <c r="AH208" s="26" t="str">
        <f>IF('Расчет субсидий'!BF208="+",'Расчет субсидий'!BF208,"-")</f>
        <v>-</v>
      </c>
    </row>
    <row r="209" spans="1:34" ht="15" customHeight="1">
      <c r="A209" s="33" t="s">
        <v>206</v>
      </c>
      <c r="B209" s="57">
        <f>'Расчет субсидий'!AT209</f>
        <v>-166.9636363636364</v>
      </c>
      <c r="C209" s="60">
        <f>'Расчет субсидий'!D209-1</f>
        <v>-1</v>
      </c>
      <c r="D209" s="60">
        <f>C209*'Расчет субсидий'!E209</f>
        <v>0</v>
      </c>
      <c r="E209" s="61">
        <f t="shared" si="93"/>
        <v>0</v>
      </c>
      <c r="F209" s="27" t="s">
        <v>375</v>
      </c>
      <c r="G209" s="27" t="s">
        <v>375</v>
      </c>
      <c r="H209" s="27" t="s">
        <v>375</v>
      </c>
      <c r="I209" s="27" t="s">
        <v>375</v>
      </c>
      <c r="J209" s="27" t="s">
        <v>375</v>
      </c>
      <c r="K209" s="27" t="s">
        <v>375</v>
      </c>
      <c r="L209" s="60">
        <f>'Расчет субсидий'!P209-1</f>
        <v>0.20716671727907676</v>
      </c>
      <c r="M209" s="60">
        <f>L209*'Расчет субсидий'!Q209</f>
        <v>4.1433343455815352</v>
      </c>
      <c r="N209" s="61">
        <f t="shared" si="94"/>
        <v>99.222565959694521</v>
      </c>
      <c r="O209" s="60">
        <f>'Расчет субсидий'!T209-1</f>
        <v>-0.16349949508858896</v>
      </c>
      <c r="P209" s="60">
        <f>O209*'Расчет субсидий'!U209</f>
        <v>-5.7224823281006136</v>
      </c>
      <c r="Q209" s="61">
        <f t="shared" si="95"/>
        <v>-137.03923769962046</v>
      </c>
      <c r="R209" s="60">
        <f>'Расчет субсидий'!X209-1</f>
        <v>-0.10441767068273089</v>
      </c>
      <c r="S209" s="60">
        <f>R209*'Расчет субсидий'!Y209</f>
        <v>-1.5662650602409633</v>
      </c>
      <c r="T209" s="61">
        <f t="shared" si="96"/>
        <v>-37.508157751220907</v>
      </c>
      <c r="U209" s="60">
        <f>'Расчет субсидий'!AB209-1</f>
        <v>-0.50112957802547775</v>
      </c>
      <c r="V209" s="70">
        <f>U209*'Расчет субсидий'!AC209</f>
        <v>-2.5056478901273889</v>
      </c>
      <c r="W209" s="61">
        <f t="shared" si="98"/>
        <v>-60.004043196528414</v>
      </c>
      <c r="X209" s="60">
        <f>'Расчет субсидий'!AF209-1</f>
        <v>-6.605019815059443E-2</v>
      </c>
      <c r="Y209" s="60">
        <f>X209*'Расчет субсидий'!AG209</f>
        <v>-1.3210039630118886</v>
      </c>
      <c r="Z209" s="61">
        <f t="shared" si="97"/>
        <v>-31.634763675961139</v>
      </c>
      <c r="AA209" s="27" t="s">
        <v>375</v>
      </c>
      <c r="AB209" s="27" t="s">
        <v>375</v>
      </c>
      <c r="AC209" s="27" t="s">
        <v>375</v>
      </c>
      <c r="AD209" s="27" t="s">
        <v>375</v>
      </c>
      <c r="AE209" s="27" t="s">
        <v>375</v>
      </c>
      <c r="AF209" s="27" t="s">
        <v>375</v>
      </c>
      <c r="AG209" s="60">
        <f t="shared" si="86"/>
        <v>-6.9720648958993188</v>
      </c>
      <c r="AH209" s="26" t="str">
        <f>IF('Расчет субсидий'!BF209="+",'Расчет субсидий'!BF209,"-")</f>
        <v>-</v>
      </c>
    </row>
    <row r="210" spans="1:34" ht="15" customHeight="1">
      <c r="A210" s="33" t="s">
        <v>207</v>
      </c>
      <c r="B210" s="57">
        <f>'Расчет субсидий'!AT210</f>
        <v>-34.436363636363694</v>
      </c>
      <c r="C210" s="60">
        <f>'Расчет субсидий'!D210-1</f>
        <v>-1</v>
      </c>
      <c r="D210" s="60">
        <f>C210*'Расчет субсидий'!E210</f>
        <v>0</v>
      </c>
      <c r="E210" s="61">
        <f t="shared" si="93"/>
        <v>0</v>
      </c>
      <c r="F210" s="27" t="s">
        <v>375</v>
      </c>
      <c r="G210" s="27" t="s">
        <v>375</v>
      </c>
      <c r="H210" s="27" t="s">
        <v>375</v>
      </c>
      <c r="I210" s="27" t="s">
        <v>375</v>
      </c>
      <c r="J210" s="27" t="s">
        <v>375</v>
      </c>
      <c r="K210" s="27" t="s">
        <v>375</v>
      </c>
      <c r="L210" s="60">
        <f>'Расчет субсидий'!P210-1</f>
        <v>0.2080986937590712</v>
      </c>
      <c r="M210" s="60">
        <f>L210*'Расчет субсидий'!Q210</f>
        <v>4.1619738751814239</v>
      </c>
      <c r="N210" s="61">
        <f t="shared" si="94"/>
        <v>27.651258649745053</v>
      </c>
      <c r="O210" s="60">
        <f>'Расчет субсидий'!T210-1</f>
        <v>0.2297495826377296</v>
      </c>
      <c r="P210" s="60">
        <f>O210*'Расчет субсидий'!U210</f>
        <v>8.0412353923205355</v>
      </c>
      <c r="Q210" s="61">
        <f t="shared" si="95"/>
        <v>53.424237240520114</v>
      </c>
      <c r="R210" s="60">
        <f>'Расчет субсидий'!X210-1</f>
        <v>-1</v>
      </c>
      <c r="S210" s="60">
        <f>R210*'Расчет субсидий'!Y210</f>
        <v>-15</v>
      </c>
      <c r="T210" s="61">
        <f t="shared" si="96"/>
        <v>-99.656771566855554</v>
      </c>
      <c r="U210" s="60">
        <f>'Расчет субсидий'!AB210-1</f>
        <v>4.2709163346613455E-2</v>
      </c>
      <c r="V210" s="70">
        <f>U210*'Расчет субсидий'!AC210</f>
        <v>0.21354581673306727</v>
      </c>
      <c r="W210" s="61">
        <f t="shared" si="98"/>
        <v>1.4187524451483258</v>
      </c>
      <c r="X210" s="60">
        <f>'Расчет субсидий'!AF210-1</f>
        <v>-0.13</v>
      </c>
      <c r="Y210" s="60">
        <f>X210*'Расчет субсидий'!AG210</f>
        <v>-2.6</v>
      </c>
      <c r="Z210" s="61">
        <f t="shared" si="97"/>
        <v>-17.273840404921629</v>
      </c>
      <c r="AA210" s="27" t="s">
        <v>375</v>
      </c>
      <c r="AB210" s="27" t="s">
        <v>375</v>
      </c>
      <c r="AC210" s="27" t="s">
        <v>375</v>
      </c>
      <c r="AD210" s="27" t="s">
        <v>375</v>
      </c>
      <c r="AE210" s="27" t="s">
        <v>375</v>
      </c>
      <c r="AF210" s="27" t="s">
        <v>375</v>
      </c>
      <c r="AG210" s="60">
        <f t="shared" si="86"/>
        <v>-5.1832449157649734</v>
      </c>
      <c r="AH210" s="26" t="str">
        <f>IF('Расчет субсидий'!BF210="+",'Расчет субсидий'!BF210,"-")</f>
        <v>-</v>
      </c>
    </row>
    <row r="211" spans="1:34" ht="15" customHeight="1">
      <c r="A211" s="33" t="s">
        <v>208</v>
      </c>
      <c r="B211" s="57">
        <f>'Расчет субсидий'!AT211</f>
        <v>-143.26363636363624</v>
      </c>
      <c r="C211" s="60">
        <f>'Расчет субсидий'!D211-1</f>
        <v>-1</v>
      </c>
      <c r="D211" s="60">
        <f>C211*'Расчет субсидий'!E211</f>
        <v>0</v>
      </c>
      <c r="E211" s="61">
        <f t="shared" si="93"/>
        <v>0</v>
      </c>
      <c r="F211" s="27" t="s">
        <v>375</v>
      </c>
      <c r="G211" s="27" t="s">
        <v>375</v>
      </c>
      <c r="H211" s="27" t="s">
        <v>375</v>
      </c>
      <c r="I211" s="27" t="s">
        <v>375</v>
      </c>
      <c r="J211" s="27" t="s">
        <v>375</v>
      </c>
      <c r="K211" s="27" t="s">
        <v>375</v>
      </c>
      <c r="L211" s="60">
        <f>'Расчет субсидий'!P211-1</f>
        <v>-0.49106918238993713</v>
      </c>
      <c r="M211" s="60">
        <f>L211*'Расчет субсидий'!Q211</f>
        <v>-9.8213836477987435</v>
      </c>
      <c r="N211" s="61">
        <f t="shared" si="94"/>
        <v>-69.630161855461211</v>
      </c>
      <c r="O211" s="60">
        <f>'Расчет субсидий'!T211-1</f>
        <v>0</v>
      </c>
      <c r="P211" s="60">
        <f>O211*'Расчет субсидий'!U211</f>
        <v>0</v>
      </c>
      <c r="Q211" s="61">
        <f t="shared" si="95"/>
        <v>0</v>
      </c>
      <c r="R211" s="60">
        <f>'Расчет субсидий'!X211-1</f>
        <v>-0.66666666666666674</v>
      </c>
      <c r="S211" s="60">
        <f>R211*'Расчет субсидий'!Y211</f>
        <v>-10.000000000000002</v>
      </c>
      <c r="T211" s="61">
        <f t="shared" si="96"/>
        <v>-70.896489081828463</v>
      </c>
      <c r="U211" s="60">
        <f>'Расчет субсидий'!AB211-1</f>
        <v>0.10056703118671528</v>
      </c>
      <c r="V211" s="70">
        <f>U211*'Расчет субсидий'!AC211</f>
        <v>0.50283515593357642</v>
      </c>
      <c r="W211" s="61">
        <f t="shared" si="98"/>
        <v>3.5649247142604308</v>
      </c>
      <c r="X211" s="60">
        <f>'Расчет субсидий'!AF211-1</f>
        <v>-4.4444444444444398E-2</v>
      </c>
      <c r="Y211" s="60">
        <f>X211*'Расчет субсидий'!AG211</f>
        <v>-0.88888888888888795</v>
      </c>
      <c r="Z211" s="61">
        <f t="shared" si="97"/>
        <v>-6.3019101406069664</v>
      </c>
      <c r="AA211" s="27" t="s">
        <v>375</v>
      </c>
      <c r="AB211" s="27" t="s">
        <v>375</v>
      </c>
      <c r="AC211" s="27" t="s">
        <v>375</v>
      </c>
      <c r="AD211" s="27" t="s">
        <v>375</v>
      </c>
      <c r="AE211" s="27" t="s">
        <v>375</v>
      </c>
      <c r="AF211" s="27" t="s">
        <v>375</v>
      </c>
      <c r="AG211" s="60">
        <f t="shared" si="86"/>
        <v>-20.207437380754062</v>
      </c>
      <c r="AH211" s="26" t="str">
        <f>IF('Расчет субсидий'!BF211="+",'Расчет субсидий'!BF211,"-")</f>
        <v>-</v>
      </c>
    </row>
    <row r="212" spans="1:34" ht="15" customHeight="1">
      <c r="A212" s="32" t="s">
        <v>209</v>
      </c>
      <c r="B212" s="62"/>
      <c r="C212" s="63"/>
      <c r="D212" s="63"/>
      <c r="E212" s="64"/>
      <c r="F212" s="63"/>
      <c r="G212" s="63"/>
      <c r="H212" s="64"/>
      <c r="I212" s="64"/>
      <c r="J212" s="64"/>
      <c r="K212" s="64"/>
      <c r="L212" s="63"/>
      <c r="M212" s="63"/>
      <c r="N212" s="64"/>
      <c r="O212" s="63"/>
      <c r="P212" s="63"/>
      <c r="Q212" s="64"/>
      <c r="R212" s="63"/>
      <c r="S212" s="63"/>
      <c r="T212" s="64"/>
      <c r="U212" s="64"/>
      <c r="V212" s="64"/>
      <c r="W212" s="64"/>
      <c r="X212" s="63"/>
      <c r="Y212" s="63"/>
      <c r="Z212" s="64"/>
      <c r="AA212" s="63"/>
      <c r="AB212" s="63"/>
      <c r="AC212" s="64"/>
      <c r="AD212" s="63"/>
      <c r="AE212" s="63"/>
      <c r="AF212" s="64"/>
      <c r="AG212" s="64"/>
      <c r="AH212" s="65"/>
    </row>
    <row r="213" spans="1:34" ht="15" customHeight="1">
      <c r="A213" s="33" t="s">
        <v>210</v>
      </c>
      <c r="B213" s="57">
        <f>'Расчет субсидий'!AT213</f>
        <v>-184.91818181818189</v>
      </c>
      <c r="C213" s="60">
        <f>'Расчет субсидий'!D213-1</f>
        <v>-0.87193237593164885</v>
      </c>
      <c r="D213" s="60">
        <f>C213*'Расчет субсидий'!E213</f>
        <v>-8.7193237593164881</v>
      </c>
      <c r="E213" s="61">
        <f t="shared" ref="E213:E225" si="99">$B213*D213/$AG213</f>
        <v>-78.549027624462241</v>
      </c>
      <c r="F213" s="27" t="s">
        <v>375</v>
      </c>
      <c r="G213" s="27" t="s">
        <v>375</v>
      </c>
      <c r="H213" s="27" t="s">
        <v>375</v>
      </c>
      <c r="I213" s="27" t="s">
        <v>375</v>
      </c>
      <c r="J213" s="27" t="s">
        <v>375</v>
      </c>
      <c r="K213" s="27" t="s">
        <v>375</v>
      </c>
      <c r="L213" s="60">
        <f>'Расчет субсидий'!P213-1</f>
        <v>-0.64212066482247776</v>
      </c>
      <c r="M213" s="60">
        <f>L213*'Расчет субсидий'!Q213</f>
        <v>-12.842413296449555</v>
      </c>
      <c r="N213" s="61">
        <f t="shared" ref="N213:N225" si="100">$B213*M213/$AG213</f>
        <v>-115.69235236961249</v>
      </c>
      <c r="O213" s="60">
        <f>'Расчет субсидий'!T213-1</f>
        <v>-0.19623461259956554</v>
      </c>
      <c r="P213" s="60">
        <f>O213*'Расчет субсидий'!U213</f>
        <v>-2.9435191889934833</v>
      </c>
      <c r="Q213" s="61">
        <f t="shared" ref="Q213:Q225" si="101">$B213*P213/$AG213</f>
        <v>-26.517030044025862</v>
      </c>
      <c r="R213" s="60">
        <f>'Расчет субсидий'!X213-1</f>
        <v>0.22225806451612895</v>
      </c>
      <c r="S213" s="60">
        <f>R213*'Расчет субсидий'!Y213</f>
        <v>7.7790322580645128</v>
      </c>
      <c r="T213" s="61">
        <f t="shared" ref="T213:T225" si="102">$B213*S213/$AG213</f>
        <v>70.078303845227524</v>
      </c>
      <c r="U213" s="60">
        <f>'Расчет субсидий'!AB213-1</f>
        <v>3.6177742823436887E-2</v>
      </c>
      <c r="V213" s="70">
        <f>U213*'Расчет субсидий'!AC213</f>
        <v>0.18088871411718443</v>
      </c>
      <c r="W213" s="61">
        <f>$B213*V213/$AG213</f>
        <v>1.6295567172812491</v>
      </c>
      <c r="X213" s="60">
        <f>'Расчет субсидий'!AF213-1</f>
        <v>-0.19907407407407407</v>
      </c>
      <c r="Y213" s="60">
        <f>X213*'Расчет субсидий'!AG213</f>
        <v>-3.9814814814814814</v>
      </c>
      <c r="Z213" s="61">
        <f t="shared" ref="Z213:Z225" si="103">$B213*Y213/$AG213</f>
        <v>-35.867632342590028</v>
      </c>
      <c r="AA213" s="27" t="s">
        <v>375</v>
      </c>
      <c r="AB213" s="27" t="s">
        <v>375</v>
      </c>
      <c r="AC213" s="27" t="s">
        <v>375</v>
      </c>
      <c r="AD213" s="27" t="s">
        <v>375</v>
      </c>
      <c r="AE213" s="27" t="s">
        <v>375</v>
      </c>
      <c r="AF213" s="27" t="s">
        <v>375</v>
      </c>
      <c r="AG213" s="60">
        <f t="shared" si="86"/>
        <v>-20.526816754059315</v>
      </c>
      <c r="AH213" s="26" t="str">
        <f>IF('Расчет субсидий'!BF213="+",'Расчет субсидий'!BF213,"-")</f>
        <v>-</v>
      </c>
    </row>
    <row r="214" spans="1:34" ht="15" customHeight="1">
      <c r="A214" s="33" t="s">
        <v>211</v>
      </c>
      <c r="B214" s="57">
        <f>'Расчет субсидий'!AT214</f>
        <v>245.78181818181793</v>
      </c>
      <c r="C214" s="60">
        <f>'Расчет субсидий'!D214-1</f>
        <v>-1</v>
      </c>
      <c r="D214" s="60">
        <f>C214*'Расчет субсидий'!E214</f>
        <v>0</v>
      </c>
      <c r="E214" s="61">
        <f t="shared" si="99"/>
        <v>0</v>
      </c>
      <c r="F214" s="27" t="s">
        <v>375</v>
      </c>
      <c r="G214" s="27" t="s">
        <v>375</v>
      </c>
      <c r="H214" s="27" t="s">
        <v>375</v>
      </c>
      <c r="I214" s="27" t="s">
        <v>375</v>
      </c>
      <c r="J214" s="27" t="s">
        <v>375</v>
      </c>
      <c r="K214" s="27" t="s">
        <v>375</v>
      </c>
      <c r="L214" s="60">
        <f>'Расчет субсидий'!P214-1</f>
        <v>0.22801662259161315</v>
      </c>
      <c r="M214" s="60">
        <f>L214*'Расчет субсидий'!Q214</f>
        <v>4.560332451832263</v>
      </c>
      <c r="N214" s="61">
        <f t="shared" si="100"/>
        <v>104.5699920251228</v>
      </c>
      <c r="O214" s="60">
        <f>'Расчет субсидий'!T214-1</f>
        <v>0.26897959183673459</v>
      </c>
      <c r="P214" s="60">
        <f>O214*'Расчет субсидий'!U214</f>
        <v>5.3795918367346918</v>
      </c>
      <c r="Q214" s="61">
        <f t="shared" si="101"/>
        <v>123.35589157315538</v>
      </c>
      <c r="R214" s="60">
        <f>'Расчет субсидий'!X214-1</f>
        <v>3.2258064516129004E-2</v>
      </c>
      <c r="S214" s="60">
        <f>R214*'Расчет субсидий'!Y214</f>
        <v>0.96774193548387011</v>
      </c>
      <c r="T214" s="61">
        <f t="shared" si="102"/>
        <v>22.190655515754358</v>
      </c>
      <c r="U214" s="60">
        <f>'Расчет субсидий'!AB214-1</f>
        <v>0.11034042118176246</v>
      </c>
      <c r="V214" s="70">
        <f>U214*'Расчет субсидий'!AC214</f>
        <v>0.5517021059088123</v>
      </c>
      <c r="W214" s="61">
        <f t="shared" ref="W214:W225" si="104">$B214*V214/$AG214</f>
        <v>12.650719092189982</v>
      </c>
      <c r="X214" s="60">
        <f>'Расчет субсидий'!AF214-1</f>
        <v>-3.703703703703709E-2</v>
      </c>
      <c r="Y214" s="60">
        <f>X214*'Расчет субсидий'!AG214</f>
        <v>-0.74074074074074181</v>
      </c>
      <c r="Z214" s="61">
        <f t="shared" si="103"/>
        <v>-16.985440024404614</v>
      </c>
      <c r="AA214" s="27" t="s">
        <v>375</v>
      </c>
      <c r="AB214" s="27" t="s">
        <v>375</v>
      </c>
      <c r="AC214" s="27" t="s">
        <v>375</v>
      </c>
      <c r="AD214" s="27" t="s">
        <v>375</v>
      </c>
      <c r="AE214" s="27" t="s">
        <v>375</v>
      </c>
      <c r="AF214" s="27" t="s">
        <v>375</v>
      </c>
      <c r="AG214" s="60">
        <f t="shared" si="86"/>
        <v>10.718627589218896</v>
      </c>
      <c r="AH214" s="26" t="str">
        <f>IF('Расчет субсидий'!BF214="+",'Расчет субсидий'!BF214,"-")</f>
        <v>-</v>
      </c>
    </row>
    <row r="215" spans="1:34" ht="15" customHeight="1">
      <c r="A215" s="33" t="s">
        <v>212</v>
      </c>
      <c r="B215" s="57">
        <f>'Расчет субсидий'!AT215</f>
        <v>21.018181818181858</v>
      </c>
      <c r="C215" s="60">
        <f>'Расчет субсидий'!D215-1</f>
        <v>-0.36222389150560341</v>
      </c>
      <c r="D215" s="60">
        <f>C215*'Расчет субсидий'!E215</f>
        <v>-3.6222389150560339</v>
      </c>
      <c r="E215" s="61">
        <f t="shared" si="99"/>
        <v>-14.591271111129695</v>
      </c>
      <c r="F215" s="27" t="s">
        <v>375</v>
      </c>
      <c r="G215" s="27" t="s">
        <v>375</v>
      </c>
      <c r="H215" s="27" t="s">
        <v>375</v>
      </c>
      <c r="I215" s="27" t="s">
        <v>375</v>
      </c>
      <c r="J215" s="27" t="s">
        <v>375</v>
      </c>
      <c r="K215" s="27" t="s">
        <v>375</v>
      </c>
      <c r="L215" s="60">
        <f>'Расчет субсидий'!P215-1</f>
        <v>0.19371217731873469</v>
      </c>
      <c r="M215" s="60">
        <f>L215*'Расчет субсидий'!Q215</f>
        <v>3.8742435463746938</v>
      </c>
      <c r="N215" s="61">
        <f t="shared" si="100"/>
        <v>15.606407876831955</v>
      </c>
      <c r="O215" s="60">
        <f>'Расчет субсидий'!T215-1</f>
        <v>0.20500000000000007</v>
      </c>
      <c r="P215" s="60">
        <f>O215*'Расчет субсидий'!U215</f>
        <v>1.0250000000000004</v>
      </c>
      <c r="Q215" s="61">
        <f t="shared" si="101"/>
        <v>4.1289526283708931</v>
      </c>
      <c r="R215" s="60">
        <f>'Расчет субсидий'!X215-1</f>
        <v>4.1666666666666741E-2</v>
      </c>
      <c r="S215" s="60">
        <f>R215*'Расчет субсидий'!Y215</f>
        <v>1.8750000000000033</v>
      </c>
      <c r="T215" s="61">
        <f t="shared" si="102"/>
        <v>7.5529621250687171</v>
      </c>
      <c r="U215" s="60">
        <f>'Расчет субсидий'!AB215-1</f>
        <v>1.3139085099226344E-2</v>
      </c>
      <c r="V215" s="70">
        <f>U215*'Расчет субсидий'!AC215</f>
        <v>6.5695425496131721E-2</v>
      </c>
      <c r="W215" s="61">
        <f t="shared" si="104"/>
        <v>0.26463736563336304</v>
      </c>
      <c r="X215" s="60">
        <f>'Расчет субсидий'!AF215-1</f>
        <v>0.10000000000000009</v>
      </c>
      <c r="Y215" s="60">
        <f>X215*'Расчет субсидий'!AG215</f>
        <v>2.0000000000000018</v>
      </c>
      <c r="Z215" s="61">
        <f t="shared" si="103"/>
        <v>8.0564929334066235</v>
      </c>
      <c r="AA215" s="27" t="s">
        <v>375</v>
      </c>
      <c r="AB215" s="27" t="s">
        <v>375</v>
      </c>
      <c r="AC215" s="27" t="s">
        <v>375</v>
      </c>
      <c r="AD215" s="27" t="s">
        <v>375</v>
      </c>
      <c r="AE215" s="27" t="s">
        <v>375</v>
      </c>
      <c r="AF215" s="27" t="s">
        <v>375</v>
      </c>
      <c r="AG215" s="60">
        <f t="shared" si="86"/>
        <v>5.2177000568147971</v>
      </c>
      <c r="AH215" s="26" t="str">
        <f>IF('Расчет субсидий'!BF215="+",'Расчет субсидий'!BF215,"-")</f>
        <v>-</v>
      </c>
    </row>
    <row r="216" spans="1:34" ht="15" customHeight="1">
      <c r="A216" s="33" t="s">
        <v>213</v>
      </c>
      <c r="B216" s="57">
        <f>'Расчет субсидий'!AT216</f>
        <v>199.26363636363635</v>
      </c>
      <c r="C216" s="60">
        <f>'Расчет субсидий'!D216-1</f>
        <v>0.27295399732023218</v>
      </c>
      <c r="D216" s="60">
        <f>C216*'Расчет субсидий'!E216</f>
        <v>2.7295399732023218</v>
      </c>
      <c r="E216" s="61">
        <f t="shared" si="99"/>
        <v>48.699112716263755</v>
      </c>
      <c r="F216" s="27" t="s">
        <v>375</v>
      </c>
      <c r="G216" s="27" t="s">
        <v>375</v>
      </c>
      <c r="H216" s="27" t="s">
        <v>375</v>
      </c>
      <c r="I216" s="27" t="s">
        <v>375</v>
      </c>
      <c r="J216" s="27" t="s">
        <v>375</v>
      </c>
      <c r="K216" s="27" t="s">
        <v>375</v>
      </c>
      <c r="L216" s="60">
        <f>'Расчет субсидий'!P216-1</f>
        <v>4.2393363381017624E-2</v>
      </c>
      <c r="M216" s="60">
        <f>L216*'Расчет субсидий'!Q216</f>
        <v>0.84786726762035247</v>
      </c>
      <c r="N216" s="61">
        <f t="shared" si="100"/>
        <v>15.127231709243606</v>
      </c>
      <c r="O216" s="60">
        <f>'Расчет субсидий'!T216-1</f>
        <v>0.15972222222222232</v>
      </c>
      <c r="P216" s="60">
        <f>O216*'Расчет субсидий'!U216</f>
        <v>4.7916666666666696</v>
      </c>
      <c r="Q216" s="61">
        <f t="shared" si="101"/>
        <v>85.490565219675332</v>
      </c>
      <c r="R216" s="60">
        <f>'Расчет субсидий'!X216-1</f>
        <v>6.6666666666666652E-2</v>
      </c>
      <c r="S216" s="60">
        <f>R216*'Расчет субсидий'!Y216</f>
        <v>1.333333333333333</v>
      </c>
      <c r="T216" s="61">
        <f t="shared" si="102"/>
        <v>23.788679017648771</v>
      </c>
      <c r="U216" s="60">
        <f>'Расчет субсидий'!AB216-1</f>
        <v>0.29322684885975425</v>
      </c>
      <c r="V216" s="70">
        <f>U216*'Расчет субсидий'!AC216</f>
        <v>1.4661342442987713</v>
      </c>
      <c r="W216" s="61">
        <f t="shared" si="104"/>
        <v>26.158047700804893</v>
      </c>
      <c r="X216" s="60">
        <f>'Расчет субсидий'!AF216-1</f>
        <v>0</v>
      </c>
      <c r="Y216" s="60">
        <f>X216*'Расчет субсидий'!AG216</f>
        <v>0</v>
      </c>
      <c r="Z216" s="61">
        <f t="shared" si="103"/>
        <v>0</v>
      </c>
      <c r="AA216" s="27" t="s">
        <v>375</v>
      </c>
      <c r="AB216" s="27" t="s">
        <v>375</v>
      </c>
      <c r="AC216" s="27" t="s">
        <v>375</v>
      </c>
      <c r="AD216" s="27" t="s">
        <v>375</v>
      </c>
      <c r="AE216" s="27" t="s">
        <v>375</v>
      </c>
      <c r="AF216" s="27" t="s">
        <v>375</v>
      </c>
      <c r="AG216" s="60">
        <f t="shared" si="86"/>
        <v>11.168541485121448</v>
      </c>
      <c r="AH216" s="26" t="str">
        <f>IF('Расчет субсидий'!BF216="+",'Расчет субсидий'!BF216,"-")</f>
        <v>-</v>
      </c>
    </row>
    <row r="217" spans="1:34" ht="15" customHeight="1">
      <c r="A217" s="33" t="s">
        <v>214</v>
      </c>
      <c r="B217" s="57">
        <f>'Расчет субсидий'!AT217</f>
        <v>19.409090909090764</v>
      </c>
      <c r="C217" s="60">
        <f>'Расчет субсидий'!D217-1</f>
        <v>-0.24926608696887165</v>
      </c>
      <c r="D217" s="60">
        <f>C217*'Расчет субсидий'!E217</f>
        <v>-2.4926608696887165</v>
      </c>
      <c r="E217" s="61">
        <f t="shared" si="99"/>
        <v>-37.303199489514128</v>
      </c>
      <c r="F217" s="27" t="s">
        <v>375</v>
      </c>
      <c r="G217" s="27" t="s">
        <v>375</v>
      </c>
      <c r="H217" s="27" t="s">
        <v>375</v>
      </c>
      <c r="I217" s="27" t="s">
        <v>375</v>
      </c>
      <c r="J217" s="27" t="s">
        <v>375</v>
      </c>
      <c r="K217" s="27" t="s">
        <v>375</v>
      </c>
      <c r="L217" s="60">
        <f>'Расчет субсидий'!P217-1</f>
        <v>-0.30813302136679643</v>
      </c>
      <c r="M217" s="60">
        <f>L217*'Расчет субсидий'!Q217</f>
        <v>-6.1626604273359291</v>
      </c>
      <c r="N217" s="61">
        <f t="shared" si="100"/>
        <v>-92.225522574097624</v>
      </c>
      <c r="O217" s="60">
        <f>'Расчет субсидий'!T217-1</f>
        <v>0.101453488372093</v>
      </c>
      <c r="P217" s="60">
        <f>O217*'Расчет субсидий'!U217</f>
        <v>4.0581395348837201</v>
      </c>
      <c r="Q217" s="61">
        <f t="shared" si="101"/>
        <v>60.730920305639494</v>
      </c>
      <c r="R217" s="60">
        <f>'Расчет субсидий'!X217-1</f>
        <v>4.0625000000000133E-2</v>
      </c>
      <c r="S217" s="60">
        <f>R217*'Расчет субсидий'!Y217</f>
        <v>0.40625000000000133</v>
      </c>
      <c r="T217" s="61">
        <f t="shared" si="102"/>
        <v>6.0796175592501065</v>
      </c>
      <c r="U217" s="60">
        <f>'Расчет субсидий'!AB217-1</f>
        <v>0.22824246604521892</v>
      </c>
      <c r="V217" s="70">
        <f>U217*'Расчет субсидий'!AC217</f>
        <v>1.1412123302260946</v>
      </c>
      <c r="W217" s="61">
        <f t="shared" si="104"/>
        <v>17.078484976431444</v>
      </c>
      <c r="X217" s="60">
        <f>'Расчет субсидий'!AF217-1</f>
        <v>0.21733333333333338</v>
      </c>
      <c r="Y217" s="60">
        <f>X217*'Расчет субсидий'!AG217</f>
        <v>4.3466666666666676</v>
      </c>
      <c r="Z217" s="61">
        <f t="shared" si="103"/>
        <v>65.048790131381452</v>
      </c>
      <c r="AA217" s="27" t="s">
        <v>375</v>
      </c>
      <c r="AB217" s="27" t="s">
        <v>375</v>
      </c>
      <c r="AC217" s="27" t="s">
        <v>375</v>
      </c>
      <c r="AD217" s="27" t="s">
        <v>375</v>
      </c>
      <c r="AE217" s="27" t="s">
        <v>375</v>
      </c>
      <c r="AF217" s="27" t="s">
        <v>375</v>
      </c>
      <c r="AG217" s="60">
        <f t="shared" si="86"/>
        <v>1.2969472347518387</v>
      </c>
      <c r="AH217" s="26" t="str">
        <f>IF('Расчет субсидий'!BF217="+",'Расчет субсидий'!BF217,"-")</f>
        <v>-</v>
      </c>
    </row>
    <row r="218" spans="1:34" ht="15" customHeight="1">
      <c r="A218" s="33" t="s">
        <v>215</v>
      </c>
      <c r="B218" s="57">
        <f>'Расчет субсидий'!AT218</f>
        <v>-18</v>
      </c>
      <c r="C218" s="60">
        <f>'Расчет субсидий'!D218-1</f>
        <v>-0.41314349889504765</v>
      </c>
      <c r="D218" s="60">
        <f>C218*'Расчет субсидий'!E218</f>
        <v>-4.1314349889504767</v>
      </c>
      <c r="E218" s="61">
        <f t="shared" si="99"/>
        <v>-110.35996910503779</v>
      </c>
      <c r="F218" s="27" t="s">
        <v>375</v>
      </c>
      <c r="G218" s="27" t="s">
        <v>375</v>
      </c>
      <c r="H218" s="27" t="s">
        <v>375</v>
      </c>
      <c r="I218" s="27" t="s">
        <v>375</v>
      </c>
      <c r="J218" s="27" t="s">
        <v>375</v>
      </c>
      <c r="K218" s="27" t="s">
        <v>375</v>
      </c>
      <c r="L218" s="60">
        <f>'Расчет субсидий'!P218-1</f>
        <v>0.16962507468631727</v>
      </c>
      <c r="M218" s="60">
        <f>L218*'Расчет субсидий'!Q218</f>
        <v>3.3925014937263454</v>
      </c>
      <c r="N218" s="61">
        <f t="shared" si="100"/>
        <v>90.621384830635648</v>
      </c>
      <c r="O218" s="60">
        <f>'Расчет субсидий'!T218-1</f>
        <v>0</v>
      </c>
      <c r="P218" s="60">
        <f>O218*'Расчет субсидий'!U218</f>
        <v>0</v>
      </c>
      <c r="Q218" s="61">
        <f t="shared" si="101"/>
        <v>0</v>
      </c>
      <c r="R218" s="60">
        <f>'Расчет субсидий'!X218-1</f>
        <v>-2.2222222222222143E-2</v>
      </c>
      <c r="S218" s="60">
        <f>R218*'Расчет субсидий'!Y218</f>
        <v>-0.77777777777777501</v>
      </c>
      <c r="T218" s="61">
        <f t="shared" si="102"/>
        <v>-20.776202882462716</v>
      </c>
      <c r="U218" s="60">
        <f>'Расчет субсидий'!AB218-1</f>
        <v>0.16857268116867963</v>
      </c>
      <c r="V218" s="70">
        <f>U218*'Расчет субсидий'!AC218</f>
        <v>0.84286340584339814</v>
      </c>
      <c r="W218" s="61">
        <f t="shared" si="104"/>
        <v>22.514787156864873</v>
      </c>
      <c r="X218" s="60">
        <f>'Расчет субсидий'!AF218-1</f>
        <v>0</v>
      </c>
      <c r="Y218" s="60">
        <f>X218*'Расчет субсидий'!AG218</f>
        <v>0</v>
      </c>
      <c r="Z218" s="61">
        <f t="shared" si="103"/>
        <v>0</v>
      </c>
      <c r="AA218" s="27" t="s">
        <v>375</v>
      </c>
      <c r="AB218" s="27" t="s">
        <v>375</v>
      </c>
      <c r="AC218" s="27" t="s">
        <v>375</v>
      </c>
      <c r="AD218" s="27" t="s">
        <v>375</v>
      </c>
      <c r="AE218" s="27" t="s">
        <v>375</v>
      </c>
      <c r="AF218" s="27" t="s">
        <v>375</v>
      </c>
      <c r="AG218" s="60">
        <f t="shared" si="86"/>
        <v>-0.6738478671585082</v>
      </c>
      <c r="AH218" s="26" t="str">
        <f>IF('Расчет субсидий'!BF218="+",'Расчет субсидий'!BF218,"-")</f>
        <v>-</v>
      </c>
    </row>
    <row r="219" spans="1:34" ht="15" customHeight="1">
      <c r="A219" s="33" t="s">
        <v>216</v>
      </c>
      <c r="B219" s="57">
        <f>'Расчет субсидий'!AT219</f>
        <v>75.427272727272339</v>
      </c>
      <c r="C219" s="60">
        <f>'Расчет субсидий'!D219-1</f>
        <v>-0.31089441754922176</v>
      </c>
      <c r="D219" s="60">
        <f>C219*'Расчет субсидий'!E219</f>
        <v>-3.1089441754922174</v>
      </c>
      <c r="E219" s="61">
        <f t="shared" si="99"/>
        <v>-62.955754737696552</v>
      </c>
      <c r="F219" s="27" t="s">
        <v>375</v>
      </c>
      <c r="G219" s="27" t="s">
        <v>375</v>
      </c>
      <c r="H219" s="27" t="s">
        <v>375</v>
      </c>
      <c r="I219" s="27" t="s">
        <v>375</v>
      </c>
      <c r="J219" s="27" t="s">
        <v>375</v>
      </c>
      <c r="K219" s="27" t="s">
        <v>375</v>
      </c>
      <c r="L219" s="60">
        <f>'Расчет субсидий'!P219-1</f>
        <v>9.2897045590881966E-2</v>
      </c>
      <c r="M219" s="60">
        <f>L219*'Расчет субсидий'!Q219</f>
        <v>1.8579409118176393</v>
      </c>
      <c r="N219" s="61">
        <f t="shared" si="100"/>
        <v>37.623085446043717</v>
      </c>
      <c r="O219" s="60">
        <f>'Расчет субсидий'!T219-1</f>
        <v>4.0816326530612734E-3</v>
      </c>
      <c r="P219" s="60">
        <f>O219*'Расчет субсидий'!U219</f>
        <v>0.1224489795918382</v>
      </c>
      <c r="Q219" s="61">
        <f t="shared" si="101"/>
        <v>2.4795774680786882</v>
      </c>
      <c r="R219" s="60">
        <f>'Расчет субсидий'!X219-1</f>
        <v>0.20052631578947366</v>
      </c>
      <c r="S219" s="60">
        <f>R219*'Расчет субсидий'!Y219</f>
        <v>4.0105263157894733</v>
      </c>
      <c r="T219" s="61">
        <f t="shared" si="102"/>
        <v>81.212687283439422</v>
      </c>
      <c r="U219" s="60">
        <f>'Расчет субсидий'!AB219-1</f>
        <v>0.2387460674477202</v>
      </c>
      <c r="V219" s="70">
        <f>U219*'Расчет субсидий'!AC219</f>
        <v>1.193730337238601</v>
      </c>
      <c r="W219" s="61">
        <f t="shared" si="104"/>
        <v>24.172899251959979</v>
      </c>
      <c r="X219" s="60">
        <f>'Расчет субсидий'!AF219-1</f>
        <v>-1.7543859649122862E-2</v>
      </c>
      <c r="Y219" s="60">
        <f>X219*'Расчет субсидий'!AG219</f>
        <v>-0.35087719298245723</v>
      </c>
      <c r="Z219" s="61">
        <f t="shared" si="103"/>
        <v>-7.1052219845529025</v>
      </c>
      <c r="AA219" s="27" t="s">
        <v>375</v>
      </c>
      <c r="AB219" s="27" t="s">
        <v>375</v>
      </c>
      <c r="AC219" s="27" t="s">
        <v>375</v>
      </c>
      <c r="AD219" s="27" t="s">
        <v>375</v>
      </c>
      <c r="AE219" s="27" t="s">
        <v>375</v>
      </c>
      <c r="AF219" s="27" t="s">
        <v>375</v>
      </c>
      <c r="AG219" s="60">
        <f t="shared" si="86"/>
        <v>3.7248251759628772</v>
      </c>
      <c r="AH219" s="26" t="str">
        <f>IF('Расчет субсидий'!BF219="+",'Расчет субсидий'!BF219,"-")</f>
        <v>-</v>
      </c>
    </row>
    <row r="220" spans="1:34" ht="15" customHeight="1">
      <c r="A220" s="33" t="s">
        <v>217</v>
      </c>
      <c r="B220" s="57">
        <f>'Расчет субсидий'!AT220</f>
        <v>362.14545454545487</v>
      </c>
      <c r="C220" s="60">
        <f>'Расчет субсидий'!D220-1</f>
        <v>-0.1077374334713187</v>
      </c>
      <c r="D220" s="60">
        <f>C220*'Расчет субсидий'!E220</f>
        <v>-1.077374334713187</v>
      </c>
      <c r="E220" s="61">
        <f t="shared" si="99"/>
        <v>-37.244215458560134</v>
      </c>
      <c r="F220" s="27" t="s">
        <v>375</v>
      </c>
      <c r="G220" s="27" t="s">
        <v>375</v>
      </c>
      <c r="H220" s="27" t="s">
        <v>375</v>
      </c>
      <c r="I220" s="27" t="s">
        <v>375</v>
      </c>
      <c r="J220" s="27" t="s">
        <v>375</v>
      </c>
      <c r="K220" s="27" t="s">
        <v>375</v>
      </c>
      <c r="L220" s="60">
        <f>'Расчет субсидий'!P220-1</f>
        <v>7.5249141377174755E-2</v>
      </c>
      <c r="M220" s="60">
        <f>L220*'Расчет субсидий'!Q220</f>
        <v>1.5049828275434951</v>
      </c>
      <c r="N220" s="61">
        <f t="shared" si="100"/>
        <v>52.026396846909144</v>
      </c>
      <c r="O220" s="60">
        <f>'Расчет субсидий'!T220-1</f>
        <v>0.21253731343283588</v>
      </c>
      <c r="P220" s="60">
        <f>O220*'Расчет субсидий'!U220</f>
        <v>6.3761194029850765</v>
      </c>
      <c r="Q220" s="61">
        <f t="shared" si="101"/>
        <v>220.41880633577648</v>
      </c>
      <c r="R220" s="60">
        <f>'Расчет субсидий'!X220-1</f>
        <v>0.17105263157894757</v>
      </c>
      <c r="S220" s="60">
        <f>R220*'Расчет субсидий'!Y220</f>
        <v>3.4210526315789513</v>
      </c>
      <c r="T220" s="61">
        <f t="shared" si="102"/>
        <v>118.26383569784983</v>
      </c>
      <c r="U220" s="60">
        <f>'Расчет субсидий'!AB220-1</f>
        <v>5.0221432060799875E-2</v>
      </c>
      <c r="V220" s="70">
        <f>U220*'Расчет субсидий'!AC220</f>
        <v>0.25110716030399938</v>
      </c>
      <c r="W220" s="61">
        <f t="shared" si="104"/>
        <v>8.6806311234795377</v>
      </c>
      <c r="X220" s="60">
        <f>'Расчет субсидий'!AF220-1</f>
        <v>0</v>
      </c>
      <c r="Y220" s="60">
        <f>X220*'Расчет субсидий'!AG220</f>
        <v>0</v>
      </c>
      <c r="Z220" s="61">
        <f t="shared" si="103"/>
        <v>0</v>
      </c>
      <c r="AA220" s="27" t="s">
        <v>375</v>
      </c>
      <c r="AB220" s="27" t="s">
        <v>375</v>
      </c>
      <c r="AC220" s="27" t="s">
        <v>375</v>
      </c>
      <c r="AD220" s="27" t="s">
        <v>375</v>
      </c>
      <c r="AE220" s="27" t="s">
        <v>375</v>
      </c>
      <c r="AF220" s="27" t="s">
        <v>375</v>
      </c>
      <c r="AG220" s="60">
        <f t="shared" si="86"/>
        <v>10.475887687698336</v>
      </c>
      <c r="AH220" s="26" t="str">
        <f>IF('Расчет субсидий'!BF220="+",'Расчет субсидий'!BF220,"-")</f>
        <v>-</v>
      </c>
    </row>
    <row r="221" spans="1:34" ht="15" customHeight="1">
      <c r="A221" s="33" t="s">
        <v>218</v>
      </c>
      <c r="B221" s="57">
        <f>'Расчет субсидий'!AT221</f>
        <v>-114.68181818181824</v>
      </c>
      <c r="C221" s="60">
        <f>'Расчет субсидий'!D221-1</f>
        <v>0.10731540838761244</v>
      </c>
      <c r="D221" s="60">
        <f>C221*'Расчет субсидий'!E221</f>
        <v>1.0731540838761244</v>
      </c>
      <c r="E221" s="61">
        <f t="shared" si="99"/>
        <v>16.730999749026314</v>
      </c>
      <c r="F221" s="27" t="s">
        <v>375</v>
      </c>
      <c r="G221" s="27" t="s">
        <v>375</v>
      </c>
      <c r="H221" s="27" t="s">
        <v>375</v>
      </c>
      <c r="I221" s="27" t="s">
        <v>375</v>
      </c>
      <c r="J221" s="27" t="s">
        <v>375</v>
      </c>
      <c r="K221" s="27" t="s">
        <v>375</v>
      </c>
      <c r="L221" s="60">
        <f>'Расчет субсидий'!P221-1</f>
        <v>-4.3684683672322699E-2</v>
      </c>
      <c r="M221" s="60">
        <f>L221*'Расчет субсидий'!Q221</f>
        <v>-0.87369367344645399</v>
      </c>
      <c r="N221" s="61">
        <f t="shared" si="100"/>
        <v>-13.621313892186473</v>
      </c>
      <c r="O221" s="60">
        <f>'Расчет субсидий'!T221-1</f>
        <v>1.8041237113401998E-2</v>
      </c>
      <c r="P221" s="60">
        <f>O221*'Расчет субсидий'!U221</f>
        <v>0.18041237113401998</v>
      </c>
      <c r="Q221" s="61">
        <f t="shared" si="101"/>
        <v>2.8127175598699554</v>
      </c>
      <c r="R221" s="60">
        <f>'Расчет субсидий'!X221-1</f>
        <v>-5.7017543859649078E-2</v>
      </c>
      <c r="S221" s="60">
        <f>R221*'Расчет субсидий'!Y221</f>
        <v>-2.2807017543859631</v>
      </c>
      <c r="T221" s="61">
        <f t="shared" si="102"/>
        <v>-35.557261583920038</v>
      </c>
      <c r="U221" s="60">
        <f>'Расчет субсидий'!AB221-1</f>
        <v>-0.84101062494771184</v>
      </c>
      <c r="V221" s="70">
        <f>U221*'Расчет субсидий'!AC221</f>
        <v>-4.2050531247385594</v>
      </c>
      <c r="W221" s="61">
        <f t="shared" si="104"/>
        <v>-65.558845492651827</v>
      </c>
      <c r="X221" s="60">
        <f>'Расчет субсидий'!AF221-1</f>
        <v>-6.25E-2</v>
      </c>
      <c r="Y221" s="60">
        <f>X221*'Расчет субсидий'!AG221</f>
        <v>-1.25</v>
      </c>
      <c r="Z221" s="61">
        <f t="shared" si="103"/>
        <v>-19.488114521956192</v>
      </c>
      <c r="AA221" s="27" t="s">
        <v>375</v>
      </c>
      <c r="AB221" s="27" t="s">
        <v>375</v>
      </c>
      <c r="AC221" s="27" t="s">
        <v>375</v>
      </c>
      <c r="AD221" s="27" t="s">
        <v>375</v>
      </c>
      <c r="AE221" s="27" t="s">
        <v>375</v>
      </c>
      <c r="AF221" s="27" t="s">
        <v>375</v>
      </c>
      <c r="AG221" s="60">
        <f t="shared" si="86"/>
        <v>-7.3558820975608317</v>
      </c>
      <c r="AH221" s="26" t="str">
        <f>IF('Расчет субсидий'!BF221="+",'Расчет субсидий'!BF221,"-")</f>
        <v>-</v>
      </c>
    </row>
    <row r="222" spans="1:34" ht="15" customHeight="1">
      <c r="A222" s="33" t="s">
        <v>219</v>
      </c>
      <c r="B222" s="57">
        <f>'Расчет субсидий'!AT222</f>
        <v>7.6181818181818812</v>
      </c>
      <c r="C222" s="60">
        <f>'Расчет субсидий'!D222-1</f>
        <v>-1</v>
      </c>
      <c r="D222" s="60">
        <f>C222*'Расчет субсидий'!E222</f>
        <v>0</v>
      </c>
      <c r="E222" s="61">
        <f t="shared" si="99"/>
        <v>0</v>
      </c>
      <c r="F222" s="27" t="s">
        <v>375</v>
      </c>
      <c r="G222" s="27" t="s">
        <v>375</v>
      </c>
      <c r="H222" s="27" t="s">
        <v>375</v>
      </c>
      <c r="I222" s="27" t="s">
        <v>375</v>
      </c>
      <c r="J222" s="27" t="s">
        <v>375</v>
      </c>
      <c r="K222" s="27" t="s">
        <v>375</v>
      </c>
      <c r="L222" s="60">
        <f>'Расчет субсидий'!P222-1</f>
        <v>-0.16001431895471641</v>
      </c>
      <c r="M222" s="60">
        <f>L222*'Расчет субсидий'!Q222</f>
        <v>-3.2002863790943281</v>
      </c>
      <c r="N222" s="61">
        <f t="shared" si="100"/>
        <v>-10.588135055735968</v>
      </c>
      <c r="O222" s="60">
        <f>'Расчет субсидий'!T222-1</f>
        <v>0.1051282051282052</v>
      </c>
      <c r="P222" s="60">
        <f>O222*'Расчет субсидий'!U222</f>
        <v>2.62820512820513</v>
      </c>
      <c r="Q222" s="61">
        <f t="shared" si="101"/>
        <v>8.6954064590585052</v>
      </c>
      <c r="R222" s="60">
        <f>'Расчет субсидий'!X222-1</f>
        <v>7.8947368421052655E-2</v>
      </c>
      <c r="S222" s="60">
        <f>R222*'Расчет субсидий'!Y222</f>
        <v>1.9736842105263164</v>
      </c>
      <c r="T222" s="61">
        <f t="shared" si="102"/>
        <v>6.5299265449925858</v>
      </c>
      <c r="U222" s="60">
        <f>'Расчет субсидий'!AB222-1</f>
        <v>0.24080780576355787</v>
      </c>
      <c r="V222" s="70">
        <f>U222*'Расчет субсидий'!AC222</f>
        <v>1.2040390288177893</v>
      </c>
      <c r="W222" s="61">
        <f t="shared" si="104"/>
        <v>3.9835584505120822</v>
      </c>
      <c r="X222" s="60">
        <f>'Расчет субсидий'!AF222-1</f>
        <v>-1.5151515151515138E-2</v>
      </c>
      <c r="Y222" s="60">
        <f>X222*'Расчет субсидий'!AG222</f>
        <v>-0.30303030303030276</v>
      </c>
      <c r="Z222" s="61">
        <f t="shared" si="103"/>
        <v>-1.002574580645325</v>
      </c>
      <c r="AA222" s="27" t="s">
        <v>375</v>
      </c>
      <c r="AB222" s="27" t="s">
        <v>375</v>
      </c>
      <c r="AC222" s="27" t="s">
        <v>375</v>
      </c>
      <c r="AD222" s="27" t="s">
        <v>375</v>
      </c>
      <c r="AE222" s="27" t="s">
        <v>375</v>
      </c>
      <c r="AF222" s="27" t="s">
        <v>375</v>
      </c>
      <c r="AG222" s="60">
        <f t="shared" si="86"/>
        <v>2.3026116854246048</v>
      </c>
      <c r="AH222" s="26" t="str">
        <f>IF('Расчет субсидий'!BF222="+",'Расчет субсидий'!BF222,"-")</f>
        <v>-</v>
      </c>
    </row>
    <row r="223" spans="1:34" ht="15" customHeight="1">
      <c r="A223" s="33" t="s">
        <v>220</v>
      </c>
      <c r="B223" s="57">
        <f>'Расчет субсидий'!AT223</f>
        <v>-246.88181818181829</v>
      </c>
      <c r="C223" s="60">
        <f>'Расчет субсидий'!D223-1</f>
        <v>7.7069735486087199E-2</v>
      </c>
      <c r="D223" s="60">
        <f>C223*'Расчет субсидий'!E223</f>
        <v>0.77069735486087199</v>
      </c>
      <c r="E223" s="61">
        <f t="shared" si="99"/>
        <v>19.61751231406063</v>
      </c>
      <c r="F223" s="27" t="s">
        <v>375</v>
      </c>
      <c r="G223" s="27" t="s">
        <v>375</v>
      </c>
      <c r="H223" s="27" t="s">
        <v>375</v>
      </c>
      <c r="I223" s="27" t="s">
        <v>375</v>
      </c>
      <c r="J223" s="27" t="s">
        <v>375</v>
      </c>
      <c r="K223" s="27" t="s">
        <v>375</v>
      </c>
      <c r="L223" s="60">
        <f>'Расчет субсидий'!P223-1</f>
        <v>-0.74517474545972695</v>
      </c>
      <c r="M223" s="60">
        <f>L223*'Расчет субсидий'!Q223</f>
        <v>-14.903494909194539</v>
      </c>
      <c r="N223" s="61">
        <f t="shared" si="100"/>
        <v>-379.35707584781187</v>
      </c>
      <c r="O223" s="60">
        <f>'Расчет субсидий'!T223-1</f>
        <v>1.7478510028653416E-2</v>
      </c>
      <c r="P223" s="60">
        <f>O223*'Расчет субсидий'!U223</f>
        <v>0.26217765042980123</v>
      </c>
      <c r="Q223" s="61">
        <f t="shared" si="101"/>
        <v>6.673531773969283</v>
      </c>
      <c r="R223" s="60">
        <f>'Расчет субсидий'!X223-1</f>
        <v>7.271186440677968E-2</v>
      </c>
      <c r="S223" s="60">
        <f>R223*'Расчет субсидий'!Y223</f>
        <v>2.5449152542372886</v>
      </c>
      <c r="T223" s="61">
        <f t="shared" si="102"/>
        <v>64.778873345495398</v>
      </c>
      <c r="U223" s="60">
        <f>'Расчет субсидий'!AB223-1</f>
        <v>0.18085570836061993</v>
      </c>
      <c r="V223" s="70">
        <f>U223*'Расчет субсидий'!AC223</f>
        <v>0.90427854180309963</v>
      </c>
      <c r="W223" s="61">
        <f t="shared" si="104"/>
        <v>23.017719364516967</v>
      </c>
      <c r="X223" s="60">
        <f>'Расчет субсидий'!AF223-1</f>
        <v>3.6118980169971726E-2</v>
      </c>
      <c r="Y223" s="60">
        <f>X223*'Расчет субсидий'!AG223</f>
        <v>0.72237960339943452</v>
      </c>
      <c r="Z223" s="61">
        <f t="shared" si="103"/>
        <v>18.387620867951306</v>
      </c>
      <c r="AA223" s="27" t="s">
        <v>375</v>
      </c>
      <c r="AB223" s="27" t="s">
        <v>375</v>
      </c>
      <c r="AC223" s="27" t="s">
        <v>375</v>
      </c>
      <c r="AD223" s="27" t="s">
        <v>375</v>
      </c>
      <c r="AE223" s="27" t="s">
        <v>375</v>
      </c>
      <c r="AF223" s="27" t="s">
        <v>375</v>
      </c>
      <c r="AG223" s="60">
        <f t="shared" si="86"/>
        <v>-9.699046504464043</v>
      </c>
      <c r="AH223" s="26" t="str">
        <f>IF('Расчет субсидий'!BF223="+",'Расчет субсидий'!BF223,"-")</f>
        <v>-</v>
      </c>
    </row>
    <row r="224" spans="1:34" ht="15" customHeight="1">
      <c r="A224" s="33" t="s">
        <v>221</v>
      </c>
      <c r="B224" s="57">
        <f>'Расчет субсидий'!AT224</f>
        <v>3.9363636363636374</v>
      </c>
      <c r="C224" s="60">
        <f>'Расчет субсидий'!D224-1</f>
        <v>0.20441419841884589</v>
      </c>
      <c r="D224" s="60">
        <f>C224*'Расчет субсидий'!E224</f>
        <v>2.0441419841884589</v>
      </c>
      <c r="E224" s="61">
        <f t="shared" si="99"/>
        <v>8.0274606202176884</v>
      </c>
      <c r="F224" s="27" t="s">
        <v>375</v>
      </c>
      <c r="G224" s="27" t="s">
        <v>375</v>
      </c>
      <c r="H224" s="27" t="s">
        <v>375</v>
      </c>
      <c r="I224" s="27" t="s">
        <v>375</v>
      </c>
      <c r="J224" s="27" t="s">
        <v>375</v>
      </c>
      <c r="K224" s="27" t="s">
        <v>375</v>
      </c>
      <c r="L224" s="60">
        <f>'Расчет субсидий'!P224-1</f>
        <v>-0.35524534605746982</v>
      </c>
      <c r="M224" s="60">
        <f>L224*'Расчет субсидий'!Q224</f>
        <v>-7.1049069211493965</v>
      </c>
      <c r="N224" s="61">
        <f t="shared" si="100"/>
        <v>-27.901369357413788</v>
      </c>
      <c r="O224" s="60">
        <f>'Расчет субсидий'!T224-1</f>
        <v>8.2653061224489788E-2</v>
      </c>
      <c r="P224" s="60">
        <f>O224*'Расчет субсидий'!U224</f>
        <v>2.4795918367346936</v>
      </c>
      <c r="Q224" s="61">
        <f t="shared" si="101"/>
        <v>9.7374966991362797</v>
      </c>
      <c r="R224" s="60">
        <f>'Расчет субсидий'!X224-1</f>
        <v>0.22688888888888892</v>
      </c>
      <c r="S224" s="60">
        <f>R224*'Расчет субсидий'!Y224</f>
        <v>4.5377777777777784</v>
      </c>
      <c r="T224" s="61">
        <f t="shared" si="102"/>
        <v>17.820108728343449</v>
      </c>
      <c r="U224" s="60">
        <f>'Расчет субсидий'!AB224-1</f>
        <v>-0.19525221008840354</v>
      </c>
      <c r="V224" s="70">
        <f>U224*'Расчет субсидий'!AC224</f>
        <v>-0.97626105044201772</v>
      </c>
      <c r="W224" s="61">
        <f t="shared" si="104"/>
        <v>-3.8338320909674799</v>
      </c>
      <c r="X224" s="60">
        <f>'Расчет субсидий'!AF224-1</f>
        <v>1.1013215859030367E-3</v>
      </c>
      <c r="Y224" s="60">
        <f>X224*'Расчет субсидий'!AG224</f>
        <v>2.2026431718060735E-2</v>
      </c>
      <c r="Z224" s="61">
        <f t="shared" si="103"/>
        <v>8.6499037047489596E-2</v>
      </c>
      <c r="AA224" s="27" t="s">
        <v>375</v>
      </c>
      <c r="AB224" s="27" t="s">
        <v>375</v>
      </c>
      <c r="AC224" s="27" t="s">
        <v>375</v>
      </c>
      <c r="AD224" s="27" t="s">
        <v>375</v>
      </c>
      <c r="AE224" s="27" t="s">
        <v>375</v>
      </c>
      <c r="AF224" s="27" t="s">
        <v>375</v>
      </c>
      <c r="AG224" s="60">
        <f t="shared" si="86"/>
        <v>1.002370058827577</v>
      </c>
      <c r="AH224" s="26" t="str">
        <f>IF('Расчет субсидий'!BF224="+",'Расчет субсидий'!BF224,"-")</f>
        <v>-</v>
      </c>
    </row>
    <row r="225" spans="1:34" ht="15" customHeight="1">
      <c r="A225" s="33" t="s">
        <v>222</v>
      </c>
      <c r="B225" s="57">
        <f>'Расчет субсидий'!AT225</f>
        <v>85.781818181818153</v>
      </c>
      <c r="C225" s="60">
        <f>'Расчет субсидий'!D225-1</f>
        <v>-1</v>
      </c>
      <c r="D225" s="60">
        <f>C225*'Расчет субсидий'!E225</f>
        <v>0</v>
      </c>
      <c r="E225" s="61">
        <f t="shared" si="99"/>
        <v>0</v>
      </c>
      <c r="F225" s="27" t="s">
        <v>375</v>
      </c>
      <c r="G225" s="27" t="s">
        <v>375</v>
      </c>
      <c r="H225" s="27" t="s">
        <v>375</v>
      </c>
      <c r="I225" s="27" t="s">
        <v>375</v>
      </c>
      <c r="J225" s="27" t="s">
        <v>375</v>
      </c>
      <c r="K225" s="27" t="s">
        <v>375</v>
      </c>
      <c r="L225" s="60">
        <f>'Расчет субсидий'!P225-1</f>
        <v>0.20930043933761411</v>
      </c>
      <c r="M225" s="60">
        <f>L225*'Расчет субсидий'!Q225</f>
        <v>4.1860087867522822</v>
      </c>
      <c r="N225" s="61">
        <f t="shared" si="100"/>
        <v>53.593461644523529</v>
      </c>
      <c r="O225" s="60">
        <f>'Расчет субсидий'!T225-1</f>
        <v>4.2992424242424221E-2</v>
      </c>
      <c r="P225" s="60">
        <f>O225*'Расчет субсидий'!U225</f>
        <v>1.7196969696969688</v>
      </c>
      <c r="Q225" s="61">
        <f t="shared" si="101"/>
        <v>22.017276666340621</v>
      </c>
      <c r="R225" s="60">
        <f>'Расчет субсидий'!X225-1</f>
        <v>0.28000000000000003</v>
      </c>
      <c r="S225" s="60">
        <f>R225*'Расчет субсидий'!Y225</f>
        <v>2.8000000000000003</v>
      </c>
      <c r="T225" s="61">
        <f t="shared" si="102"/>
        <v>35.848394078764308</v>
      </c>
      <c r="U225" s="60">
        <f>'Расчет субсидий'!AB225-1</f>
        <v>0.24716177241740955</v>
      </c>
      <c r="V225" s="70">
        <f>U225*'Расчет субсидий'!AC225</f>
        <v>1.2358088620870478</v>
      </c>
      <c r="W225" s="61">
        <f t="shared" si="104"/>
        <v>15.822058247902063</v>
      </c>
      <c r="X225" s="60">
        <f>'Расчет субсидий'!AF225-1</f>
        <v>-0.16206896551724137</v>
      </c>
      <c r="Y225" s="60">
        <f>X225*'Расчет субсидий'!AG225</f>
        <v>-3.2413793103448274</v>
      </c>
      <c r="Z225" s="61">
        <f t="shared" si="103"/>
        <v>-41.499372455712368</v>
      </c>
      <c r="AA225" s="27" t="s">
        <v>375</v>
      </c>
      <c r="AB225" s="27" t="s">
        <v>375</v>
      </c>
      <c r="AC225" s="27" t="s">
        <v>375</v>
      </c>
      <c r="AD225" s="27" t="s">
        <v>375</v>
      </c>
      <c r="AE225" s="27" t="s">
        <v>375</v>
      </c>
      <c r="AF225" s="27" t="s">
        <v>375</v>
      </c>
      <c r="AG225" s="60">
        <f t="shared" si="86"/>
        <v>6.7001353081914719</v>
      </c>
      <c r="AH225" s="26" t="str">
        <f>IF('Расчет субсидий'!BF225="+",'Расчет субсидий'!BF225,"-")</f>
        <v>-</v>
      </c>
    </row>
    <row r="226" spans="1:34" ht="15" customHeight="1">
      <c r="A226" s="32" t="s">
        <v>223</v>
      </c>
      <c r="B226" s="62"/>
      <c r="C226" s="63"/>
      <c r="D226" s="63"/>
      <c r="E226" s="64"/>
      <c r="F226" s="63"/>
      <c r="G226" s="63"/>
      <c r="H226" s="64"/>
      <c r="I226" s="64"/>
      <c r="J226" s="64"/>
      <c r="K226" s="64"/>
      <c r="L226" s="63"/>
      <c r="M226" s="63"/>
      <c r="N226" s="64"/>
      <c r="O226" s="63"/>
      <c r="P226" s="63"/>
      <c r="Q226" s="64"/>
      <c r="R226" s="63"/>
      <c r="S226" s="63"/>
      <c r="T226" s="64"/>
      <c r="U226" s="64"/>
      <c r="V226" s="64"/>
      <c r="W226" s="64"/>
      <c r="X226" s="63"/>
      <c r="Y226" s="63"/>
      <c r="Z226" s="64"/>
      <c r="AA226" s="63"/>
      <c r="AB226" s="63"/>
      <c r="AC226" s="64"/>
      <c r="AD226" s="63"/>
      <c r="AE226" s="63"/>
      <c r="AF226" s="64"/>
      <c r="AG226" s="64"/>
      <c r="AH226" s="65"/>
    </row>
    <row r="227" spans="1:34" ht="15" customHeight="1">
      <c r="A227" s="33" t="s">
        <v>224</v>
      </c>
      <c r="B227" s="57">
        <f>'Расчет субсидий'!AT227</f>
        <v>-736.72727272727252</v>
      </c>
      <c r="C227" s="60">
        <f>'Расчет субсидий'!D227-1</f>
        <v>-1</v>
      </c>
      <c r="D227" s="60">
        <f>C227*'Расчет субсидий'!E227</f>
        <v>0</v>
      </c>
      <c r="E227" s="61">
        <f t="shared" ref="E227:E235" si="105">$B227*D227/$AG227</f>
        <v>0</v>
      </c>
      <c r="F227" s="27" t="s">
        <v>375</v>
      </c>
      <c r="G227" s="27" t="s">
        <v>375</v>
      </c>
      <c r="H227" s="27" t="s">
        <v>375</v>
      </c>
      <c r="I227" s="27" t="s">
        <v>375</v>
      </c>
      <c r="J227" s="27" t="s">
        <v>375</v>
      </c>
      <c r="K227" s="27" t="s">
        <v>375</v>
      </c>
      <c r="L227" s="60">
        <f>'Расчет субсидий'!P227-1</f>
        <v>2.3901808785529832E-2</v>
      </c>
      <c r="M227" s="60">
        <f>L227*'Расчет субсидий'!Q227</f>
        <v>0.47803617571059664</v>
      </c>
      <c r="N227" s="61">
        <f t="shared" ref="N227:N235" si="106">$B227*M227/$AG227</f>
        <v>5.8254665304107949</v>
      </c>
      <c r="O227" s="60">
        <f>'Расчет субсидий'!T227-1</f>
        <v>-1</v>
      </c>
      <c r="P227" s="60">
        <f>O227*'Расчет субсидий'!U227</f>
        <v>-20</v>
      </c>
      <c r="Q227" s="61">
        <f t="shared" ref="Q227:Q235" si="107">$B227*P227/$AG227</f>
        <v>-243.72492402907747</v>
      </c>
      <c r="R227" s="60">
        <f>'Расчет субсидий'!X227-1</f>
        <v>-1</v>
      </c>
      <c r="S227" s="60">
        <f>R227*'Расчет субсидий'!Y227</f>
        <v>-30</v>
      </c>
      <c r="T227" s="61">
        <f t="shared" ref="T227:T235" si="108">$B227*S227/$AG227</f>
        <v>-365.58738604361622</v>
      </c>
      <c r="U227" s="60">
        <f>'Расчет субсидий'!AB227-1</f>
        <v>0.21326543084131178</v>
      </c>
      <c r="V227" s="70">
        <f>U227*'Расчет субсидий'!AC227</f>
        <v>1.0663271542065589</v>
      </c>
      <c r="W227" s="61">
        <f>$B227*V227/$AG227</f>
        <v>12.994525232456796</v>
      </c>
      <c r="X227" s="60">
        <f>'Расчет субсидий'!AF227-1</f>
        <v>-0.6</v>
      </c>
      <c r="Y227" s="60">
        <f>X227*'Расчет субсидий'!AG227</f>
        <v>-12</v>
      </c>
      <c r="Z227" s="61">
        <f t="shared" ref="Z227:Z235" si="109">$B227*Y227/$AG227</f>
        <v>-146.23495441744649</v>
      </c>
      <c r="AA227" s="27" t="s">
        <v>375</v>
      </c>
      <c r="AB227" s="27" t="s">
        <v>375</v>
      </c>
      <c r="AC227" s="27" t="s">
        <v>375</v>
      </c>
      <c r="AD227" s="27" t="s">
        <v>375</v>
      </c>
      <c r="AE227" s="27" t="s">
        <v>375</v>
      </c>
      <c r="AF227" s="27" t="s">
        <v>375</v>
      </c>
      <c r="AG227" s="60">
        <f t="shared" si="86"/>
        <v>-60.455636670082839</v>
      </c>
      <c r="AH227" s="26" t="str">
        <f>IF('Расчет субсидий'!BF227="+",'Расчет субсидий'!BF227,"-")</f>
        <v>-</v>
      </c>
    </row>
    <row r="228" spans="1:34" ht="15" customHeight="1">
      <c r="A228" s="33" t="s">
        <v>148</v>
      </c>
      <c r="B228" s="57">
        <f>'Расчет субсидий'!AT228</f>
        <v>30.681818181818187</v>
      </c>
      <c r="C228" s="60">
        <f>'Расчет субсидий'!D228-1</f>
        <v>-1</v>
      </c>
      <c r="D228" s="60">
        <f>C228*'Расчет субсидий'!E228</f>
        <v>0</v>
      </c>
      <c r="E228" s="61">
        <f t="shared" si="105"/>
        <v>0</v>
      </c>
      <c r="F228" s="27" t="s">
        <v>375</v>
      </c>
      <c r="G228" s="27" t="s">
        <v>375</v>
      </c>
      <c r="H228" s="27" t="s">
        <v>375</v>
      </c>
      <c r="I228" s="27" t="s">
        <v>375</v>
      </c>
      <c r="J228" s="27" t="s">
        <v>375</v>
      </c>
      <c r="K228" s="27" t="s">
        <v>375</v>
      </c>
      <c r="L228" s="60">
        <f>'Расчет субсидий'!P228-1</f>
        <v>0.11521781983047497</v>
      </c>
      <c r="M228" s="60">
        <f>L228*'Расчет субсидий'!Q228</f>
        <v>2.3043563966094993</v>
      </c>
      <c r="N228" s="61">
        <f t="shared" si="106"/>
        <v>6.5748103307100036</v>
      </c>
      <c r="O228" s="60">
        <f>'Расчет субсидий'!T228-1</f>
        <v>0.20160493827160497</v>
      </c>
      <c r="P228" s="60">
        <f>O228*'Расчет субсидий'!U228</f>
        <v>6.0481481481481492</v>
      </c>
      <c r="Q228" s="61">
        <f t="shared" si="107"/>
        <v>17.256630521484283</v>
      </c>
      <c r="R228" s="60">
        <f>'Расчет субсидий'!X228-1</f>
        <v>6.6666666666666652E-2</v>
      </c>
      <c r="S228" s="60">
        <f>R228*'Расчет субсидий'!Y228</f>
        <v>1.333333333333333</v>
      </c>
      <c r="T228" s="61">
        <f t="shared" si="108"/>
        <v>3.8042786207803672</v>
      </c>
      <c r="U228" s="60">
        <f>'Расчет субсидий'!AB228-1</f>
        <v>6.728433930017097E-2</v>
      </c>
      <c r="V228" s="70">
        <f>U228*'Расчет субсидий'!AC228</f>
        <v>0.33642169650085485</v>
      </c>
      <c r="W228" s="61">
        <f t="shared" ref="W228:W235" si="110">$B228*V228/$AG228</f>
        <v>0.9598814006736478</v>
      </c>
      <c r="X228" s="60">
        <f>'Расчет субсидий'!AF228-1</f>
        <v>3.6559139784946293E-2</v>
      </c>
      <c r="Y228" s="60">
        <f>X228*'Расчет субсидий'!AG228</f>
        <v>0.73118279569892586</v>
      </c>
      <c r="Z228" s="61">
        <f t="shared" si="109"/>
        <v>2.0862173081698825</v>
      </c>
      <c r="AA228" s="27" t="s">
        <v>375</v>
      </c>
      <c r="AB228" s="27" t="s">
        <v>375</v>
      </c>
      <c r="AC228" s="27" t="s">
        <v>375</v>
      </c>
      <c r="AD228" s="27" t="s">
        <v>375</v>
      </c>
      <c r="AE228" s="27" t="s">
        <v>375</v>
      </c>
      <c r="AF228" s="27" t="s">
        <v>375</v>
      </c>
      <c r="AG228" s="60">
        <f t="shared" si="86"/>
        <v>10.753442370290763</v>
      </c>
      <c r="AH228" s="26" t="str">
        <f>IF('Расчет субсидий'!BF228="+",'Расчет субсидий'!BF228,"-")</f>
        <v>-</v>
      </c>
    </row>
    <row r="229" spans="1:34" ht="15" customHeight="1">
      <c r="A229" s="33" t="s">
        <v>225</v>
      </c>
      <c r="B229" s="57">
        <f>'Расчет субсидий'!AT229</f>
        <v>-230.78181818181815</v>
      </c>
      <c r="C229" s="60">
        <f>'Расчет субсидий'!D229-1</f>
        <v>-1</v>
      </c>
      <c r="D229" s="60">
        <f>C229*'Расчет субсидий'!E229</f>
        <v>0</v>
      </c>
      <c r="E229" s="61">
        <f t="shared" si="105"/>
        <v>0</v>
      </c>
      <c r="F229" s="27" t="s">
        <v>375</v>
      </c>
      <c r="G229" s="27" t="s">
        <v>375</v>
      </c>
      <c r="H229" s="27" t="s">
        <v>375</v>
      </c>
      <c r="I229" s="27" t="s">
        <v>375</v>
      </c>
      <c r="J229" s="27" t="s">
        <v>375</v>
      </c>
      <c r="K229" s="27" t="s">
        <v>375</v>
      </c>
      <c r="L229" s="60">
        <f>'Расчет субсидий'!P229-1</f>
        <v>9.1068301225919246E-2</v>
      </c>
      <c r="M229" s="60">
        <f>L229*'Расчет субсидий'!Q229</f>
        <v>1.8213660245183849</v>
      </c>
      <c r="N229" s="61">
        <f t="shared" si="106"/>
        <v>26.035470612641745</v>
      </c>
      <c r="O229" s="60">
        <f>'Расчет субсидий'!T229-1</f>
        <v>1.9178082191779744E-3</v>
      </c>
      <c r="P229" s="60">
        <f>O229*'Расчет субсидий'!U229</f>
        <v>2.8767123287669616E-2</v>
      </c>
      <c r="Q229" s="61">
        <f t="shared" si="107"/>
        <v>0.41121091690749512</v>
      </c>
      <c r="R229" s="60">
        <f>'Расчет субсидий'!X229-1</f>
        <v>-0.18499999999999994</v>
      </c>
      <c r="S229" s="60">
        <f>R229*'Расчет субсидий'!Y229</f>
        <v>-6.4749999999999979</v>
      </c>
      <c r="T229" s="61">
        <f t="shared" si="108"/>
        <v>-92.556723880600529</v>
      </c>
      <c r="U229" s="60">
        <f>'Расчет субсидий'!AB229-1</f>
        <v>-7.0658648663981416E-2</v>
      </c>
      <c r="V229" s="70">
        <f>U229*'Расчет субсидий'!AC229</f>
        <v>-0.35329324331990708</v>
      </c>
      <c r="W229" s="61">
        <f t="shared" si="110"/>
        <v>-5.0501413391262497</v>
      </c>
      <c r="X229" s="60">
        <f>'Расчет субсидий'!AF229-1</f>
        <v>-0.55833333333333335</v>
      </c>
      <c r="Y229" s="60">
        <f>X229*'Расчет субсидий'!AG229</f>
        <v>-11.166666666666668</v>
      </c>
      <c r="Z229" s="61">
        <f t="shared" si="109"/>
        <v>-159.62163449164061</v>
      </c>
      <c r="AA229" s="27" t="s">
        <v>375</v>
      </c>
      <c r="AB229" s="27" t="s">
        <v>375</v>
      </c>
      <c r="AC229" s="27" t="s">
        <v>375</v>
      </c>
      <c r="AD229" s="27" t="s">
        <v>375</v>
      </c>
      <c r="AE229" s="27" t="s">
        <v>375</v>
      </c>
      <c r="AF229" s="27" t="s">
        <v>375</v>
      </c>
      <c r="AG229" s="60">
        <f t="shared" si="86"/>
        <v>-16.144826762180518</v>
      </c>
      <c r="AH229" s="26" t="str">
        <f>IF('Расчет субсидий'!BF229="+",'Расчет субсидий'!BF229,"-")</f>
        <v>-</v>
      </c>
    </row>
    <row r="230" spans="1:34" ht="15" customHeight="1">
      <c r="A230" s="33" t="s">
        <v>226</v>
      </c>
      <c r="B230" s="57">
        <f>'Расчет субсидий'!AT230</f>
        <v>67.227272727272521</v>
      </c>
      <c r="C230" s="60">
        <f>'Расчет субсидий'!D230-1</f>
        <v>-1</v>
      </c>
      <c r="D230" s="60">
        <f>C230*'Расчет субсидий'!E230</f>
        <v>0</v>
      </c>
      <c r="E230" s="61">
        <f t="shared" si="105"/>
        <v>0</v>
      </c>
      <c r="F230" s="27" t="s">
        <v>375</v>
      </c>
      <c r="G230" s="27" t="s">
        <v>375</v>
      </c>
      <c r="H230" s="27" t="s">
        <v>375</v>
      </c>
      <c r="I230" s="27" t="s">
        <v>375</v>
      </c>
      <c r="J230" s="27" t="s">
        <v>375</v>
      </c>
      <c r="K230" s="27" t="s">
        <v>375</v>
      </c>
      <c r="L230" s="60">
        <f>'Расчет субсидий'!P230-1</f>
        <v>8.6102308736984989E-2</v>
      </c>
      <c r="M230" s="60">
        <f>L230*'Расчет субсидий'!Q230</f>
        <v>1.7220461747396998</v>
      </c>
      <c r="N230" s="61">
        <f t="shared" si="106"/>
        <v>28.129013239940488</v>
      </c>
      <c r="O230" s="60">
        <f>'Расчет субсидий'!T230-1</f>
        <v>0.22594594594594586</v>
      </c>
      <c r="P230" s="60">
        <f>O230*'Расчет субсидий'!U230</f>
        <v>5.6486486486486465</v>
      </c>
      <c r="Q230" s="61">
        <f t="shared" si="107"/>
        <v>92.26867139589173</v>
      </c>
      <c r="R230" s="60">
        <f>'Расчет субсидий'!X230-1</f>
        <v>-9.4117647058823528E-2</v>
      </c>
      <c r="S230" s="60">
        <f>R230*'Расчет субсидий'!Y230</f>
        <v>-2.3529411764705883</v>
      </c>
      <c r="T230" s="61">
        <f t="shared" si="108"/>
        <v>-38.434459236115913</v>
      </c>
      <c r="U230" s="60">
        <f>'Расчет субсидий'!AB230-1</f>
        <v>0.12726656211588172</v>
      </c>
      <c r="V230" s="70">
        <f>U230*'Расчет субсидий'!AC230</f>
        <v>0.6363328105794086</v>
      </c>
      <c r="W230" s="61">
        <f t="shared" si="110"/>
        <v>10.394270674247371</v>
      </c>
      <c r="X230" s="60">
        <f>'Расчет субсидий'!AF230-1</f>
        <v>-7.6923076923076872E-2</v>
      </c>
      <c r="Y230" s="60">
        <f>X230*'Расчет субсидий'!AG230</f>
        <v>-1.5384615384615374</v>
      </c>
      <c r="Z230" s="61">
        <f t="shared" si="109"/>
        <v>-25.130223346691153</v>
      </c>
      <c r="AA230" s="27" t="s">
        <v>375</v>
      </c>
      <c r="AB230" s="27" t="s">
        <v>375</v>
      </c>
      <c r="AC230" s="27" t="s">
        <v>375</v>
      </c>
      <c r="AD230" s="27" t="s">
        <v>375</v>
      </c>
      <c r="AE230" s="27" t="s">
        <v>375</v>
      </c>
      <c r="AF230" s="27" t="s">
        <v>375</v>
      </c>
      <c r="AG230" s="60">
        <f t="shared" si="86"/>
        <v>4.1156249190356284</v>
      </c>
      <c r="AH230" s="26" t="str">
        <f>IF('Расчет субсидий'!BF230="+",'Расчет субсидий'!BF230,"-")</f>
        <v>-</v>
      </c>
    </row>
    <row r="231" spans="1:34" ht="15" customHeight="1">
      <c r="A231" s="33" t="s">
        <v>227</v>
      </c>
      <c r="B231" s="57">
        <f>'Расчет субсидий'!AT231</f>
        <v>-2.4545454545454568</v>
      </c>
      <c r="C231" s="60">
        <f>'Расчет субсидий'!D231-1</f>
        <v>-0.56592466393179253</v>
      </c>
      <c r="D231" s="60">
        <f>C231*'Расчет субсидий'!E231</f>
        <v>-5.6592466393179253</v>
      </c>
      <c r="E231" s="61">
        <f t="shared" si="105"/>
        <v>-1.123444732129488</v>
      </c>
      <c r="F231" s="27" t="s">
        <v>375</v>
      </c>
      <c r="G231" s="27" t="s">
        <v>375</v>
      </c>
      <c r="H231" s="27" t="s">
        <v>375</v>
      </c>
      <c r="I231" s="27" t="s">
        <v>375</v>
      </c>
      <c r="J231" s="27" t="s">
        <v>375</v>
      </c>
      <c r="K231" s="27" t="s">
        <v>375</v>
      </c>
      <c r="L231" s="60">
        <f>'Расчет субсидий'!P231-1</f>
        <v>9.0961207720236859E-2</v>
      </c>
      <c r="M231" s="60">
        <f>L231*'Расчет субсидий'!Q231</f>
        <v>1.8192241544047372</v>
      </c>
      <c r="N231" s="61">
        <f t="shared" si="106"/>
        <v>0.36114308548231971</v>
      </c>
      <c r="O231" s="60">
        <f>'Расчет субсидий'!T231-1</f>
        <v>0.30000000000000004</v>
      </c>
      <c r="P231" s="60">
        <f>O231*'Расчет субсидий'!U231</f>
        <v>4.5000000000000009</v>
      </c>
      <c r="Q231" s="61">
        <f t="shared" si="107"/>
        <v>0.89331701139500186</v>
      </c>
      <c r="R231" s="60">
        <f>'Расчет субсидий'!X231-1</f>
        <v>-0.37</v>
      </c>
      <c r="S231" s="60">
        <f>R231*'Расчет субсидий'!Y231</f>
        <v>-12.95</v>
      </c>
      <c r="T231" s="61">
        <f t="shared" si="108"/>
        <v>-2.5707678439033934</v>
      </c>
      <c r="U231" s="60">
        <f>'Расчет субсидий'!AB231-1</f>
        <v>7.8119612783450476E-2</v>
      </c>
      <c r="V231" s="70">
        <f>U231*'Расчет субсидий'!AC231</f>
        <v>0.39059806391725238</v>
      </c>
      <c r="W231" s="61">
        <f t="shared" si="110"/>
        <v>7.7539532247829723E-2</v>
      </c>
      <c r="X231" s="60">
        <f>'Расчет субсидий'!AF231-1</f>
        <v>-2.3255813953488413E-2</v>
      </c>
      <c r="Y231" s="60">
        <f>X231*'Расчет субсидий'!AG231</f>
        <v>-0.46511627906976827</v>
      </c>
      <c r="Z231" s="61">
        <f t="shared" si="109"/>
        <v>-9.2332507637726435E-2</v>
      </c>
      <c r="AA231" s="27" t="s">
        <v>375</v>
      </c>
      <c r="AB231" s="27" t="s">
        <v>375</v>
      </c>
      <c r="AC231" s="27" t="s">
        <v>375</v>
      </c>
      <c r="AD231" s="27" t="s">
        <v>375</v>
      </c>
      <c r="AE231" s="27" t="s">
        <v>375</v>
      </c>
      <c r="AF231" s="27" t="s">
        <v>375</v>
      </c>
      <c r="AG231" s="60">
        <f t="shared" si="86"/>
        <v>-12.364540700065703</v>
      </c>
      <c r="AH231" s="26" t="str">
        <f>IF('Расчет субсидий'!BF231="+",'Расчет субсидий'!BF231,"-")</f>
        <v>-</v>
      </c>
    </row>
    <row r="232" spans="1:34" ht="15" customHeight="1">
      <c r="A232" s="33" t="s">
        <v>228</v>
      </c>
      <c r="B232" s="57">
        <f>'Расчет субсидий'!AT232</f>
        <v>0</v>
      </c>
      <c r="C232" s="60">
        <f>'Расчет субсидий'!D232-1</f>
        <v>1.1083064948117727E-2</v>
      </c>
      <c r="D232" s="60">
        <f>C232*'Расчет субсидий'!E232</f>
        <v>0.11083064948117727</v>
      </c>
      <c r="E232" s="61">
        <f t="shared" si="105"/>
        <v>0</v>
      </c>
      <c r="F232" s="27" t="s">
        <v>375</v>
      </c>
      <c r="G232" s="27" t="s">
        <v>375</v>
      </c>
      <c r="H232" s="27" t="s">
        <v>375</v>
      </c>
      <c r="I232" s="27" t="s">
        <v>375</v>
      </c>
      <c r="J232" s="27" t="s">
        <v>375</v>
      </c>
      <c r="K232" s="27" t="s">
        <v>375</v>
      </c>
      <c r="L232" s="60">
        <f>'Расчет субсидий'!P232-1</f>
        <v>-0.19382653745160361</v>
      </c>
      <c r="M232" s="60">
        <f>L232*'Расчет субсидий'!Q232</f>
        <v>-3.8765307490320722</v>
      </c>
      <c r="N232" s="61">
        <f t="shared" si="106"/>
        <v>0</v>
      </c>
      <c r="O232" s="60">
        <f>'Расчет субсидий'!T232-1</f>
        <v>0</v>
      </c>
      <c r="P232" s="60">
        <f>O232*'Расчет субсидий'!U232</f>
        <v>0</v>
      </c>
      <c r="Q232" s="61">
        <f t="shared" si="107"/>
        <v>0</v>
      </c>
      <c r="R232" s="60">
        <f>'Расчет субсидий'!X232-1</f>
        <v>0</v>
      </c>
      <c r="S232" s="60">
        <f>R232*'Расчет субсидий'!Y232</f>
        <v>0</v>
      </c>
      <c r="T232" s="61">
        <f t="shared" si="108"/>
        <v>0</v>
      </c>
      <c r="U232" s="60">
        <f>'Расчет субсидий'!AB232-1</f>
        <v>5.2463513084152646E-2</v>
      </c>
      <c r="V232" s="70">
        <f>U232*'Расчет субсидий'!AC232</f>
        <v>0.26231756542076323</v>
      </c>
      <c r="W232" s="61">
        <f t="shared" si="110"/>
        <v>0</v>
      </c>
      <c r="X232" s="60">
        <f>'Расчет субсидий'!AF232-1</f>
        <v>0</v>
      </c>
      <c r="Y232" s="60">
        <f>X232*'Расчет субсидий'!AG232</f>
        <v>0</v>
      </c>
      <c r="Z232" s="61">
        <f t="shared" si="109"/>
        <v>0</v>
      </c>
      <c r="AA232" s="27" t="s">
        <v>375</v>
      </c>
      <c r="AB232" s="27" t="s">
        <v>375</v>
      </c>
      <c r="AC232" s="27" t="s">
        <v>375</v>
      </c>
      <c r="AD232" s="27" t="s">
        <v>375</v>
      </c>
      <c r="AE232" s="27" t="s">
        <v>375</v>
      </c>
      <c r="AF232" s="27" t="s">
        <v>375</v>
      </c>
      <c r="AG232" s="60">
        <f t="shared" si="86"/>
        <v>-3.5033825341301315</v>
      </c>
      <c r="AH232" s="26" t="str">
        <f>IF('Расчет субсидий'!BF232="+",'Расчет субсидий'!BF232,"-")</f>
        <v>-</v>
      </c>
    </row>
    <row r="233" spans="1:34" ht="15" customHeight="1">
      <c r="A233" s="33" t="s">
        <v>229</v>
      </c>
      <c r="B233" s="57">
        <f>'Расчет субсидий'!AT233</f>
        <v>146.81818181818176</v>
      </c>
      <c r="C233" s="60">
        <f>'Расчет субсидий'!D233-1</f>
        <v>-1</v>
      </c>
      <c r="D233" s="60">
        <f>C233*'Расчет субсидий'!E233</f>
        <v>0</v>
      </c>
      <c r="E233" s="61">
        <f t="shared" si="105"/>
        <v>0</v>
      </c>
      <c r="F233" s="27" t="s">
        <v>375</v>
      </c>
      <c r="G233" s="27" t="s">
        <v>375</v>
      </c>
      <c r="H233" s="27" t="s">
        <v>375</v>
      </c>
      <c r="I233" s="27" t="s">
        <v>375</v>
      </c>
      <c r="J233" s="27" t="s">
        <v>375</v>
      </c>
      <c r="K233" s="27" t="s">
        <v>375</v>
      </c>
      <c r="L233" s="60">
        <f>'Расчет субсидий'!P233-1</f>
        <v>0.20014442605686766</v>
      </c>
      <c r="M233" s="60">
        <f>L233*'Расчет субсидий'!Q233</f>
        <v>4.0028885211373533</v>
      </c>
      <c r="N233" s="61">
        <f t="shared" si="106"/>
        <v>61.790791551782654</v>
      </c>
      <c r="O233" s="60">
        <f>'Расчет субсидий'!T233-1</f>
        <v>5.1599147121535127E-2</v>
      </c>
      <c r="P233" s="60">
        <f>O233*'Расчет субсидий'!U233</f>
        <v>1.5479744136460538</v>
      </c>
      <c r="Q233" s="61">
        <f t="shared" si="107"/>
        <v>23.895385498749487</v>
      </c>
      <c r="R233" s="60">
        <f>'Расчет субсидий'!X233-1</f>
        <v>0.20750000000000002</v>
      </c>
      <c r="S233" s="60">
        <f>R233*'Расчет субсидий'!Y233</f>
        <v>4.1500000000000004</v>
      </c>
      <c r="T233" s="61">
        <f t="shared" si="108"/>
        <v>64.06168535191614</v>
      </c>
      <c r="U233" s="60">
        <f>'Расчет субсидий'!AB233-1</f>
        <v>0.16204228984012392</v>
      </c>
      <c r="V233" s="70">
        <f>U233*'Расчет субсидий'!AC233</f>
        <v>0.8102114492006196</v>
      </c>
      <c r="W233" s="61">
        <f t="shared" si="110"/>
        <v>12.506870102942186</v>
      </c>
      <c r="X233" s="60">
        <f>'Расчет субсидий'!AF233-1</f>
        <v>-5.0000000000000044E-2</v>
      </c>
      <c r="Y233" s="60">
        <f>X233*'Расчет субсидий'!AG233</f>
        <v>-1.0000000000000009</v>
      </c>
      <c r="Z233" s="61">
        <f t="shared" si="109"/>
        <v>-15.436550687208721</v>
      </c>
      <c r="AA233" s="27" t="s">
        <v>375</v>
      </c>
      <c r="AB233" s="27" t="s">
        <v>375</v>
      </c>
      <c r="AC233" s="27" t="s">
        <v>375</v>
      </c>
      <c r="AD233" s="27" t="s">
        <v>375</v>
      </c>
      <c r="AE233" s="27" t="s">
        <v>375</v>
      </c>
      <c r="AF233" s="27" t="s">
        <v>375</v>
      </c>
      <c r="AG233" s="60">
        <f t="shared" si="86"/>
        <v>9.5110743839840275</v>
      </c>
      <c r="AH233" s="26" t="str">
        <f>IF('Расчет субсидий'!BF233="+",'Расчет субсидий'!BF233,"-")</f>
        <v>-</v>
      </c>
    </row>
    <row r="234" spans="1:34" ht="15" customHeight="1">
      <c r="A234" s="33" t="s">
        <v>230</v>
      </c>
      <c r="B234" s="57">
        <f>'Расчет субсидий'!AT234</f>
        <v>39.836363636363785</v>
      </c>
      <c r="C234" s="60">
        <f>'Расчет субсидий'!D234-1</f>
        <v>-1</v>
      </c>
      <c r="D234" s="60">
        <f>C234*'Расчет субсидий'!E234</f>
        <v>0</v>
      </c>
      <c r="E234" s="61">
        <f t="shared" si="105"/>
        <v>0</v>
      </c>
      <c r="F234" s="27" t="s">
        <v>375</v>
      </c>
      <c r="G234" s="27" t="s">
        <v>375</v>
      </c>
      <c r="H234" s="27" t="s">
        <v>375</v>
      </c>
      <c r="I234" s="27" t="s">
        <v>375</v>
      </c>
      <c r="J234" s="27" t="s">
        <v>375</v>
      </c>
      <c r="K234" s="27" t="s">
        <v>375</v>
      </c>
      <c r="L234" s="60">
        <f>'Расчет субсидий'!P234-1</f>
        <v>-0.29650531508465261</v>
      </c>
      <c r="M234" s="60">
        <f>L234*'Расчет субсидий'!Q234</f>
        <v>-5.9301063016930522</v>
      </c>
      <c r="N234" s="61">
        <f t="shared" si="106"/>
        <v>-77.46871174660555</v>
      </c>
      <c r="O234" s="60">
        <f>'Расчет субсидий'!T234-1</f>
        <v>0.14999999999999991</v>
      </c>
      <c r="P234" s="60">
        <f>O234*'Расчет субсидий'!U234</f>
        <v>3.7499999999999978</v>
      </c>
      <c r="Q234" s="61">
        <f t="shared" si="107"/>
        <v>48.988610704470901</v>
      </c>
      <c r="R234" s="60">
        <f>'Расчет субсидий'!X234-1</f>
        <v>0.30000000000000004</v>
      </c>
      <c r="S234" s="60">
        <f>R234*'Расчет субсидий'!Y234</f>
        <v>7.5000000000000009</v>
      </c>
      <c r="T234" s="61">
        <f t="shared" si="108"/>
        <v>97.977221408941887</v>
      </c>
      <c r="U234" s="60">
        <f>'Расчет субсидий'!AB234-1</f>
        <v>0.25178563070442306</v>
      </c>
      <c r="V234" s="70">
        <f>U234*'Расчет субсидий'!AC234</f>
        <v>1.2589281535221153</v>
      </c>
      <c r="W234" s="61">
        <f t="shared" si="110"/>
        <v>16.446170991411552</v>
      </c>
      <c r="X234" s="60">
        <f>'Расчет субсидий'!AF234-1</f>
        <v>-0.17647058823529416</v>
      </c>
      <c r="Y234" s="60">
        <f>X234*'Расчет субсидий'!AG234</f>
        <v>-3.5294117647058831</v>
      </c>
      <c r="Z234" s="61">
        <f t="shared" si="109"/>
        <v>-46.106927721855008</v>
      </c>
      <c r="AA234" s="27" t="s">
        <v>375</v>
      </c>
      <c r="AB234" s="27" t="s">
        <v>375</v>
      </c>
      <c r="AC234" s="27" t="s">
        <v>375</v>
      </c>
      <c r="AD234" s="27" t="s">
        <v>375</v>
      </c>
      <c r="AE234" s="27" t="s">
        <v>375</v>
      </c>
      <c r="AF234" s="27" t="s">
        <v>375</v>
      </c>
      <c r="AG234" s="60">
        <f t="shared" si="86"/>
        <v>3.0494100871231788</v>
      </c>
      <c r="AH234" s="26" t="str">
        <f>IF('Расчет субсидий'!BF234="+",'Расчет субсидий'!BF234,"-")</f>
        <v>-</v>
      </c>
    </row>
    <row r="235" spans="1:34" ht="15" customHeight="1">
      <c r="A235" s="33" t="s">
        <v>231</v>
      </c>
      <c r="B235" s="57">
        <f>'Расчет субсидий'!AT235</f>
        <v>268.89090909090919</v>
      </c>
      <c r="C235" s="60">
        <f>'Расчет субсидий'!D235-1</f>
        <v>0.22108792203481875</v>
      </c>
      <c r="D235" s="60">
        <f>C235*'Расчет субсидий'!E235</f>
        <v>2.2108792203481875</v>
      </c>
      <c r="E235" s="61">
        <f t="shared" si="105"/>
        <v>67.191613296496357</v>
      </c>
      <c r="F235" s="27" t="s">
        <v>375</v>
      </c>
      <c r="G235" s="27" t="s">
        <v>375</v>
      </c>
      <c r="H235" s="27" t="s">
        <v>375</v>
      </c>
      <c r="I235" s="27" t="s">
        <v>375</v>
      </c>
      <c r="J235" s="27" t="s">
        <v>375</v>
      </c>
      <c r="K235" s="27" t="s">
        <v>375</v>
      </c>
      <c r="L235" s="60">
        <f>'Расчет субсидий'!P235-1</f>
        <v>-0.205129541781786</v>
      </c>
      <c r="M235" s="60">
        <f>L235*'Расчет субсидий'!Q235</f>
        <v>-4.1025908356357199</v>
      </c>
      <c r="N235" s="61">
        <f t="shared" si="106"/>
        <v>-124.68329088477839</v>
      </c>
      <c r="O235" s="60">
        <f>'Расчет субсидий'!T235-1</f>
        <v>0.21230769230769231</v>
      </c>
      <c r="P235" s="60">
        <f>O235*'Расчет субсидий'!U235</f>
        <v>4.2461538461538462</v>
      </c>
      <c r="Q235" s="61">
        <f t="shared" si="107"/>
        <v>129.04636517560084</v>
      </c>
      <c r="R235" s="60">
        <f>'Расчет субсидий'!X235-1</f>
        <v>0.12647058823529411</v>
      </c>
      <c r="S235" s="60">
        <f>R235*'Расчет субсидий'!Y235</f>
        <v>3.7941176470588234</v>
      </c>
      <c r="T235" s="61">
        <f t="shared" si="108"/>
        <v>115.30837297500139</v>
      </c>
      <c r="U235" s="60">
        <f>'Расчет субсидий'!AB235-1</f>
        <v>0.29981042247480172</v>
      </c>
      <c r="V235" s="70">
        <f>U235*'Расчет субсидий'!AC235</f>
        <v>1.4990521123740086</v>
      </c>
      <c r="W235" s="61">
        <f t="shared" si="110"/>
        <v>45.558223587658297</v>
      </c>
      <c r="X235" s="60">
        <f>'Расчет субсидий'!AF235-1</f>
        <v>6.0000000000000053E-2</v>
      </c>
      <c r="Y235" s="60">
        <f>X235*'Расчет субсидий'!AG235</f>
        <v>1.2000000000000011</v>
      </c>
      <c r="Z235" s="61">
        <f t="shared" si="109"/>
        <v>36.469624940930707</v>
      </c>
      <c r="AA235" s="27" t="s">
        <v>375</v>
      </c>
      <c r="AB235" s="27" t="s">
        <v>375</v>
      </c>
      <c r="AC235" s="27" t="s">
        <v>375</v>
      </c>
      <c r="AD235" s="27" t="s">
        <v>375</v>
      </c>
      <c r="AE235" s="27" t="s">
        <v>375</v>
      </c>
      <c r="AF235" s="27" t="s">
        <v>375</v>
      </c>
      <c r="AG235" s="60">
        <f t="shared" si="86"/>
        <v>8.8476119902991464</v>
      </c>
      <c r="AH235" s="26" t="str">
        <f>IF('Расчет субсидий'!BF235="+",'Расчет субсидий'!BF235,"-")</f>
        <v>-</v>
      </c>
    </row>
    <row r="236" spans="1:34" ht="15" customHeight="1">
      <c r="A236" s="32" t="s">
        <v>232</v>
      </c>
      <c r="B236" s="62"/>
      <c r="C236" s="63"/>
      <c r="D236" s="63"/>
      <c r="E236" s="64"/>
      <c r="F236" s="63"/>
      <c r="G236" s="63"/>
      <c r="H236" s="64"/>
      <c r="I236" s="64"/>
      <c r="J236" s="64"/>
      <c r="K236" s="64"/>
      <c r="L236" s="63"/>
      <c r="M236" s="63"/>
      <c r="N236" s="64"/>
      <c r="O236" s="63"/>
      <c r="P236" s="63"/>
      <c r="Q236" s="64"/>
      <c r="R236" s="63"/>
      <c r="S236" s="63"/>
      <c r="T236" s="64"/>
      <c r="U236" s="64"/>
      <c r="V236" s="64"/>
      <c r="W236" s="64"/>
      <c r="X236" s="63"/>
      <c r="Y236" s="63"/>
      <c r="Z236" s="64"/>
      <c r="AA236" s="63"/>
      <c r="AB236" s="63"/>
      <c r="AC236" s="64"/>
      <c r="AD236" s="63"/>
      <c r="AE236" s="63"/>
      <c r="AF236" s="64"/>
      <c r="AG236" s="64"/>
      <c r="AH236" s="65"/>
    </row>
    <row r="237" spans="1:34" ht="15" customHeight="1">
      <c r="A237" s="33" t="s">
        <v>233</v>
      </c>
      <c r="B237" s="57">
        <f>'Расчет субсидий'!AT237</f>
        <v>12.427272727272339</v>
      </c>
      <c r="C237" s="60">
        <f>'Расчет субсидий'!D237-1</f>
        <v>-1</v>
      </c>
      <c r="D237" s="60">
        <f>C237*'Расчет субсидий'!E237</f>
        <v>0</v>
      </c>
      <c r="E237" s="61">
        <f t="shared" ref="E237:E244" si="111">$B237*D237/$AG237</f>
        <v>0</v>
      </c>
      <c r="F237" s="27" t="s">
        <v>375</v>
      </c>
      <c r="G237" s="27" t="s">
        <v>375</v>
      </c>
      <c r="H237" s="27" t="s">
        <v>375</v>
      </c>
      <c r="I237" s="27" t="s">
        <v>375</v>
      </c>
      <c r="J237" s="27" t="s">
        <v>375</v>
      </c>
      <c r="K237" s="27" t="s">
        <v>375</v>
      </c>
      <c r="L237" s="60">
        <f>'Расчет субсидий'!P237-1</f>
        <v>-0.40065652044165923</v>
      </c>
      <c r="M237" s="60">
        <f>L237*'Расчет субсидий'!Q237</f>
        <v>-8.0131304088331845</v>
      </c>
      <c r="N237" s="61">
        <f t="shared" ref="N237:N244" si="112">$B237*M237/$AG237</f>
        <v>-178.59760580092927</v>
      </c>
      <c r="O237" s="60">
        <f>'Расчет субсидий'!T237-1</f>
        <v>0.18000000000000016</v>
      </c>
      <c r="P237" s="60">
        <f>O237*'Расчет субсидий'!U237</f>
        <v>3.6000000000000032</v>
      </c>
      <c r="Q237" s="61">
        <f t="shared" ref="Q237:Q244" si="113">$B237*P237/$AG237</f>
        <v>80.237229157608084</v>
      </c>
      <c r="R237" s="60">
        <f>'Расчет субсидий'!X237-1</f>
        <v>0.223157894736842</v>
      </c>
      <c r="S237" s="60">
        <f>R237*'Расчет субсидий'!Y237</f>
        <v>6.69473684210526</v>
      </c>
      <c r="T237" s="61">
        <f t="shared" ref="T237:T244" si="114">$B237*S237/$AG237</f>
        <v>149.21309281941134</v>
      </c>
      <c r="U237" s="60">
        <f>'Расчет субсидий'!AB237-1</f>
        <v>-0.16570203644158632</v>
      </c>
      <c r="V237" s="70">
        <f>U237*'Расчет субсидий'!AC237</f>
        <v>-0.8285101822079316</v>
      </c>
      <c r="W237" s="61">
        <f>$B237*V237/$AG237</f>
        <v>-18.46593370811927</v>
      </c>
      <c r="X237" s="60">
        <f>'Расчет субсидий'!AF237-1</f>
        <v>-4.4776119402985093E-2</v>
      </c>
      <c r="Y237" s="60">
        <f>X237*'Расчет субсидий'!AG237</f>
        <v>-0.89552238805970186</v>
      </c>
      <c r="Z237" s="61">
        <f t="shared" ref="Z237:Z244" si="115">$B237*Y237/$AG237</f>
        <v>-19.959509740698522</v>
      </c>
      <c r="AA237" s="27" t="s">
        <v>375</v>
      </c>
      <c r="AB237" s="27" t="s">
        <v>375</v>
      </c>
      <c r="AC237" s="27" t="s">
        <v>375</v>
      </c>
      <c r="AD237" s="27" t="s">
        <v>375</v>
      </c>
      <c r="AE237" s="27" t="s">
        <v>375</v>
      </c>
      <c r="AF237" s="27" t="s">
        <v>375</v>
      </c>
      <c r="AG237" s="60">
        <f t="shared" si="86"/>
        <v>0.55757386300444534</v>
      </c>
      <c r="AH237" s="26" t="str">
        <f>IF('Расчет субсидий'!BF237="+",'Расчет субсидий'!BF237,"-")</f>
        <v>-</v>
      </c>
    </row>
    <row r="238" spans="1:34" ht="15" customHeight="1">
      <c r="A238" s="33" t="s">
        <v>234</v>
      </c>
      <c r="B238" s="57">
        <f>'Расчет субсидий'!AT238</f>
        <v>154.67272727272734</v>
      </c>
      <c r="C238" s="60">
        <f>'Расчет субсидий'!D238-1</f>
        <v>-1</v>
      </c>
      <c r="D238" s="60">
        <f>C238*'Расчет субсидий'!E238</f>
        <v>0</v>
      </c>
      <c r="E238" s="61">
        <f t="shared" si="111"/>
        <v>0</v>
      </c>
      <c r="F238" s="27" t="s">
        <v>375</v>
      </c>
      <c r="G238" s="27" t="s">
        <v>375</v>
      </c>
      <c r="H238" s="27" t="s">
        <v>375</v>
      </c>
      <c r="I238" s="27" t="s">
        <v>375</v>
      </c>
      <c r="J238" s="27" t="s">
        <v>375</v>
      </c>
      <c r="K238" s="27" t="s">
        <v>375</v>
      </c>
      <c r="L238" s="60">
        <f>'Расчет субсидий'!P238-1</f>
        <v>0.23633310795582596</v>
      </c>
      <c r="M238" s="60">
        <f>L238*'Расчет субсидий'!Q238</f>
        <v>4.7266621591165192</v>
      </c>
      <c r="N238" s="61">
        <f t="shared" si="112"/>
        <v>55.814477916968059</v>
      </c>
      <c r="O238" s="60">
        <f>'Расчет субсидий'!T238-1</f>
        <v>0.24924686192468615</v>
      </c>
      <c r="P238" s="60">
        <f>O238*'Расчет субсидий'!U238</f>
        <v>6.2311715481171532</v>
      </c>
      <c r="Q238" s="61">
        <f t="shared" si="113"/>
        <v>73.580377666389296</v>
      </c>
      <c r="R238" s="60">
        <f>'Расчет субсидий'!X238-1</f>
        <v>-9.0909090909090384E-3</v>
      </c>
      <c r="S238" s="60">
        <f>R238*'Расчет субсидий'!Y238</f>
        <v>-0.22727272727272596</v>
      </c>
      <c r="T238" s="61">
        <f t="shared" si="114"/>
        <v>-2.6837349889765969</v>
      </c>
      <c r="U238" s="60">
        <f>'Расчет субсидий'!AB238-1</f>
        <v>-0.36210526315789471</v>
      </c>
      <c r="V238" s="70">
        <f>U238*'Расчет субсидий'!AC238</f>
        <v>-1.8105263157894735</v>
      </c>
      <c r="W238" s="61">
        <f t="shared" ref="W238:W244" si="116">$B238*V238/$AG238</f>
        <v>-21.379480417447368</v>
      </c>
      <c r="X238" s="60">
        <f>'Расчет субсидий'!AF238-1</f>
        <v>0.20892307692307677</v>
      </c>
      <c r="Y238" s="60">
        <f>X238*'Расчет субсидий'!AG238</f>
        <v>4.1784615384615353</v>
      </c>
      <c r="Z238" s="61">
        <f t="shared" si="115"/>
        <v>49.341087095793974</v>
      </c>
      <c r="AA238" s="27" t="s">
        <v>375</v>
      </c>
      <c r="AB238" s="27" t="s">
        <v>375</v>
      </c>
      <c r="AC238" s="27" t="s">
        <v>375</v>
      </c>
      <c r="AD238" s="27" t="s">
        <v>375</v>
      </c>
      <c r="AE238" s="27" t="s">
        <v>375</v>
      </c>
      <c r="AF238" s="27" t="s">
        <v>375</v>
      </c>
      <c r="AG238" s="60">
        <f t="shared" si="86"/>
        <v>13.098496202633006</v>
      </c>
      <c r="AH238" s="26" t="str">
        <f>IF('Расчет субсидий'!BF238="+",'Расчет субсидий'!BF238,"-")</f>
        <v>-</v>
      </c>
    </row>
    <row r="239" spans="1:34" ht="15" customHeight="1">
      <c r="A239" s="33" t="s">
        <v>235</v>
      </c>
      <c r="B239" s="57">
        <f>'Расчет субсидий'!AT239</f>
        <v>269.34545454545514</v>
      </c>
      <c r="C239" s="60">
        <f>'Расчет субсидий'!D239-1</f>
        <v>-1</v>
      </c>
      <c r="D239" s="60">
        <f>C239*'Расчет субсидий'!E239</f>
        <v>0</v>
      </c>
      <c r="E239" s="61">
        <f t="shared" si="111"/>
        <v>0</v>
      </c>
      <c r="F239" s="27" t="s">
        <v>375</v>
      </c>
      <c r="G239" s="27" t="s">
        <v>375</v>
      </c>
      <c r="H239" s="27" t="s">
        <v>375</v>
      </c>
      <c r="I239" s="27" t="s">
        <v>375</v>
      </c>
      <c r="J239" s="27" t="s">
        <v>375</v>
      </c>
      <c r="K239" s="27" t="s">
        <v>375</v>
      </c>
      <c r="L239" s="60">
        <f>'Расчет субсидий'!P239-1</f>
        <v>-0.16992274550586839</v>
      </c>
      <c r="M239" s="60">
        <f>L239*'Расчет субсидий'!Q239</f>
        <v>-3.3984549101173678</v>
      </c>
      <c r="N239" s="61">
        <f t="shared" si="112"/>
        <v>-97.318654191928815</v>
      </c>
      <c r="O239" s="60">
        <f>'Расчет субсидий'!T239-1</f>
        <v>0.2488851351351351</v>
      </c>
      <c r="P239" s="60">
        <f>O239*'Расчет субсидий'!U239</f>
        <v>3.7332770270270266</v>
      </c>
      <c r="Q239" s="61">
        <f t="shared" si="113"/>
        <v>106.9066695321751</v>
      </c>
      <c r="R239" s="60">
        <f>'Расчет субсидий'!X239-1</f>
        <v>0.22199999999999998</v>
      </c>
      <c r="S239" s="60">
        <f>R239*'Расчет субсидий'!Y239</f>
        <v>7.77</v>
      </c>
      <c r="T239" s="61">
        <f t="shared" si="114"/>
        <v>222.50286176230955</v>
      </c>
      <c r="U239" s="60">
        <f>'Расчет субсидий'!AB239-1</f>
        <v>9.3340922026197148E-4</v>
      </c>
      <c r="V239" s="70">
        <f>U239*'Расчет субсидий'!AC239</f>
        <v>4.6670461013098574E-3</v>
      </c>
      <c r="W239" s="61">
        <f t="shared" si="116"/>
        <v>0.13364621795599393</v>
      </c>
      <c r="X239" s="60">
        <f>'Расчет субсидий'!AF239-1</f>
        <v>6.4814814814814881E-2</v>
      </c>
      <c r="Y239" s="60">
        <f>X239*'Расчет субсидий'!AG239</f>
        <v>1.2962962962962976</v>
      </c>
      <c r="Z239" s="61">
        <f t="shared" si="115"/>
        <v>37.120931224943241</v>
      </c>
      <c r="AA239" s="27" t="s">
        <v>375</v>
      </c>
      <c r="AB239" s="27" t="s">
        <v>375</v>
      </c>
      <c r="AC239" s="27" t="s">
        <v>375</v>
      </c>
      <c r="AD239" s="27" t="s">
        <v>375</v>
      </c>
      <c r="AE239" s="27" t="s">
        <v>375</v>
      </c>
      <c r="AF239" s="27" t="s">
        <v>375</v>
      </c>
      <c r="AG239" s="60">
        <f t="shared" si="86"/>
        <v>9.4057854593072676</v>
      </c>
      <c r="AH239" s="26" t="str">
        <f>IF('Расчет субсидий'!BF239="+",'Расчет субсидий'!BF239,"-")</f>
        <v>-</v>
      </c>
    </row>
    <row r="240" spans="1:34" ht="15" customHeight="1">
      <c r="A240" s="33" t="s">
        <v>236</v>
      </c>
      <c r="B240" s="57">
        <f>'Расчет субсидий'!AT240</f>
        <v>337.64545454545487</v>
      </c>
      <c r="C240" s="60">
        <f>'Расчет субсидий'!D240-1</f>
        <v>-0.58985779182302978</v>
      </c>
      <c r="D240" s="60">
        <f>C240*'Расчет субсидий'!E240</f>
        <v>-5.8985779182302975</v>
      </c>
      <c r="E240" s="61">
        <f t="shared" si="111"/>
        <v>-163.46564358458124</v>
      </c>
      <c r="F240" s="27" t="s">
        <v>375</v>
      </c>
      <c r="G240" s="27" t="s">
        <v>375</v>
      </c>
      <c r="H240" s="27" t="s">
        <v>375</v>
      </c>
      <c r="I240" s="27" t="s">
        <v>375</v>
      </c>
      <c r="J240" s="27" t="s">
        <v>375</v>
      </c>
      <c r="K240" s="27" t="s">
        <v>375</v>
      </c>
      <c r="L240" s="60">
        <f>'Расчет субсидий'!P240-1</f>
        <v>0.20190923992752996</v>
      </c>
      <c r="M240" s="60">
        <f>L240*'Расчет субсидий'!Q240</f>
        <v>4.0381847985505992</v>
      </c>
      <c r="N240" s="61">
        <f t="shared" si="112"/>
        <v>111.90908828523064</v>
      </c>
      <c r="O240" s="60">
        <f>'Расчет субсидий'!T240-1</f>
        <v>0.21561728395061719</v>
      </c>
      <c r="P240" s="60">
        <f>O240*'Расчет субсидий'!U240</f>
        <v>3.2342592592592578</v>
      </c>
      <c r="Q240" s="61">
        <f t="shared" si="113"/>
        <v>89.630124186411408</v>
      </c>
      <c r="R240" s="60">
        <f>'Расчет субсидий'!X240-1</f>
        <v>0.24843749999999987</v>
      </c>
      <c r="S240" s="60">
        <f>R240*'Расчет субсидий'!Y240</f>
        <v>8.6953124999999947</v>
      </c>
      <c r="T240" s="61">
        <f t="shared" si="114"/>
        <v>240.97076849465438</v>
      </c>
      <c r="U240" s="60">
        <f>'Расчет субсидий'!AB240-1</f>
        <v>0.23040516986706061</v>
      </c>
      <c r="V240" s="70">
        <f>U240*'Расчет субсидий'!AC240</f>
        <v>1.1520258493353031</v>
      </c>
      <c r="W240" s="61">
        <f t="shared" si="116"/>
        <v>31.92577083802739</v>
      </c>
      <c r="X240" s="60">
        <f>'Расчет субсидий'!AF240-1</f>
        <v>4.8128342245989275E-2</v>
      </c>
      <c r="Y240" s="60">
        <f>X240*'Расчет субсидий'!AG240</f>
        <v>0.9625668449197855</v>
      </c>
      <c r="Z240" s="61">
        <f t="shared" si="115"/>
        <v>26.675346325712347</v>
      </c>
      <c r="AA240" s="27" t="s">
        <v>375</v>
      </c>
      <c r="AB240" s="27" t="s">
        <v>375</v>
      </c>
      <c r="AC240" s="27" t="s">
        <v>375</v>
      </c>
      <c r="AD240" s="27" t="s">
        <v>375</v>
      </c>
      <c r="AE240" s="27" t="s">
        <v>375</v>
      </c>
      <c r="AF240" s="27" t="s">
        <v>375</v>
      </c>
      <c r="AG240" s="60">
        <f t="shared" ref="AG240:AG303" si="117">D240+M240+P240+S240+V240+Y240</f>
        <v>12.183771333834642</v>
      </c>
      <c r="AH240" s="26" t="str">
        <f>IF('Расчет субсидий'!BF240="+",'Расчет субсидий'!BF240,"-")</f>
        <v>-</v>
      </c>
    </row>
    <row r="241" spans="1:34" ht="15" customHeight="1">
      <c r="A241" s="33" t="s">
        <v>237</v>
      </c>
      <c r="B241" s="57">
        <f>'Расчет субсидий'!AT241</f>
        <v>49.472727272727298</v>
      </c>
      <c r="C241" s="60">
        <f>'Расчет субсидий'!D241-1</f>
        <v>-1</v>
      </c>
      <c r="D241" s="60">
        <f>C241*'Расчет субсидий'!E241</f>
        <v>0</v>
      </c>
      <c r="E241" s="61">
        <f t="shared" si="111"/>
        <v>0</v>
      </c>
      <c r="F241" s="27" t="s">
        <v>375</v>
      </c>
      <c r="G241" s="27" t="s">
        <v>375</v>
      </c>
      <c r="H241" s="27" t="s">
        <v>375</v>
      </c>
      <c r="I241" s="27" t="s">
        <v>375</v>
      </c>
      <c r="J241" s="27" t="s">
        <v>375</v>
      </c>
      <c r="K241" s="27" t="s">
        <v>375</v>
      </c>
      <c r="L241" s="60">
        <f>'Расчет субсидий'!P241-1</f>
        <v>0.26206931190356597</v>
      </c>
      <c r="M241" s="60">
        <f>L241*'Расчет субсидий'!Q241</f>
        <v>5.2413862380713194</v>
      </c>
      <c r="N241" s="61">
        <f t="shared" si="112"/>
        <v>55.44299298620394</v>
      </c>
      <c r="O241" s="60">
        <f>'Расчет субсидий'!T241-1</f>
        <v>0.2013138686131386</v>
      </c>
      <c r="P241" s="60">
        <f>O241*'Расчет субсидий'!U241</f>
        <v>4.026277372262772</v>
      </c>
      <c r="Q241" s="61">
        <f t="shared" si="113"/>
        <v>42.589661965651736</v>
      </c>
      <c r="R241" s="60">
        <f>'Расчет субсидий'!X241-1</f>
        <v>-0.29473684210526319</v>
      </c>
      <c r="S241" s="60">
        <f>R241*'Расчет субсидий'!Y241</f>
        <v>-8.8421052631578956</v>
      </c>
      <c r="T241" s="61">
        <f t="shared" si="114"/>
        <v>-93.531130472256862</v>
      </c>
      <c r="U241" s="60">
        <f>'Расчет субсидий'!AB241-1</f>
        <v>4.4302670623145524E-2</v>
      </c>
      <c r="V241" s="70">
        <f>U241*'Расчет субсидий'!AC241</f>
        <v>0.22151335311572762</v>
      </c>
      <c r="W241" s="61">
        <f t="shared" si="116"/>
        <v>2.3431517398849424</v>
      </c>
      <c r="X241" s="60">
        <f>'Расчет субсидий'!AF241-1</f>
        <v>0.20149532710280371</v>
      </c>
      <c r="Y241" s="60">
        <f>X241*'Расчет субсидий'!AG241</f>
        <v>4.0299065420560742</v>
      </c>
      <c r="Z241" s="61">
        <f t="shared" si="115"/>
        <v>42.628051053243546</v>
      </c>
      <c r="AA241" s="27" t="s">
        <v>375</v>
      </c>
      <c r="AB241" s="27" t="s">
        <v>375</v>
      </c>
      <c r="AC241" s="27" t="s">
        <v>375</v>
      </c>
      <c r="AD241" s="27" t="s">
        <v>375</v>
      </c>
      <c r="AE241" s="27" t="s">
        <v>375</v>
      </c>
      <c r="AF241" s="27" t="s">
        <v>375</v>
      </c>
      <c r="AG241" s="60">
        <f t="shared" si="117"/>
        <v>4.6769782423479977</v>
      </c>
      <c r="AH241" s="26" t="str">
        <f>IF('Расчет субсидий'!BF241="+",'Расчет субсидий'!BF241,"-")</f>
        <v>-</v>
      </c>
    </row>
    <row r="242" spans="1:34" ht="15" customHeight="1">
      <c r="A242" s="33" t="s">
        <v>238</v>
      </c>
      <c r="B242" s="57">
        <f>'Расчет субсидий'!AT242</f>
        <v>185.39090909090919</v>
      </c>
      <c r="C242" s="60">
        <f>'Расчет субсидий'!D242-1</f>
        <v>-1</v>
      </c>
      <c r="D242" s="60">
        <f>C242*'Расчет субсидий'!E242</f>
        <v>0</v>
      </c>
      <c r="E242" s="61">
        <f t="shared" si="111"/>
        <v>0</v>
      </c>
      <c r="F242" s="27" t="s">
        <v>375</v>
      </c>
      <c r="G242" s="27" t="s">
        <v>375</v>
      </c>
      <c r="H242" s="27" t="s">
        <v>375</v>
      </c>
      <c r="I242" s="27" t="s">
        <v>375</v>
      </c>
      <c r="J242" s="27" t="s">
        <v>375</v>
      </c>
      <c r="K242" s="27" t="s">
        <v>375</v>
      </c>
      <c r="L242" s="60">
        <f>'Расчет субсидий'!P242-1</f>
        <v>-2.9928741092636546E-2</v>
      </c>
      <c r="M242" s="60">
        <f>L242*'Расчет субсидий'!Q242</f>
        <v>-0.59857482185273092</v>
      </c>
      <c r="N242" s="61">
        <f t="shared" si="112"/>
        <v>-15.401160631131859</v>
      </c>
      <c r="O242" s="60">
        <f>'Расчет субсидий'!T242-1</f>
        <v>0.25960000000000005</v>
      </c>
      <c r="P242" s="60">
        <f>O242*'Расчет субсидий'!U242</f>
        <v>5.1920000000000011</v>
      </c>
      <c r="Q242" s="61">
        <f t="shared" si="113"/>
        <v>133.58868946296928</v>
      </c>
      <c r="R242" s="60">
        <f>'Расчет субсидий'!X242-1</f>
        <v>0.12307692307692308</v>
      </c>
      <c r="S242" s="60">
        <f>R242*'Расчет субсидий'!Y242</f>
        <v>3.6923076923076925</v>
      </c>
      <c r="T242" s="61">
        <f t="shared" si="114"/>
        <v>95.00203114588308</v>
      </c>
      <c r="U242" s="60">
        <f>'Расчет субсидий'!AB242-1</f>
        <v>0.20727560521415267</v>
      </c>
      <c r="V242" s="70">
        <f>U242*'Расчет субсидий'!AC242</f>
        <v>1.0363780260707633</v>
      </c>
      <c r="W242" s="61">
        <f t="shared" si="116"/>
        <v>26.665713076080944</v>
      </c>
      <c r="X242" s="60">
        <f>'Расчет субсидий'!AF242-1</f>
        <v>-0.1058394160583942</v>
      </c>
      <c r="Y242" s="60">
        <f>X242*'Расчет субсидий'!AG242</f>
        <v>-2.116788321167884</v>
      </c>
      <c r="Z242" s="61">
        <f t="shared" si="115"/>
        <v>-54.464363962892236</v>
      </c>
      <c r="AA242" s="27" t="s">
        <v>375</v>
      </c>
      <c r="AB242" s="27" t="s">
        <v>375</v>
      </c>
      <c r="AC242" s="27" t="s">
        <v>375</v>
      </c>
      <c r="AD242" s="27" t="s">
        <v>375</v>
      </c>
      <c r="AE242" s="27" t="s">
        <v>375</v>
      </c>
      <c r="AF242" s="27" t="s">
        <v>375</v>
      </c>
      <c r="AG242" s="60">
        <f t="shared" si="117"/>
        <v>7.2053225753578412</v>
      </c>
      <c r="AH242" s="26" t="str">
        <f>IF('Расчет субсидий'!BF242="+",'Расчет субсидий'!BF242,"-")</f>
        <v>-</v>
      </c>
    </row>
    <row r="243" spans="1:34" ht="15" customHeight="1">
      <c r="A243" s="33" t="s">
        <v>239</v>
      </c>
      <c r="B243" s="57">
        <f>'Расчет субсидий'!AT243</f>
        <v>197.0454545454545</v>
      </c>
      <c r="C243" s="60">
        <f>'Расчет субсидий'!D243-1</f>
        <v>-3.5631741140215167E-3</v>
      </c>
      <c r="D243" s="60">
        <f>C243*'Расчет субсидий'!E243</f>
        <v>-3.5631741140215167E-2</v>
      </c>
      <c r="E243" s="61">
        <f t="shared" si="111"/>
        <v>-0.77063163877003671</v>
      </c>
      <c r="F243" s="27" t="s">
        <v>375</v>
      </c>
      <c r="G243" s="27" t="s">
        <v>375</v>
      </c>
      <c r="H243" s="27" t="s">
        <v>375</v>
      </c>
      <c r="I243" s="27" t="s">
        <v>375</v>
      </c>
      <c r="J243" s="27" t="s">
        <v>375</v>
      </c>
      <c r="K243" s="27" t="s">
        <v>375</v>
      </c>
      <c r="L243" s="60">
        <f>'Расчет субсидий'!P243-1</f>
        <v>0.20795395818651619</v>
      </c>
      <c r="M243" s="60">
        <f>L243*'Расчет субсидий'!Q243</f>
        <v>4.1590791637303237</v>
      </c>
      <c r="N243" s="61">
        <f t="shared" si="112"/>
        <v>89.951203313565017</v>
      </c>
      <c r="O243" s="60">
        <f>'Расчет субсидий'!T243-1</f>
        <v>-2.9559748427672838E-2</v>
      </c>
      <c r="P243" s="60">
        <f>O243*'Расчет субсидий'!U243</f>
        <v>-0.44339622641509258</v>
      </c>
      <c r="Q243" s="61">
        <f t="shared" si="113"/>
        <v>-9.5896285068445479</v>
      </c>
      <c r="R243" s="60">
        <f>'Расчет субсидий'!X243-1</f>
        <v>0.22142857142857131</v>
      </c>
      <c r="S243" s="60">
        <f>R243*'Расчет субсидий'!Y243</f>
        <v>7.7499999999999956</v>
      </c>
      <c r="T243" s="61">
        <f t="shared" si="114"/>
        <v>167.61446422069838</v>
      </c>
      <c r="U243" s="60">
        <f>'Расчет субсидий'!AB243-1</f>
        <v>2.2472440944881766E-2</v>
      </c>
      <c r="V243" s="70">
        <f>U243*'Расчет субсидий'!AC243</f>
        <v>0.11236220472440883</v>
      </c>
      <c r="W243" s="61">
        <f t="shared" si="116"/>
        <v>2.4301329991662222</v>
      </c>
      <c r="X243" s="60">
        <f>'Расчет субсидий'!AF243-1</f>
        <v>-0.12158054711246202</v>
      </c>
      <c r="Y243" s="60">
        <f>X243*'Расчет субсидий'!AG243</f>
        <v>-2.4316109422492405</v>
      </c>
      <c r="Z243" s="61">
        <f t="shared" si="115"/>
        <v>-52.590085842360544</v>
      </c>
      <c r="AA243" s="27" t="s">
        <v>375</v>
      </c>
      <c r="AB243" s="27" t="s">
        <v>375</v>
      </c>
      <c r="AC243" s="27" t="s">
        <v>375</v>
      </c>
      <c r="AD243" s="27" t="s">
        <v>375</v>
      </c>
      <c r="AE243" s="27" t="s">
        <v>375</v>
      </c>
      <c r="AF243" s="27" t="s">
        <v>375</v>
      </c>
      <c r="AG243" s="60">
        <f t="shared" si="117"/>
        <v>9.1108024586501806</v>
      </c>
      <c r="AH243" s="26" t="str">
        <f>IF('Расчет субсидий'!BF243="+",'Расчет субсидий'!BF243,"-")</f>
        <v>-</v>
      </c>
    </row>
    <row r="244" spans="1:34" ht="15" customHeight="1">
      <c r="A244" s="33" t="s">
        <v>240</v>
      </c>
      <c r="B244" s="57">
        <f>'Расчет субсидий'!AT244</f>
        <v>123.90909090909099</v>
      </c>
      <c r="C244" s="60">
        <f>'Расчет субсидий'!D244-1</f>
        <v>-4.3225934367155827E-2</v>
      </c>
      <c r="D244" s="60">
        <f>C244*'Расчет субсидий'!E244</f>
        <v>-0.43225934367155827</v>
      </c>
      <c r="E244" s="61">
        <f t="shared" si="111"/>
        <v>-11.283918225031336</v>
      </c>
      <c r="F244" s="27" t="s">
        <v>375</v>
      </c>
      <c r="G244" s="27" t="s">
        <v>375</v>
      </c>
      <c r="H244" s="27" t="s">
        <v>375</v>
      </c>
      <c r="I244" s="27" t="s">
        <v>375</v>
      </c>
      <c r="J244" s="27" t="s">
        <v>375</v>
      </c>
      <c r="K244" s="27" t="s">
        <v>375</v>
      </c>
      <c r="L244" s="60">
        <f>'Расчет субсидий'!P244-1</f>
        <v>-0.18931075103177275</v>
      </c>
      <c r="M244" s="60">
        <f>L244*'Расчет субсидий'!Q244</f>
        <v>-3.786215020635455</v>
      </c>
      <c r="N244" s="61">
        <f t="shared" si="112"/>
        <v>-98.837286690783714</v>
      </c>
      <c r="O244" s="60">
        <f>'Расчет субсидий'!T244-1</f>
        <v>2.9007633587786241E-2</v>
      </c>
      <c r="P244" s="60">
        <f>O244*'Расчет субсидий'!U244</f>
        <v>0.29007633587786241</v>
      </c>
      <c r="Q244" s="61">
        <f t="shared" si="113"/>
        <v>7.5723005204708365</v>
      </c>
      <c r="R244" s="60">
        <f>'Расчет субсидий'!X244-1</f>
        <v>0.21607142857142847</v>
      </c>
      <c r="S244" s="60">
        <f>R244*'Расчет субсидий'!Y244</f>
        <v>8.6428571428571388</v>
      </c>
      <c r="T244" s="61">
        <f t="shared" si="114"/>
        <v>225.61754802628428</v>
      </c>
      <c r="U244" s="60">
        <f>'Расчет субсидий'!AB244-1</f>
        <v>6.43909644857521E-3</v>
      </c>
      <c r="V244" s="70">
        <f>U244*'Расчет субсидий'!AC244</f>
        <v>3.219548224287605E-2</v>
      </c>
      <c r="W244" s="61">
        <f t="shared" si="116"/>
        <v>0.84044727815091436</v>
      </c>
      <c r="X244" s="60">
        <f>'Расчет субсидий'!AF244-1</f>
        <v>0</v>
      </c>
      <c r="Y244" s="60">
        <f>X244*'Расчет субсидий'!AG244</f>
        <v>0</v>
      </c>
      <c r="Z244" s="61">
        <f t="shared" si="115"/>
        <v>0</v>
      </c>
      <c r="AA244" s="27" t="s">
        <v>375</v>
      </c>
      <c r="AB244" s="27" t="s">
        <v>375</v>
      </c>
      <c r="AC244" s="27" t="s">
        <v>375</v>
      </c>
      <c r="AD244" s="27" t="s">
        <v>375</v>
      </c>
      <c r="AE244" s="27" t="s">
        <v>375</v>
      </c>
      <c r="AF244" s="27" t="s">
        <v>375</v>
      </c>
      <c r="AG244" s="60">
        <f t="shared" si="117"/>
        <v>4.7466545966708633</v>
      </c>
      <c r="AH244" s="26" t="str">
        <f>IF('Расчет субсидий'!BF244="+",'Расчет субсидий'!BF244,"-")</f>
        <v>-</v>
      </c>
    </row>
    <row r="245" spans="1:34" ht="15" customHeight="1">
      <c r="A245" s="32" t="s">
        <v>241</v>
      </c>
      <c r="B245" s="62"/>
      <c r="C245" s="63"/>
      <c r="D245" s="63"/>
      <c r="E245" s="64"/>
      <c r="F245" s="63"/>
      <c r="G245" s="63"/>
      <c r="H245" s="64"/>
      <c r="I245" s="64"/>
      <c r="J245" s="64"/>
      <c r="K245" s="64"/>
      <c r="L245" s="63"/>
      <c r="M245" s="63"/>
      <c r="N245" s="64"/>
      <c r="O245" s="63"/>
      <c r="P245" s="63"/>
      <c r="Q245" s="64"/>
      <c r="R245" s="63"/>
      <c r="S245" s="63"/>
      <c r="T245" s="64"/>
      <c r="U245" s="64"/>
      <c r="V245" s="64"/>
      <c r="W245" s="64"/>
      <c r="X245" s="63"/>
      <c r="Y245" s="63"/>
      <c r="Z245" s="64"/>
      <c r="AA245" s="63"/>
      <c r="AB245" s="63"/>
      <c r="AC245" s="64"/>
      <c r="AD245" s="63"/>
      <c r="AE245" s="63"/>
      <c r="AF245" s="64"/>
      <c r="AG245" s="64"/>
      <c r="AH245" s="65"/>
    </row>
    <row r="246" spans="1:34" ht="15" customHeight="1">
      <c r="A246" s="33" t="s">
        <v>242</v>
      </c>
      <c r="B246" s="57">
        <f>'Расчет субсидий'!AT246</f>
        <v>14.081818181818562</v>
      </c>
      <c r="C246" s="60">
        <f>'Расчет субсидий'!D246-1</f>
        <v>9.3000186000371521E-3</v>
      </c>
      <c r="D246" s="60">
        <f>C246*'Расчет субсидий'!E246</f>
        <v>9.3000186000371521E-2</v>
      </c>
      <c r="E246" s="61">
        <f t="shared" ref="E246:E260" si="118">$B246*D246/$AG246</f>
        <v>2.0536691506266451</v>
      </c>
      <c r="F246" s="27" t="s">
        <v>375</v>
      </c>
      <c r="G246" s="27" t="s">
        <v>375</v>
      </c>
      <c r="H246" s="27" t="s">
        <v>375</v>
      </c>
      <c r="I246" s="27" t="s">
        <v>375</v>
      </c>
      <c r="J246" s="27" t="s">
        <v>375</v>
      </c>
      <c r="K246" s="27" t="s">
        <v>375</v>
      </c>
      <c r="L246" s="60">
        <f>'Расчет субсидий'!P246-1</f>
        <v>0.22444444444444445</v>
      </c>
      <c r="M246" s="60">
        <f>L246*'Расчет субсидий'!Q246</f>
        <v>4.4888888888888889</v>
      </c>
      <c r="N246" s="61">
        <f t="shared" ref="N246:N260" si="119">$B246*M246/$AG246</f>
        <v>99.12552897114638</v>
      </c>
      <c r="O246" s="60">
        <f>'Расчет субсидий'!T246-1</f>
        <v>0.23627998523803662</v>
      </c>
      <c r="P246" s="60">
        <f>O246*'Расчет субсидий'!U246</f>
        <v>4.7255997047607323</v>
      </c>
      <c r="Q246" s="61">
        <f t="shared" ref="Q246:Q260" si="120">$B246*P246/$AG246</f>
        <v>104.35267658323531</v>
      </c>
      <c r="R246" s="60">
        <f>'Расчет субсидий'!X246-1</f>
        <v>-8.2872928176794813E-3</v>
      </c>
      <c r="S246" s="60">
        <f>R246*'Расчет субсидий'!Y246</f>
        <v>-0.24861878453038444</v>
      </c>
      <c r="T246" s="61">
        <f t="shared" ref="T246:T260" si="121">$B246*S246/$AG246</f>
        <v>-5.4901043752138712</v>
      </c>
      <c r="U246" s="60">
        <f>'Расчет субсидий'!AB246-1</f>
        <v>-0.34724897412277034</v>
      </c>
      <c r="V246" s="70">
        <f>U246*'Расчет субсидий'!AC246</f>
        <v>-1.7362448706138518</v>
      </c>
      <c r="W246" s="61">
        <f>$B246*V246/$AG246</f>
        <v>-38.340488143746015</v>
      </c>
      <c r="X246" s="60">
        <f>'Расчет субсидий'!AF246-1</f>
        <v>-0.33424657534246571</v>
      </c>
      <c r="Y246" s="60">
        <f>X246*'Расчет субсидий'!AG246</f>
        <v>-6.6849315068493143</v>
      </c>
      <c r="Z246" s="61">
        <f t="shared" ref="Z246:Z260" si="122">$B246*Y246/$AG246</f>
        <v>-147.61946400422991</v>
      </c>
      <c r="AA246" s="27" t="s">
        <v>375</v>
      </c>
      <c r="AB246" s="27" t="s">
        <v>375</v>
      </c>
      <c r="AC246" s="27" t="s">
        <v>375</v>
      </c>
      <c r="AD246" s="27" t="s">
        <v>375</v>
      </c>
      <c r="AE246" s="27" t="s">
        <v>375</v>
      </c>
      <c r="AF246" s="27" t="s">
        <v>375</v>
      </c>
      <c r="AG246" s="60">
        <f t="shared" si="117"/>
        <v>0.63769361765644295</v>
      </c>
      <c r="AH246" s="26" t="str">
        <f>IF('Расчет субсидий'!BF246="+",'Расчет субсидий'!BF246,"-")</f>
        <v>-</v>
      </c>
    </row>
    <row r="247" spans="1:34" ht="15" customHeight="1">
      <c r="A247" s="33" t="s">
        <v>243</v>
      </c>
      <c r="B247" s="57">
        <f>'Расчет субсидий'!AT247</f>
        <v>11.518181818181802</v>
      </c>
      <c r="C247" s="60">
        <f>'Расчет субсидий'!D247-1</f>
        <v>-1</v>
      </c>
      <c r="D247" s="60">
        <f>C247*'Расчет субсидий'!E247</f>
        <v>0</v>
      </c>
      <c r="E247" s="61">
        <f t="shared" si="118"/>
        <v>0</v>
      </c>
      <c r="F247" s="27" t="s">
        <v>375</v>
      </c>
      <c r="G247" s="27" t="s">
        <v>375</v>
      </c>
      <c r="H247" s="27" t="s">
        <v>375</v>
      </c>
      <c r="I247" s="27" t="s">
        <v>375</v>
      </c>
      <c r="J247" s="27" t="s">
        <v>375</v>
      </c>
      <c r="K247" s="27" t="s">
        <v>375</v>
      </c>
      <c r="L247" s="60">
        <f>'Расчет субсидий'!P247-1</f>
        <v>5.7191933329092004E-2</v>
      </c>
      <c r="M247" s="60">
        <f>L247*'Расчет субсидий'!Q247</f>
        <v>1.1438386665818401</v>
      </c>
      <c r="N247" s="61">
        <f t="shared" si="119"/>
        <v>21.055499872073405</v>
      </c>
      <c r="O247" s="60">
        <f>'Расчет субсидий'!T247-1</f>
        <v>2.5000000000000133E-2</v>
      </c>
      <c r="P247" s="60">
        <f>O247*'Расчет субсидий'!U247</f>
        <v>0.25000000000000133</v>
      </c>
      <c r="Q247" s="61">
        <f t="shared" si="120"/>
        <v>4.6019382993482294</v>
      </c>
      <c r="R247" s="60">
        <f>'Расчет субсидий'!X247-1</f>
        <v>4.2910447761193904E-2</v>
      </c>
      <c r="S247" s="60">
        <f>R247*'Расчет субсидий'!Y247</f>
        <v>1.7164179104477562</v>
      </c>
      <c r="T247" s="61">
        <f t="shared" si="121"/>
        <v>31.595397279106983</v>
      </c>
      <c r="U247" s="60">
        <f>'Расчет субсидий'!AB247-1</f>
        <v>3.0935808197989356E-3</v>
      </c>
      <c r="V247" s="70">
        <f>U247*'Расчет субсидий'!AC247</f>
        <v>1.5467904098994678E-2</v>
      </c>
      <c r="W247" s="61">
        <f t="shared" ref="W247:W310" si="123">$B247*V247/$AG247</f>
        <v>0.28472936113523478</v>
      </c>
      <c r="X247" s="60">
        <f>'Расчет субсидий'!AF247-1</f>
        <v>-0.125</v>
      </c>
      <c r="Y247" s="60">
        <f>X247*'Расчет субсидий'!AG247</f>
        <v>-2.5</v>
      </c>
      <c r="Z247" s="61">
        <f t="shared" si="122"/>
        <v>-46.019382993482047</v>
      </c>
      <c r="AA247" s="27" t="s">
        <v>375</v>
      </c>
      <c r="AB247" s="27" t="s">
        <v>375</v>
      </c>
      <c r="AC247" s="27" t="s">
        <v>375</v>
      </c>
      <c r="AD247" s="27" t="s">
        <v>375</v>
      </c>
      <c r="AE247" s="27" t="s">
        <v>375</v>
      </c>
      <c r="AF247" s="27" t="s">
        <v>375</v>
      </c>
      <c r="AG247" s="60">
        <f t="shared" si="117"/>
        <v>0.62572448112859202</v>
      </c>
      <c r="AH247" s="26" t="str">
        <f>IF('Расчет субсидий'!BF247="+",'Расчет субсидий'!BF247,"-")</f>
        <v>-</v>
      </c>
    </row>
    <row r="248" spans="1:34" ht="15" customHeight="1">
      <c r="A248" s="33" t="s">
        <v>244</v>
      </c>
      <c r="B248" s="57">
        <f>'Расчет субсидий'!AT248</f>
        <v>104.39090909090919</v>
      </c>
      <c r="C248" s="60">
        <f>'Расчет субсидий'!D248-1</f>
        <v>0.30000000000000004</v>
      </c>
      <c r="D248" s="60">
        <f>C248*'Расчет субсидий'!E248</f>
        <v>3.0000000000000004</v>
      </c>
      <c r="E248" s="61">
        <f t="shared" si="118"/>
        <v>36.156779254830951</v>
      </c>
      <c r="F248" s="27" t="s">
        <v>375</v>
      </c>
      <c r="G248" s="27" t="s">
        <v>375</v>
      </c>
      <c r="H248" s="27" t="s">
        <v>375</v>
      </c>
      <c r="I248" s="27" t="s">
        <v>375</v>
      </c>
      <c r="J248" s="27" t="s">
        <v>375</v>
      </c>
      <c r="K248" s="27" t="s">
        <v>375</v>
      </c>
      <c r="L248" s="60">
        <f>'Расчет субсидий'!P248-1</f>
        <v>-0.14386276653909236</v>
      </c>
      <c r="M248" s="60">
        <f>L248*'Расчет субсидий'!Q248</f>
        <v>-2.8772553307818471</v>
      </c>
      <c r="N248" s="61">
        <f t="shared" si="119"/>
        <v>-34.677428618288282</v>
      </c>
      <c r="O248" s="60">
        <f>'Расчет субсидий'!T248-1</f>
        <v>0.19390926041019263</v>
      </c>
      <c r="P248" s="60">
        <f>O248*'Расчет субсидий'!U248</f>
        <v>4.8477315102548157</v>
      </c>
      <c r="Q248" s="61">
        <f t="shared" si="120"/>
        <v>58.426119367657208</v>
      </c>
      <c r="R248" s="60">
        <f>'Расчет субсидий'!X248-1</f>
        <v>9.339407744874717E-2</v>
      </c>
      <c r="S248" s="60">
        <f>R248*'Расчет субсидий'!Y248</f>
        <v>2.334851936218679</v>
      </c>
      <c r="T248" s="61">
        <f t="shared" si="121"/>
        <v>28.140242016857801</v>
      </c>
      <c r="U248" s="60">
        <f>'Расчет субсидий'!AB248-1</f>
        <v>0.20256918429003012</v>
      </c>
      <c r="V248" s="70">
        <f>U248*'Расчет субсидий'!AC248</f>
        <v>1.0128459214501506</v>
      </c>
      <c r="W248" s="61">
        <f t="shared" si="123"/>
        <v>12.207082133676312</v>
      </c>
      <c r="X248" s="60">
        <f>'Расчет субсидий'!AF248-1</f>
        <v>1.716738197424883E-2</v>
      </c>
      <c r="Y248" s="60">
        <f>X248*'Расчет субсидий'!AG248</f>
        <v>0.3433476394849766</v>
      </c>
      <c r="Z248" s="61">
        <f t="shared" si="122"/>
        <v>4.1381149361751923</v>
      </c>
      <c r="AA248" s="27" t="s">
        <v>375</v>
      </c>
      <c r="AB248" s="27" t="s">
        <v>375</v>
      </c>
      <c r="AC248" s="27" t="s">
        <v>375</v>
      </c>
      <c r="AD248" s="27" t="s">
        <v>375</v>
      </c>
      <c r="AE248" s="27" t="s">
        <v>375</v>
      </c>
      <c r="AF248" s="27" t="s">
        <v>375</v>
      </c>
      <c r="AG248" s="60">
        <f t="shared" si="117"/>
        <v>8.6615216766267764</v>
      </c>
      <c r="AH248" s="26" t="str">
        <f>IF('Расчет субсидий'!BF248="+",'Расчет субсидий'!BF248,"-")</f>
        <v>-</v>
      </c>
    </row>
    <row r="249" spans="1:34" ht="15" customHeight="1">
      <c r="A249" s="33" t="s">
        <v>245</v>
      </c>
      <c r="B249" s="57">
        <f>'Расчет субсидий'!AT249</f>
        <v>156.35454545454559</v>
      </c>
      <c r="C249" s="60">
        <f>'Расчет субсидий'!D249-1</f>
        <v>-1</v>
      </c>
      <c r="D249" s="60">
        <f>C249*'Расчет субсидий'!E249</f>
        <v>0</v>
      </c>
      <c r="E249" s="61">
        <f t="shared" si="118"/>
        <v>0</v>
      </c>
      <c r="F249" s="27" t="s">
        <v>375</v>
      </c>
      <c r="G249" s="27" t="s">
        <v>375</v>
      </c>
      <c r="H249" s="27" t="s">
        <v>375</v>
      </c>
      <c r="I249" s="27" t="s">
        <v>375</v>
      </c>
      <c r="J249" s="27" t="s">
        <v>375</v>
      </c>
      <c r="K249" s="27" t="s">
        <v>375</v>
      </c>
      <c r="L249" s="60">
        <f>'Расчет субсидий'!P249-1</f>
        <v>-1.4894571556751779E-2</v>
      </c>
      <c r="M249" s="60">
        <f>L249*'Расчет субсидий'!Q249</f>
        <v>-0.29789143113503558</v>
      </c>
      <c r="N249" s="61">
        <f t="shared" si="119"/>
        <v>-4.5926854554663619</v>
      </c>
      <c r="O249" s="60">
        <f>'Расчет субсидий'!T249-1</f>
        <v>0.21188720173535791</v>
      </c>
      <c r="P249" s="60">
        <f>O249*'Расчет субсидий'!U249</f>
        <v>4.2377440347071582</v>
      </c>
      <c r="Q249" s="61">
        <f t="shared" si="120"/>
        <v>65.334626504803381</v>
      </c>
      <c r="R249" s="60">
        <f>'Расчет субсидий'!X249-1</f>
        <v>0.22667832167832169</v>
      </c>
      <c r="S249" s="60">
        <f>R249*'Расчет субсидий'!Y249</f>
        <v>6.8003496503496503</v>
      </c>
      <c r="T249" s="61">
        <f t="shared" si="121"/>
        <v>104.8431195628754</v>
      </c>
      <c r="U249" s="60">
        <f>'Расчет субсидий'!AB249-1</f>
        <v>0.21813245640868772</v>
      </c>
      <c r="V249" s="70">
        <f>U249*'Расчет субсидий'!AC249</f>
        <v>1.0906622820434386</v>
      </c>
      <c r="W249" s="61">
        <f t="shared" si="123"/>
        <v>16.815081858786392</v>
      </c>
      <c r="X249" s="60">
        <f>'Расчет субсидий'!AF249-1</f>
        <v>-8.4468664850136266E-2</v>
      </c>
      <c r="Y249" s="60">
        <f>X249*'Расчет субсидий'!AG249</f>
        <v>-1.6893732970027253</v>
      </c>
      <c r="Z249" s="61">
        <f t="shared" si="122"/>
        <v>-26.04559701645325</v>
      </c>
      <c r="AA249" s="27" t="s">
        <v>375</v>
      </c>
      <c r="AB249" s="27" t="s">
        <v>375</v>
      </c>
      <c r="AC249" s="27" t="s">
        <v>375</v>
      </c>
      <c r="AD249" s="27" t="s">
        <v>375</v>
      </c>
      <c r="AE249" s="27" t="s">
        <v>375</v>
      </c>
      <c r="AF249" s="27" t="s">
        <v>375</v>
      </c>
      <c r="AG249" s="60">
        <f t="shared" si="117"/>
        <v>10.141491238962487</v>
      </c>
      <c r="AH249" s="26" t="str">
        <f>IF('Расчет субсидий'!BF249="+",'Расчет субсидий'!BF249,"-")</f>
        <v>-</v>
      </c>
    </row>
    <row r="250" spans="1:34" ht="15" customHeight="1">
      <c r="A250" s="33" t="s">
        <v>246</v>
      </c>
      <c r="B250" s="57">
        <f>'Расчет субсидий'!AT250</f>
        <v>208.5454545454545</v>
      </c>
      <c r="C250" s="60">
        <f>'Расчет субсидий'!D250-1</f>
        <v>-1</v>
      </c>
      <c r="D250" s="60">
        <f>C250*'Расчет субсидий'!E250</f>
        <v>0</v>
      </c>
      <c r="E250" s="61">
        <f t="shared" si="118"/>
        <v>0</v>
      </c>
      <c r="F250" s="27" t="s">
        <v>375</v>
      </c>
      <c r="G250" s="27" t="s">
        <v>375</v>
      </c>
      <c r="H250" s="27" t="s">
        <v>375</v>
      </c>
      <c r="I250" s="27" t="s">
        <v>375</v>
      </c>
      <c r="J250" s="27" t="s">
        <v>375</v>
      </c>
      <c r="K250" s="27" t="s">
        <v>375</v>
      </c>
      <c r="L250" s="60">
        <f>'Расчет субсидий'!P250-1</f>
        <v>0.26760330578512392</v>
      </c>
      <c r="M250" s="60">
        <f>L250*'Расчет субсидий'!Q250</f>
        <v>5.3520661157024785</v>
      </c>
      <c r="N250" s="61">
        <f t="shared" si="119"/>
        <v>81.280756072288625</v>
      </c>
      <c r="O250" s="60">
        <f>'Расчет субсидий'!T250-1</f>
        <v>0.14528301886792461</v>
      </c>
      <c r="P250" s="60">
        <f>O250*'Расчет субсидий'!U250</f>
        <v>3.6320754716981152</v>
      </c>
      <c r="Q250" s="61">
        <f t="shared" si="120"/>
        <v>55.15960267850479</v>
      </c>
      <c r="R250" s="60">
        <f>'Расчет субсидий'!X250-1</f>
        <v>0.26705035971223023</v>
      </c>
      <c r="S250" s="60">
        <f>R250*'Расчет субсидий'!Y250</f>
        <v>6.6762589928057556</v>
      </c>
      <c r="T250" s="61">
        <f t="shared" si="121"/>
        <v>101.3910080590331</v>
      </c>
      <c r="U250" s="60">
        <f>'Расчет субсидий'!AB250-1</f>
        <v>-0.38567588755739723</v>
      </c>
      <c r="V250" s="70">
        <f>U250*'Расчет субсидий'!AC250</f>
        <v>-1.9283794377869863</v>
      </c>
      <c r="W250" s="61">
        <f t="shared" si="123"/>
        <v>-29.285912264372016</v>
      </c>
      <c r="X250" s="60">
        <f>'Расчет субсидий'!AF250-1</f>
        <v>0</v>
      </c>
      <c r="Y250" s="60">
        <f>X250*'Расчет субсидий'!AG250</f>
        <v>0</v>
      </c>
      <c r="Z250" s="61">
        <f t="shared" si="122"/>
        <v>0</v>
      </c>
      <c r="AA250" s="27" t="s">
        <v>375</v>
      </c>
      <c r="AB250" s="27" t="s">
        <v>375</v>
      </c>
      <c r="AC250" s="27" t="s">
        <v>375</v>
      </c>
      <c r="AD250" s="27" t="s">
        <v>375</v>
      </c>
      <c r="AE250" s="27" t="s">
        <v>375</v>
      </c>
      <c r="AF250" s="27" t="s">
        <v>375</v>
      </c>
      <c r="AG250" s="60">
        <f t="shared" si="117"/>
        <v>13.732021142419363</v>
      </c>
      <c r="AH250" s="26" t="str">
        <f>IF('Расчет субсидий'!BF250="+",'Расчет субсидий'!BF250,"-")</f>
        <v>-</v>
      </c>
    </row>
    <row r="251" spans="1:34" ht="15" customHeight="1">
      <c r="A251" s="33" t="s">
        <v>247</v>
      </c>
      <c r="B251" s="57">
        <f>'Расчет субсидий'!AT251</f>
        <v>25.67272727272757</v>
      </c>
      <c r="C251" s="60">
        <f>'Расчет субсидий'!D251-1</f>
        <v>-1</v>
      </c>
      <c r="D251" s="60">
        <f>C251*'Расчет субсидий'!E251</f>
        <v>0</v>
      </c>
      <c r="E251" s="61">
        <f t="shared" si="118"/>
        <v>0</v>
      </c>
      <c r="F251" s="27" t="s">
        <v>375</v>
      </c>
      <c r="G251" s="27" t="s">
        <v>375</v>
      </c>
      <c r="H251" s="27" t="s">
        <v>375</v>
      </c>
      <c r="I251" s="27" t="s">
        <v>375</v>
      </c>
      <c r="J251" s="27" t="s">
        <v>375</v>
      </c>
      <c r="K251" s="27" t="s">
        <v>375</v>
      </c>
      <c r="L251" s="60">
        <f>'Расчет субсидий'!P251-1</f>
        <v>-0.20661553211888772</v>
      </c>
      <c r="M251" s="60">
        <f>L251*'Расчет субсидий'!Q251</f>
        <v>-4.1323106423777549</v>
      </c>
      <c r="N251" s="61">
        <f t="shared" si="119"/>
        <v>-62.049803965227404</v>
      </c>
      <c r="O251" s="60">
        <f>'Расчет субсидий'!T251-1</f>
        <v>7.0411794611082934E-2</v>
      </c>
      <c r="P251" s="60">
        <f>O251*'Расчет субсидий'!U251</f>
        <v>2.8164717844433174</v>
      </c>
      <c r="Q251" s="61">
        <f t="shared" si="120"/>
        <v>42.291477389449902</v>
      </c>
      <c r="R251" s="60">
        <f>'Расчет субсидий'!X251-1</f>
        <v>0.17874396135265691</v>
      </c>
      <c r="S251" s="60">
        <f>R251*'Расчет субсидий'!Y251</f>
        <v>1.7874396135265691</v>
      </c>
      <c r="T251" s="61">
        <f t="shared" si="121"/>
        <v>26.839772518937988</v>
      </c>
      <c r="U251" s="60">
        <f>'Расчет субсидий'!AB251-1</f>
        <v>0.24762350494019758</v>
      </c>
      <c r="V251" s="70">
        <f>U251*'Расчет субсидий'!AC251</f>
        <v>1.2381175247009879</v>
      </c>
      <c r="W251" s="61">
        <f t="shared" si="123"/>
        <v>18.591281329567078</v>
      </c>
      <c r="X251" s="60">
        <f>'Расчет субсидий'!AF251-1</f>
        <v>0</v>
      </c>
      <c r="Y251" s="60">
        <f>X251*'Расчет субсидий'!AG251</f>
        <v>0</v>
      </c>
      <c r="Z251" s="61">
        <f t="shared" si="122"/>
        <v>0</v>
      </c>
      <c r="AA251" s="27" t="s">
        <v>375</v>
      </c>
      <c r="AB251" s="27" t="s">
        <v>375</v>
      </c>
      <c r="AC251" s="27" t="s">
        <v>375</v>
      </c>
      <c r="AD251" s="27" t="s">
        <v>375</v>
      </c>
      <c r="AE251" s="27" t="s">
        <v>375</v>
      </c>
      <c r="AF251" s="27" t="s">
        <v>375</v>
      </c>
      <c r="AG251" s="60">
        <f t="shared" si="117"/>
        <v>1.7097182802931195</v>
      </c>
      <c r="AH251" s="26" t="str">
        <f>IF('Расчет субсидий'!BF251="+",'Расчет субсидий'!BF251,"-")</f>
        <v>-</v>
      </c>
    </row>
    <row r="252" spans="1:34" ht="15" customHeight="1">
      <c r="A252" s="33" t="s">
        <v>248</v>
      </c>
      <c r="B252" s="57">
        <f>'Расчет субсидий'!AT252</f>
        <v>406.43636363636369</v>
      </c>
      <c r="C252" s="60">
        <f>'Расчет субсидий'!D252-1</f>
        <v>-1</v>
      </c>
      <c r="D252" s="60">
        <f>C252*'Расчет субсидий'!E252</f>
        <v>0</v>
      </c>
      <c r="E252" s="61">
        <f t="shared" si="118"/>
        <v>0</v>
      </c>
      <c r="F252" s="27" t="s">
        <v>375</v>
      </c>
      <c r="G252" s="27" t="s">
        <v>375</v>
      </c>
      <c r="H252" s="27" t="s">
        <v>375</v>
      </c>
      <c r="I252" s="27" t="s">
        <v>375</v>
      </c>
      <c r="J252" s="27" t="s">
        <v>375</v>
      </c>
      <c r="K252" s="27" t="s">
        <v>375</v>
      </c>
      <c r="L252" s="60">
        <f>'Расчет субсидий'!P252-1</f>
        <v>0.25290372670807448</v>
      </c>
      <c r="M252" s="60">
        <f>L252*'Расчет субсидий'!Q252</f>
        <v>5.0580745341614897</v>
      </c>
      <c r="N252" s="61">
        <f t="shared" si="119"/>
        <v>131.19910956680422</v>
      </c>
      <c r="O252" s="60">
        <f>'Расчет субсидий'!T252-1</f>
        <v>0.12594113620807668</v>
      </c>
      <c r="P252" s="60">
        <f>O252*'Расчет субсидий'!U252</f>
        <v>3.1485284052019171</v>
      </c>
      <c r="Q252" s="61">
        <f t="shared" si="120"/>
        <v>81.668255463293875</v>
      </c>
      <c r="R252" s="60">
        <f>'Расчет субсидий'!X252-1</f>
        <v>0.24203208556149725</v>
      </c>
      <c r="S252" s="60">
        <f>R252*'Расчет субсидий'!Y252</f>
        <v>6.0508021390374314</v>
      </c>
      <c r="T252" s="61">
        <f t="shared" si="121"/>
        <v>156.94902229000638</v>
      </c>
      <c r="U252" s="60">
        <f>'Расчет субсидий'!AB252-1</f>
        <v>-0.13382547908882736</v>
      </c>
      <c r="V252" s="70">
        <f>U252*'Расчет субсидий'!AC252</f>
        <v>-0.6691273954441368</v>
      </c>
      <c r="W252" s="61">
        <f t="shared" si="123"/>
        <v>-17.356193127663943</v>
      </c>
      <c r="X252" s="60">
        <f>'Расчет субсидий'!AF252-1</f>
        <v>0.10404624277456653</v>
      </c>
      <c r="Y252" s="60">
        <f>X252*'Расчет субсидий'!AG252</f>
        <v>2.0809248554913307</v>
      </c>
      <c r="Z252" s="61">
        <f t="shared" si="122"/>
        <v>53.976169443923176</v>
      </c>
      <c r="AA252" s="27" t="s">
        <v>375</v>
      </c>
      <c r="AB252" s="27" t="s">
        <v>375</v>
      </c>
      <c r="AC252" s="27" t="s">
        <v>375</v>
      </c>
      <c r="AD252" s="27" t="s">
        <v>375</v>
      </c>
      <c r="AE252" s="27" t="s">
        <v>375</v>
      </c>
      <c r="AF252" s="27" t="s">
        <v>375</v>
      </c>
      <c r="AG252" s="60">
        <f t="shared" si="117"/>
        <v>15.669202538448031</v>
      </c>
      <c r="AH252" s="26" t="str">
        <f>IF('Расчет субсидий'!BF252="+",'Расчет субсидий'!BF252,"-")</f>
        <v>-</v>
      </c>
    </row>
    <row r="253" spans="1:34" ht="15" customHeight="1">
      <c r="A253" s="33" t="s">
        <v>249</v>
      </c>
      <c r="B253" s="57">
        <f>'Расчет субсидий'!AT253</f>
        <v>-78.154545454545541</v>
      </c>
      <c r="C253" s="60">
        <f>'Расчет субсидий'!D253-1</f>
        <v>-1</v>
      </c>
      <c r="D253" s="60">
        <f>C253*'Расчет субсидий'!E253</f>
        <v>0</v>
      </c>
      <c r="E253" s="61">
        <f t="shared" si="118"/>
        <v>0</v>
      </c>
      <c r="F253" s="27" t="s">
        <v>375</v>
      </c>
      <c r="G253" s="27" t="s">
        <v>375</v>
      </c>
      <c r="H253" s="27" t="s">
        <v>375</v>
      </c>
      <c r="I253" s="27" t="s">
        <v>375</v>
      </c>
      <c r="J253" s="27" t="s">
        <v>375</v>
      </c>
      <c r="K253" s="27" t="s">
        <v>375</v>
      </c>
      <c r="L253" s="60">
        <f>'Расчет субсидий'!P253-1</f>
        <v>0.11177089597113632</v>
      </c>
      <c r="M253" s="60">
        <f>L253*'Расчет субсидий'!Q253</f>
        <v>2.2354179194227264</v>
      </c>
      <c r="N253" s="61">
        <f t="shared" si="119"/>
        <v>36.693344280987226</v>
      </c>
      <c r="O253" s="60">
        <f>'Расчет субсидий'!T253-1</f>
        <v>-0.24440355719104556</v>
      </c>
      <c r="P253" s="60">
        <f>O253*'Расчет субсидий'!U253</f>
        <v>-4.8880711438209108</v>
      </c>
      <c r="Q253" s="61">
        <f t="shared" si="120"/>
        <v>-80.235411817982339</v>
      </c>
      <c r="R253" s="60">
        <f>'Расчет субсидий'!X253-1</f>
        <v>-8.7341772151898756E-2</v>
      </c>
      <c r="S253" s="60">
        <f>R253*'Расчет субсидий'!Y253</f>
        <v>-2.6202531645569627</v>
      </c>
      <c r="T253" s="61">
        <f t="shared" si="121"/>
        <v>-43.010235640977406</v>
      </c>
      <c r="U253" s="60">
        <f>'Расчет субсидий'!AB253-1</f>
        <v>-0.25239598278335729</v>
      </c>
      <c r="V253" s="70">
        <f>U253*'Расчет субсидий'!AC253</f>
        <v>-1.2619799139167864</v>
      </c>
      <c r="W253" s="61">
        <f t="shared" si="123"/>
        <v>-20.714812677621097</v>
      </c>
      <c r="X253" s="60">
        <f>'Расчет субсидий'!AF253-1</f>
        <v>8.8679245283018959E-2</v>
      </c>
      <c r="Y253" s="60">
        <f>X253*'Расчет субсидий'!AG253</f>
        <v>1.7735849056603792</v>
      </c>
      <c r="Z253" s="61">
        <f t="shared" si="122"/>
        <v>29.112570401048075</v>
      </c>
      <c r="AA253" s="27" t="s">
        <v>375</v>
      </c>
      <c r="AB253" s="27" t="s">
        <v>375</v>
      </c>
      <c r="AC253" s="27" t="s">
        <v>375</v>
      </c>
      <c r="AD253" s="27" t="s">
        <v>375</v>
      </c>
      <c r="AE253" s="27" t="s">
        <v>375</v>
      </c>
      <c r="AF253" s="27" t="s">
        <v>375</v>
      </c>
      <c r="AG253" s="60">
        <f t="shared" si="117"/>
        <v>-4.7613013972115548</v>
      </c>
      <c r="AH253" s="26" t="str">
        <f>IF('Расчет субсидий'!BF253="+",'Расчет субсидий'!BF253,"-")</f>
        <v>-</v>
      </c>
    </row>
    <row r="254" spans="1:34" ht="15" customHeight="1">
      <c r="A254" s="33" t="s">
        <v>250</v>
      </c>
      <c r="B254" s="57">
        <f>'Расчет субсидий'!AT254</f>
        <v>194.40909090909099</v>
      </c>
      <c r="C254" s="60">
        <f>'Расчет субсидий'!D254-1</f>
        <v>-0.13015712256122436</v>
      </c>
      <c r="D254" s="60">
        <f>C254*'Расчет субсидий'!E254</f>
        <v>-1.3015712256122436</v>
      </c>
      <c r="E254" s="61">
        <f t="shared" si="118"/>
        <v>-38.87831178774681</v>
      </c>
      <c r="F254" s="27" t="s">
        <v>375</v>
      </c>
      <c r="G254" s="27" t="s">
        <v>375</v>
      </c>
      <c r="H254" s="27" t="s">
        <v>375</v>
      </c>
      <c r="I254" s="27" t="s">
        <v>375</v>
      </c>
      <c r="J254" s="27" t="s">
        <v>375</v>
      </c>
      <c r="K254" s="27" t="s">
        <v>375</v>
      </c>
      <c r="L254" s="60">
        <f>'Расчет субсидий'!P254-1</f>
        <v>-8.9913232104121388E-2</v>
      </c>
      <c r="M254" s="60">
        <f>L254*'Расчет субсидий'!Q254</f>
        <v>-1.7982646420824278</v>
      </c>
      <c r="N254" s="61">
        <f t="shared" si="119"/>
        <v>-53.714688874498648</v>
      </c>
      <c r="O254" s="60">
        <f>'Расчет субсидий'!T254-1</f>
        <v>0.20369806904622578</v>
      </c>
      <c r="P254" s="60">
        <f>O254*'Расчет субсидий'!U254</f>
        <v>5.0924517261556446</v>
      </c>
      <c r="Q254" s="61">
        <f t="shared" si="120"/>
        <v>152.11301700404323</v>
      </c>
      <c r="R254" s="60">
        <f>'Расчет субсидий'!X254-1</f>
        <v>0.19696969696969702</v>
      </c>
      <c r="S254" s="60">
        <f>R254*'Расчет субсидий'!Y254</f>
        <v>4.9242424242424256</v>
      </c>
      <c r="T254" s="61">
        <f t="shared" si="121"/>
        <v>147.08855613959443</v>
      </c>
      <c r="U254" s="60">
        <f>'Расчет субсидий'!AB254-1</f>
        <v>6.1174099269337257E-2</v>
      </c>
      <c r="V254" s="70">
        <f>U254*'Расчет субсидий'!AC254</f>
        <v>0.30587049634668628</v>
      </c>
      <c r="W254" s="61">
        <f t="shared" si="123"/>
        <v>9.1364408567388331</v>
      </c>
      <c r="X254" s="60">
        <f>'Расчет субсидий'!AF254-1</f>
        <v>-3.5714285714285698E-2</v>
      </c>
      <c r="Y254" s="60">
        <f>X254*'Расчет субсидий'!AG254</f>
        <v>-0.71428571428571397</v>
      </c>
      <c r="Z254" s="61">
        <f t="shared" si="122"/>
        <v>-21.33592242904006</v>
      </c>
      <c r="AA254" s="27" t="s">
        <v>375</v>
      </c>
      <c r="AB254" s="27" t="s">
        <v>375</v>
      </c>
      <c r="AC254" s="27" t="s">
        <v>375</v>
      </c>
      <c r="AD254" s="27" t="s">
        <v>375</v>
      </c>
      <c r="AE254" s="27" t="s">
        <v>375</v>
      </c>
      <c r="AF254" s="27" t="s">
        <v>375</v>
      </c>
      <c r="AG254" s="60">
        <f t="shared" si="117"/>
        <v>6.5084430647643714</v>
      </c>
      <c r="AH254" s="26" t="str">
        <f>IF('Расчет субсидий'!BF254="+",'Расчет субсидий'!BF254,"-")</f>
        <v>-</v>
      </c>
    </row>
    <row r="255" spans="1:34" ht="15" customHeight="1">
      <c r="A255" s="33" t="s">
        <v>251</v>
      </c>
      <c r="B255" s="57">
        <f>'Расчет субсидий'!AT255</f>
        <v>-227.32727272727243</v>
      </c>
      <c r="C255" s="60">
        <f>'Расчет субсидий'!D255-1</f>
        <v>-1</v>
      </c>
      <c r="D255" s="60">
        <f>C255*'Расчет субсидий'!E255</f>
        <v>0</v>
      </c>
      <c r="E255" s="61">
        <f t="shared" si="118"/>
        <v>0</v>
      </c>
      <c r="F255" s="27" t="s">
        <v>375</v>
      </c>
      <c r="G255" s="27" t="s">
        <v>375</v>
      </c>
      <c r="H255" s="27" t="s">
        <v>375</v>
      </c>
      <c r="I255" s="27" t="s">
        <v>375</v>
      </c>
      <c r="J255" s="27" t="s">
        <v>375</v>
      </c>
      <c r="K255" s="27" t="s">
        <v>375</v>
      </c>
      <c r="L255" s="60">
        <f>'Расчет субсидий'!P255-1</f>
        <v>9.7528278173439453E-2</v>
      </c>
      <c r="M255" s="60">
        <f>L255*'Расчет субсидий'!Q255</f>
        <v>1.9505655634687891</v>
      </c>
      <c r="N255" s="61">
        <f t="shared" si="119"/>
        <v>36.521413769791351</v>
      </c>
      <c r="O255" s="60">
        <f>'Расчет субсидий'!T255-1</f>
        <v>-0.81076388888888884</v>
      </c>
      <c r="P255" s="60">
        <f>O255*'Расчет субсидий'!U255</f>
        <v>-16.215277777777779</v>
      </c>
      <c r="Q255" s="61">
        <f t="shared" si="120"/>
        <v>-303.60674883502878</v>
      </c>
      <c r="R255" s="60">
        <f>'Расчет субсидий'!X255-1</f>
        <v>8.5227272727272707E-2</v>
      </c>
      <c r="S255" s="60">
        <f>R255*'Расчет субсидий'!Y255</f>
        <v>2.5568181818181812</v>
      </c>
      <c r="T255" s="61">
        <f t="shared" si="121"/>
        <v>47.872584496082006</v>
      </c>
      <c r="U255" s="60">
        <f>'Расчет субсидий'!AB255-1</f>
        <v>-8.6677408412483059E-2</v>
      </c>
      <c r="V255" s="70">
        <f>U255*'Расчет субсидий'!AC255</f>
        <v>-0.4333870420624153</v>
      </c>
      <c r="W255" s="61">
        <f t="shared" si="123"/>
        <v>-8.1145221581169888</v>
      </c>
      <c r="X255" s="60">
        <f>'Расчет субсидий'!AF255-1</f>
        <v>0</v>
      </c>
      <c r="Y255" s="60">
        <f>X255*'Расчет субсидий'!AG255</f>
        <v>0</v>
      </c>
      <c r="Z255" s="61">
        <f t="shared" si="122"/>
        <v>0</v>
      </c>
      <c r="AA255" s="27" t="s">
        <v>375</v>
      </c>
      <c r="AB255" s="27" t="s">
        <v>375</v>
      </c>
      <c r="AC255" s="27" t="s">
        <v>375</v>
      </c>
      <c r="AD255" s="27" t="s">
        <v>375</v>
      </c>
      <c r="AE255" s="27" t="s">
        <v>375</v>
      </c>
      <c r="AF255" s="27" t="s">
        <v>375</v>
      </c>
      <c r="AG255" s="60">
        <f t="shared" si="117"/>
        <v>-12.141281074553223</v>
      </c>
      <c r="AH255" s="26" t="str">
        <f>IF('Расчет субсидий'!BF255="+",'Расчет субсидий'!BF255,"-")</f>
        <v>-</v>
      </c>
    </row>
    <row r="256" spans="1:34" ht="15" customHeight="1">
      <c r="A256" s="33" t="s">
        <v>252</v>
      </c>
      <c r="B256" s="57">
        <f>'Расчет субсидий'!AT256</f>
        <v>34.772727272727479</v>
      </c>
      <c r="C256" s="60">
        <f>'Расчет субсидий'!D256-1</f>
        <v>8.8078517641086318E-2</v>
      </c>
      <c r="D256" s="60">
        <f>C256*'Расчет субсидий'!E256</f>
        <v>0.88078517641086318</v>
      </c>
      <c r="E256" s="61">
        <f t="shared" si="118"/>
        <v>18.177403970847681</v>
      </c>
      <c r="F256" s="27" t="s">
        <v>375</v>
      </c>
      <c r="G256" s="27" t="s">
        <v>375</v>
      </c>
      <c r="H256" s="27" t="s">
        <v>375</v>
      </c>
      <c r="I256" s="27" t="s">
        <v>375</v>
      </c>
      <c r="J256" s="27" t="s">
        <v>375</v>
      </c>
      <c r="K256" s="27" t="s">
        <v>375</v>
      </c>
      <c r="L256" s="60">
        <f>'Расчет субсидий'!P256-1</f>
        <v>2.1846370683579863E-2</v>
      </c>
      <c r="M256" s="60">
        <f>L256*'Расчет субсидий'!Q256</f>
        <v>0.43692741367159726</v>
      </c>
      <c r="N256" s="61">
        <f t="shared" si="119"/>
        <v>9.0171886595664823</v>
      </c>
      <c r="O256" s="60">
        <f>'Расчет субсидий'!T256-1</f>
        <v>-0.16729135432283859</v>
      </c>
      <c r="P256" s="60">
        <f>O256*'Расчет субсидий'!U256</f>
        <v>-1.6729135432283859</v>
      </c>
      <c r="Q256" s="61">
        <f t="shared" si="120"/>
        <v>-34.525132913203592</v>
      </c>
      <c r="R256" s="60">
        <f>'Расчет субсидий'!X256-1</f>
        <v>5.6289783918020087E-2</v>
      </c>
      <c r="S256" s="60">
        <f>R256*'Расчет субсидий'!Y256</f>
        <v>2.2515913567208035</v>
      </c>
      <c r="T256" s="61">
        <f t="shared" si="121"/>
        <v>46.467727619079696</v>
      </c>
      <c r="U256" s="60">
        <f>'Расчет субсидий'!AB256-1</f>
        <v>-4.2295937672821027E-2</v>
      </c>
      <c r="V256" s="70">
        <f>U256*'Расчет субсидий'!AC256</f>
        <v>-0.21147968836410513</v>
      </c>
      <c r="W256" s="61">
        <f t="shared" si="123"/>
        <v>-4.3644600635627855</v>
      </c>
      <c r="X256" s="60">
        <f>'Расчет субсидий'!AF256-1</f>
        <v>0</v>
      </c>
      <c r="Y256" s="60">
        <f>X256*'Расчет субсидий'!AG256</f>
        <v>0</v>
      </c>
      <c r="Z256" s="61">
        <f t="shared" si="122"/>
        <v>0</v>
      </c>
      <c r="AA256" s="27" t="s">
        <v>375</v>
      </c>
      <c r="AB256" s="27" t="s">
        <v>375</v>
      </c>
      <c r="AC256" s="27" t="s">
        <v>375</v>
      </c>
      <c r="AD256" s="27" t="s">
        <v>375</v>
      </c>
      <c r="AE256" s="27" t="s">
        <v>375</v>
      </c>
      <c r="AF256" s="27" t="s">
        <v>375</v>
      </c>
      <c r="AG256" s="60">
        <f t="shared" si="117"/>
        <v>1.6849107152107727</v>
      </c>
      <c r="AH256" s="26" t="str">
        <f>IF('Расчет субсидий'!BF256="+",'Расчет субсидий'!BF256,"-")</f>
        <v>-</v>
      </c>
    </row>
    <row r="257" spans="1:34" ht="15" customHeight="1">
      <c r="A257" s="33" t="s">
        <v>253</v>
      </c>
      <c r="B257" s="57">
        <f>'Расчет субсидий'!AT257</f>
        <v>101.61818181818171</v>
      </c>
      <c r="C257" s="60">
        <f>'Расчет субсидий'!D257-1</f>
        <v>-1</v>
      </c>
      <c r="D257" s="60">
        <f>C257*'Расчет субсидий'!E257</f>
        <v>0</v>
      </c>
      <c r="E257" s="61">
        <f t="shared" si="118"/>
        <v>0</v>
      </c>
      <c r="F257" s="27" t="s">
        <v>375</v>
      </c>
      <c r="G257" s="27" t="s">
        <v>375</v>
      </c>
      <c r="H257" s="27" t="s">
        <v>375</v>
      </c>
      <c r="I257" s="27" t="s">
        <v>375</v>
      </c>
      <c r="J257" s="27" t="s">
        <v>375</v>
      </c>
      <c r="K257" s="27" t="s">
        <v>375</v>
      </c>
      <c r="L257" s="60">
        <f>'Расчет субсидий'!P257-1</f>
        <v>1.4435901459281197E-2</v>
      </c>
      <c r="M257" s="60">
        <f>L257*'Расчет субсидий'!Q257</f>
        <v>0.28871802918562395</v>
      </c>
      <c r="N257" s="61">
        <f t="shared" si="119"/>
        <v>8.5031543871042974</v>
      </c>
      <c r="O257" s="60">
        <f>'Расчет субсидий'!T257-1</f>
        <v>7.0495290185354165E-2</v>
      </c>
      <c r="P257" s="60">
        <f>O257*'Расчет субсидий'!U257</f>
        <v>2.1148587055606249</v>
      </c>
      <c r="Q257" s="61">
        <f t="shared" si="120"/>
        <v>62.285580609626031</v>
      </c>
      <c r="R257" s="60">
        <f>'Расчет субсидий'!X257-1</f>
        <v>6.7073170731707377E-2</v>
      </c>
      <c r="S257" s="60">
        <f>R257*'Расчет субсидий'!Y257</f>
        <v>1.3414634146341475</v>
      </c>
      <c r="T257" s="61">
        <f t="shared" si="121"/>
        <v>39.507995227941343</v>
      </c>
      <c r="U257" s="60">
        <f>'Расчет субсидий'!AB257-1</f>
        <v>0.27825540315876962</v>
      </c>
      <c r="V257" s="70">
        <f>U257*'Расчет субсидий'!AC257</f>
        <v>1.3912770157938481</v>
      </c>
      <c r="W257" s="61">
        <f t="shared" si="123"/>
        <v>40.975076249633432</v>
      </c>
      <c r="X257" s="60">
        <f>'Расчет субсидий'!AF257-1</f>
        <v>-8.4297520661157033E-2</v>
      </c>
      <c r="Y257" s="60">
        <f>X257*'Расчет субсидий'!AG257</f>
        <v>-1.6859504132231407</v>
      </c>
      <c r="Z257" s="61">
        <f t="shared" si="122"/>
        <v>-49.653624656123398</v>
      </c>
      <c r="AA257" s="27" t="s">
        <v>375</v>
      </c>
      <c r="AB257" s="27" t="s">
        <v>375</v>
      </c>
      <c r="AC257" s="27" t="s">
        <v>375</v>
      </c>
      <c r="AD257" s="27" t="s">
        <v>375</v>
      </c>
      <c r="AE257" s="27" t="s">
        <v>375</v>
      </c>
      <c r="AF257" s="27" t="s">
        <v>375</v>
      </c>
      <c r="AG257" s="60">
        <f t="shared" si="117"/>
        <v>3.4503667519511034</v>
      </c>
      <c r="AH257" s="26" t="str">
        <f>IF('Расчет субсидий'!BF257="+",'Расчет субсидий'!BF257,"-")</f>
        <v>-</v>
      </c>
    </row>
    <row r="258" spans="1:34" ht="15" customHeight="1">
      <c r="A258" s="33" t="s">
        <v>254</v>
      </c>
      <c r="B258" s="57">
        <f>'Расчет субсидий'!AT258</f>
        <v>65.318181818181756</v>
      </c>
      <c r="C258" s="60">
        <f>'Расчет субсидий'!D258-1</f>
        <v>-1</v>
      </c>
      <c r="D258" s="60">
        <f>C258*'Расчет субсидий'!E258</f>
        <v>0</v>
      </c>
      <c r="E258" s="61">
        <f t="shared" si="118"/>
        <v>0</v>
      </c>
      <c r="F258" s="27" t="s">
        <v>375</v>
      </c>
      <c r="G258" s="27" t="s">
        <v>375</v>
      </c>
      <c r="H258" s="27" t="s">
        <v>375</v>
      </c>
      <c r="I258" s="27" t="s">
        <v>375</v>
      </c>
      <c r="J258" s="27" t="s">
        <v>375</v>
      </c>
      <c r="K258" s="27" t="s">
        <v>375</v>
      </c>
      <c r="L258" s="60">
        <f>'Расчет субсидий'!P258-1</f>
        <v>0.20514329805996478</v>
      </c>
      <c r="M258" s="60">
        <f>L258*'Расчет субсидий'!Q258</f>
        <v>4.1028659611992957</v>
      </c>
      <c r="N258" s="61">
        <f t="shared" si="119"/>
        <v>59.78372468098511</v>
      </c>
      <c r="O258" s="60">
        <f>'Расчет субсидий'!T258-1</f>
        <v>8.4666039510818525E-2</v>
      </c>
      <c r="P258" s="60">
        <f>O258*'Расчет субсидий'!U258</f>
        <v>1.6933207902163705</v>
      </c>
      <c r="Q258" s="61">
        <f t="shared" si="120"/>
        <v>24.673734135173291</v>
      </c>
      <c r="R258" s="60">
        <f>'Расчет субсидий'!X258-1</f>
        <v>4.9999999999999822E-2</v>
      </c>
      <c r="S258" s="60">
        <f>R258*'Расчет субсидий'!Y258</f>
        <v>1.4999999999999947</v>
      </c>
      <c r="T258" s="61">
        <f t="shared" si="121"/>
        <v>21.856816154740912</v>
      </c>
      <c r="U258" s="60">
        <f>'Расчет субсидий'!AB258-1</f>
        <v>-7.8623452294246166E-2</v>
      </c>
      <c r="V258" s="70">
        <f>U258*'Расчет субсидий'!AC258</f>
        <v>-0.39311726147123083</v>
      </c>
      <c r="W258" s="61">
        <f t="shared" si="123"/>
        <v>-5.7281944741546234</v>
      </c>
      <c r="X258" s="60">
        <f>'Расчет субсидий'!AF258-1</f>
        <v>-0.12101910828025475</v>
      </c>
      <c r="Y258" s="60">
        <f>X258*'Расчет субсидий'!AG258</f>
        <v>-2.420382165605095</v>
      </c>
      <c r="Z258" s="61">
        <f t="shared" si="122"/>
        <v>-35.267898678562943</v>
      </c>
      <c r="AA258" s="27" t="s">
        <v>375</v>
      </c>
      <c r="AB258" s="27" t="s">
        <v>375</v>
      </c>
      <c r="AC258" s="27" t="s">
        <v>375</v>
      </c>
      <c r="AD258" s="27" t="s">
        <v>375</v>
      </c>
      <c r="AE258" s="27" t="s">
        <v>375</v>
      </c>
      <c r="AF258" s="27" t="s">
        <v>375</v>
      </c>
      <c r="AG258" s="60">
        <f t="shared" si="117"/>
        <v>4.4826873243393353</v>
      </c>
      <c r="AH258" s="26" t="str">
        <f>IF('Расчет субсидий'!BF258="+",'Расчет субсидий'!BF258,"-")</f>
        <v>-</v>
      </c>
    </row>
    <row r="259" spans="1:34" ht="15" customHeight="1">
      <c r="A259" s="33" t="s">
        <v>255</v>
      </c>
      <c r="B259" s="57">
        <f>'Расчет субсидий'!AT259</f>
        <v>109.40000000000009</v>
      </c>
      <c r="C259" s="60">
        <f>'Расчет субсидий'!D259-1</f>
        <v>-1</v>
      </c>
      <c r="D259" s="60">
        <f>C259*'Расчет субсидий'!E259</f>
        <v>0</v>
      </c>
      <c r="E259" s="61">
        <f t="shared" si="118"/>
        <v>0</v>
      </c>
      <c r="F259" s="27" t="s">
        <v>375</v>
      </c>
      <c r="G259" s="27" t="s">
        <v>375</v>
      </c>
      <c r="H259" s="27" t="s">
        <v>375</v>
      </c>
      <c r="I259" s="27" t="s">
        <v>375</v>
      </c>
      <c r="J259" s="27" t="s">
        <v>375</v>
      </c>
      <c r="K259" s="27" t="s">
        <v>375</v>
      </c>
      <c r="L259" s="60">
        <f>'Расчет субсидий'!P259-1</f>
        <v>-0.10435139573070595</v>
      </c>
      <c r="M259" s="60">
        <f>L259*'Расчет субсидий'!Q259</f>
        <v>-2.0870279146141191</v>
      </c>
      <c r="N259" s="61">
        <f t="shared" si="119"/>
        <v>-31.235586762327767</v>
      </c>
      <c r="O259" s="60">
        <f>'Расчет субсидий'!T259-1</f>
        <v>0.20036199095022611</v>
      </c>
      <c r="P259" s="60">
        <f>O259*'Расчет субсидий'!U259</f>
        <v>5.0090497737556525</v>
      </c>
      <c r="Q259" s="61">
        <f t="shared" si="120"/>
        <v>74.968143794038184</v>
      </c>
      <c r="R259" s="60">
        <f>'Расчет субсидий'!X259-1</f>
        <v>0.20962962962962961</v>
      </c>
      <c r="S259" s="60">
        <f>R259*'Расчет субсидий'!Y259</f>
        <v>5.2407407407407405</v>
      </c>
      <c r="T259" s="61">
        <f t="shared" si="121"/>
        <v>78.435755918741577</v>
      </c>
      <c r="U259" s="60">
        <f>'Расчет субсидий'!AB259-1</f>
        <v>-0.17062477969686285</v>
      </c>
      <c r="V259" s="70">
        <f>U259*'Расчет субсидий'!AC259</f>
        <v>-0.85312389848431425</v>
      </c>
      <c r="W259" s="61">
        <f t="shared" si="123"/>
        <v>-12.768312950451911</v>
      </c>
      <c r="X259" s="60">
        <f>'Расчет субсидий'!AF259-1</f>
        <v>0</v>
      </c>
      <c r="Y259" s="60">
        <f>X259*'Расчет субсидий'!AG259</f>
        <v>0</v>
      </c>
      <c r="Z259" s="61">
        <f t="shared" si="122"/>
        <v>0</v>
      </c>
      <c r="AA259" s="27" t="s">
        <v>375</v>
      </c>
      <c r="AB259" s="27" t="s">
        <v>375</v>
      </c>
      <c r="AC259" s="27" t="s">
        <v>375</v>
      </c>
      <c r="AD259" s="27" t="s">
        <v>375</v>
      </c>
      <c r="AE259" s="27" t="s">
        <v>375</v>
      </c>
      <c r="AF259" s="27" t="s">
        <v>375</v>
      </c>
      <c r="AG259" s="60">
        <f t="shared" si="117"/>
        <v>7.3096387013979598</v>
      </c>
      <c r="AH259" s="26" t="str">
        <f>IF('Расчет субсидий'!BF259="+",'Расчет субсидий'!BF259,"-")</f>
        <v>-</v>
      </c>
    </row>
    <row r="260" spans="1:34" ht="15" customHeight="1">
      <c r="A260" s="33" t="s">
        <v>256</v>
      </c>
      <c r="B260" s="57">
        <f>'Расчет субсидий'!AT260</f>
        <v>-81.60909090909081</v>
      </c>
      <c r="C260" s="60">
        <f>'Расчет субсидий'!D260-1</f>
        <v>0.20290749314939038</v>
      </c>
      <c r="D260" s="60">
        <f>C260*'Расчет субсидий'!E260</f>
        <v>2.0290749314939038</v>
      </c>
      <c r="E260" s="61">
        <f t="shared" si="118"/>
        <v>35.39182784824331</v>
      </c>
      <c r="F260" s="27" t="s">
        <v>375</v>
      </c>
      <c r="G260" s="27" t="s">
        <v>375</v>
      </c>
      <c r="H260" s="27" t="s">
        <v>375</v>
      </c>
      <c r="I260" s="27" t="s">
        <v>375</v>
      </c>
      <c r="J260" s="27" t="s">
        <v>375</v>
      </c>
      <c r="K260" s="27" t="s">
        <v>375</v>
      </c>
      <c r="L260" s="60">
        <f>'Расчет субсидий'!P260-1</f>
        <v>-1.3060410334346462E-2</v>
      </c>
      <c r="M260" s="60">
        <f>L260*'Расчет субсидий'!Q260</f>
        <v>-0.26120820668692923</v>
      </c>
      <c r="N260" s="61">
        <f t="shared" si="119"/>
        <v>-4.5560840263330267</v>
      </c>
      <c r="O260" s="60">
        <f>'Расчет субсидий'!T260-1</f>
        <v>6.1789498105328411E-2</v>
      </c>
      <c r="P260" s="60">
        <f>O260*'Расчет субсидий'!U260</f>
        <v>1.8536849431598523</v>
      </c>
      <c r="Q260" s="61">
        <f t="shared" si="120"/>
        <v>32.332614914764314</v>
      </c>
      <c r="R260" s="60">
        <f>'Расчет субсидий'!X260-1</f>
        <v>-1.1278195488721776E-2</v>
      </c>
      <c r="S260" s="60">
        <f>R260*'Расчет субсидий'!Y260</f>
        <v>-0.22556390977443552</v>
      </c>
      <c r="T260" s="61">
        <f t="shared" si="121"/>
        <v>-3.9343638520219391</v>
      </c>
      <c r="U260" s="60">
        <f>'Расчет субсидий'!AB260-1</f>
        <v>-0.17758405977584057</v>
      </c>
      <c r="V260" s="70">
        <f>U260*'Расчет субсидий'!AC260</f>
        <v>-0.88792029887920287</v>
      </c>
      <c r="W260" s="61">
        <f t="shared" si="123"/>
        <v>-15.487413438081749</v>
      </c>
      <c r="X260" s="60">
        <f>'Расчет субсидий'!AF260-1</f>
        <v>-0.35934291581108835</v>
      </c>
      <c r="Y260" s="60">
        <f>X260*'Расчет субсидий'!AG260</f>
        <v>-7.186858316221767</v>
      </c>
      <c r="Z260" s="61">
        <f t="shared" si="122"/>
        <v>-125.35567235566171</v>
      </c>
      <c r="AA260" s="27" t="s">
        <v>375</v>
      </c>
      <c r="AB260" s="27" t="s">
        <v>375</v>
      </c>
      <c r="AC260" s="27" t="s">
        <v>375</v>
      </c>
      <c r="AD260" s="27" t="s">
        <v>375</v>
      </c>
      <c r="AE260" s="27" t="s">
        <v>375</v>
      </c>
      <c r="AF260" s="27" t="s">
        <v>375</v>
      </c>
      <c r="AG260" s="60">
        <f t="shared" si="117"/>
        <v>-4.678790856908579</v>
      </c>
      <c r="AH260" s="26" t="str">
        <f>IF('Расчет субсидий'!BF260="+",'Расчет субсидий'!BF260,"-")</f>
        <v>-</v>
      </c>
    </row>
    <row r="261" spans="1:34" ht="15" customHeight="1">
      <c r="A261" s="32" t="s">
        <v>257</v>
      </c>
      <c r="B261" s="62"/>
      <c r="C261" s="63"/>
      <c r="D261" s="63"/>
      <c r="E261" s="64"/>
      <c r="F261" s="63"/>
      <c r="G261" s="63"/>
      <c r="H261" s="64"/>
      <c r="I261" s="64"/>
      <c r="J261" s="64"/>
      <c r="K261" s="64"/>
      <c r="L261" s="63"/>
      <c r="M261" s="63"/>
      <c r="N261" s="64"/>
      <c r="O261" s="63"/>
      <c r="P261" s="63"/>
      <c r="Q261" s="64"/>
      <c r="R261" s="63"/>
      <c r="S261" s="63"/>
      <c r="T261" s="64"/>
      <c r="U261" s="64"/>
      <c r="V261" s="64"/>
      <c r="W261" s="64"/>
      <c r="X261" s="63"/>
      <c r="Y261" s="63"/>
      <c r="Z261" s="64"/>
      <c r="AA261" s="63"/>
      <c r="AB261" s="63"/>
      <c r="AC261" s="64"/>
      <c r="AD261" s="63"/>
      <c r="AE261" s="63"/>
      <c r="AF261" s="64"/>
      <c r="AG261" s="64"/>
      <c r="AH261" s="65"/>
    </row>
    <row r="262" spans="1:34" ht="15" customHeight="1">
      <c r="A262" s="33" t="s">
        <v>258</v>
      </c>
      <c r="B262" s="57">
        <f>'Расчет субсидий'!AT262</f>
        <v>259.08181818181811</v>
      </c>
      <c r="C262" s="60">
        <f>'Расчет субсидий'!D262-1</f>
        <v>-1</v>
      </c>
      <c r="D262" s="60">
        <f>C262*'Расчет субсидий'!E262</f>
        <v>0</v>
      </c>
      <c r="E262" s="61">
        <f t="shared" ref="E262:E268" si="124">$B262*D262/$AG262</f>
        <v>0</v>
      </c>
      <c r="F262" s="27" t="s">
        <v>375</v>
      </c>
      <c r="G262" s="27" t="s">
        <v>375</v>
      </c>
      <c r="H262" s="27" t="s">
        <v>375</v>
      </c>
      <c r="I262" s="27" t="s">
        <v>375</v>
      </c>
      <c r="J262" s="27" t="s">
        <v>375</v>
      </c>
      <c r="K262" s="27" t="s">
        <v>375</v>
      </c>
      <c r="L262" s="60">
        <f>'Расчет субсидий'!P262-1</f>
        <v>0.25858154020385049</v>
      </c>
      <c r="M262" s="60">
        <f>L262*'Расчет субсидий'!Q262</f>
        <v>5.1716308040770098</v>
      </c>
      <c r="N262" s="61">
        <f t="shared" ref="N262:N268" si="125">$B262*M262/$AG262</f>
        <v>114.68287184661072</v>
      </c>
      <c r="O262" s="60">
        <f>'Расчет субсидий'!T262-1</f>
        <v>0.20988764044943808</v>
      </c>
      <c r="P262" s="60">
        <f>O262*'Расчет субсидий'!U262</f>
        <v>5.2471910112359517</v>
      </c>
      <c r="Q262" s="61">
        <f t="shared" ref="Q262:Q268" si="126">$B262*P262/$AG262</f>
        <v>116.35844805894995</v>
      </c>
      <c r="R262" s="60">
        <f>'Расчет субсидий'!X262-1</f>
        <v>2.6666666666666616E-2</v>
      </c>
      <c r="S262" s="60">
        <f>R262*'Расчет субсидий'!Y262</f>
        <v>0.66666666666666541</v>
      </c>
      <c r="T262" s="61">
        <f t="shared" ref="T262:T268" si="127">$B262*S262/$AG262</f>
        <v>14.783585834755936</v>
      </c>
      <c r="U262" s="60">
        <f>'Расчет субсидий'!AB262-1</f>
        <v>0.15946449754278946</v>
      </c>
      <c r="V262" s="70">
        <f>U262*'Расчет субсидий'!AC262</f>
        <v>0.79732248771394731</v>
      </c>
      <c r="W262" s="61">
        <f t="shared" si="123"/>
        <v>17.680928152650445</v>
      </c>
      <c r="X262" s="60">
        <f>'Расчет субсидий'!AF262-1</f>
        <v>-9.9750623441396957E-3</v>
      </c>
      <c r="Y262" s="60">
        <f>X262*'Расчет субсидий'!AG262</f>
        <v>-0.19950124688279391</v>
      </c>
      <c r="Z262" s="61">
        <f t="shared" ref="Z262:Z268" si="128">$B262*Y262/$AG262</f>
        <v>-4.4240157111489369</v>
      </c>
      <c r="AA262" s="27" t="s">
        <v>375</v>
      </c>
      <c r="AB262" s="27" t="s">
        <v>375</v>
      </c>
      <c r="AC262" s="27" t="s">
        <v>375</v>
      </c>
      <c r="AD262" s="27" t="s">
        <v>375</v>
      </c>
      <c r="AE262" s="27" t="s">
        <v>375</v>
      </c>
      <c r="AF262" s="27" t="s">
        <v>375</v>
      </c>
      <c r="AG262" s="60">
        <f t="shared" si="117"/>
        <v>11.68330972281078</v>
      </c>
      <c r="AH262" s="26" t="str">
        <f>IF('Расчет субсидий'!BF262="+",'Расчет субсидий'!BF262,"-")</f>
        <v>-</v>
      </c>
    </row>
    <row r="263" spans="1:34" ht="15" customHeight="1">
      <c r="A263" s="33" t="s">
        <v>259</v>
      </c>
      <c r="B263" s="57">
        <f>'Расчет субсидий'!AT263</f>
        <v>39.36363636363626</v>
      </c>
      <c r="C263" s="60">
        <f>'Расчет субсидий'!D263-1</f>
        <v>-1</v>
      </c>
      <c r="D263" s="60">
        <f>C263*'Расчет субсидий'!E263</f>
        <v>0</v>
      </c>
      <c r="E263" s="61">
        <f t="shared" si="124"/>
        <v>0</v>
      </c>
      <c r="F263" s="27" t="s">
        <v>375</v>
      </c>
      <c r="G263" s="27" t="s">
        <v>375</v>
      </c>
      <c r="H263" s="27" t="s">
        <v>375</v>
      </c>
      <c r="I263" s="27" t="s">
        <v>375</v>
      </c>
      <c r="J263" s="27" t="s">
        <v>375</v>
      </c>
      <c r="K263" s="27" t="s">
        <v>375</v>
      </c>
      <c r="L263" s="60">
        <f>'Расчет субсидий'!P263-1</f>
        <v>-5.8924813468528958E-2</v>
      </c>
      <c r="M263" s="60">
        <f>L263*'Расчет субсидий'!Q263</f>
        <v>-1.1784962693705792</v>
      </c>
      <c r="N263" s="61">
        <f t="shared" si="125"/>
        <v>-14.42040172796097</v>
      </c>
      <c r="O263" s="60">
        <f>'Расчет субсидий'!T263-1</f>
        <v>8.3870967741935587E-2</v>
      </c>
      <c r="P263" s="60">
        <f>O263*'Расчет субсидий'!U263</f>
        <v>1.2580645161290338</v>
      </c>
      <c r="Q263" s="61">
        <f t="shared" si="126"/>
        <v>15.394020493558978</v>
      </c>
      <c r="R263" s="60">
        <f>'Расчет субсидий'!X263-1</f>
        <v>6.1538461538461542E-2</v>
      </c>
      <c r="S263" s="60">
        <f>R263*'Расчет субсидий'!Y263</f>
        <v>2.1538461538461542</v>
      </c>
      <c r="T263" s="61">
        <f t="shared" si="127"/>
        <v>26.355048892325797</v>
      </c>
      <c r="U263" s="60">
        <f>'Расчет субсидий'!AB263-1</f>
        <v>0.196709717097171</v>
      </c>
      <c r="V263" s="70">
        <f>U263*'Расчет субсидий'!AC263</f>
        <v>0.983548585485855</v>
      </c>
      <c r="W263" s="61">
        <f t="shared" si="123"/>
        <v>12.034968705712449</v>
      </c>
      <c r="X263" s="60">
        <f>'Расчет субсидий'!AF263-1</f>
        <v>0</v>
      </c>
      <c r="Y263" s="60">
        <f>X263*'Расчет субсидий'!AG263</f>
        <v>0</v>
      </c>
      <c r="Z263" s="61">
        <f t="shared" si="128"/>
        <v>0</v>
      </c>
      <c r="AA263" s="27" t="s">
        <v>375</v>
      </c>
      <c r="AB263" s="27" t="s">
        <v>375</v>
      </c>
      <c r="AC263" s="27" t="s">
        <v>375</v>
      </c>
      <c r="AD263" s="27" t="s">
        <v>375</v>
      </c>
      <c r="AE263" s="27" t="s">
        <v>375</v>
      </c>
      <c r="AF263" s="27" t="s">
        <v>375</v>
      </c>
      <c r="AG263" s="60">
        <f t="shared" si="117"/>
        <v>3.216962986090464</v>
      </c>
      <c r="AH263" s="26" t="str">
        <f>IF('Расчет субсидий'!BF263="+",'Расчет субсидий'!BF263,"-")</f>
        <v>-</v>
      </c>
    </row>
    <row r="264" spans="1:34" ht="15" customHeight="1">
      <c r="A264" s="33" t="s">
        <v>260</v>
      </c>
      <c r="B264" s="57">
        <f>'Расчет субсидий'!AT264</f>
        <v>100.9454545454546</v>
      </c>
      <c r="C264" s="60">
        <f>'Расчет субсидий'!D264-1</f>
        <v>-1</v>
      </c>
      <c r="D264" s="60">
        <f>C264*'Расчет субсидий'!E264</f>
        <v>0</v>
      </c>
      <c r="E264" s="61">
        <f t="shared" si="124"/>
        <v>0</v>
      </c>
      <c r="F264" s="27" t="s">
        <v>375</v>
      </c>
      <c r="G264" s="27" t="s">
        <v>375</v>
      </c>
      <c r="H264" s="27" t="s">
        <v>375</v>
      </c>
      <c r="I264" s="27" t="s">
        <v>375</v>
      </c>
      <c r="J264" s="27" t="s">
        <v>375</v>
      </c>
      <c r="K264" s="27" t="s">
        <v>375</v>
      </c>
      <c r="L264" s="60">
        <f>'Расчет субсидий'!P264-1</f>
        <v>0.15992030201342278</v>
      </c>
      <c r="M264" s="60">
        <f>L264*'Расчет субсидий'!Q264</f>
        <v>3.1984060402684555</v>
      </c>
      <c r="N264" s="61">
        <f t="shared" si="125"/>
        <v>66.143673550674933</v>
      </c>
      <c r="O264" s="60">
        <f>'Расчет субсидий'!T264-1</f>
        <v>1.2162162162162149E-2</v>
      </c>
      <c r="P264" s="60">
        <f>O264*'Расчет субсидий'!U264</f>
        <v>0.30405405405405372</v>
      </c>
      <c r="Q264" s="61">
        <f t="shared" si="126"/>
        <v>6.2878983593410727</v>
      </c>
      <c r="R264" s="60">
        <f>'Расчет субсидий'!X264-1</f>
        <v>3.8596491228070295E-2</v>
      </c>
      <c r="S264" s="60">
        <f>R264*'Расчет субсидий'!Y264</f>
        <v>0.96491228070175739</v>
      </c>
      <c r="T264" s="61">
        <f t="shared" si="127"/>
        <v>19.954578029254016</v>
      </c>
      <c r="U264" s="60">
        <f>'Расчет субсидий'!AB264-1</f>
        <v>4.7222222222222276E-2</v>
      </c>
      <c r="V264" s="70">
        <f>U264*'Расчет субсидий'!AC264</f>
        <v>0.23611111111111138</v>
      </c>
      <c r="W264" s="61">
        <f t="shared" si="123"/>
        <v>4.8828247753401772</v>
      </c>
      <c r="X264" s="60">
        <f>'Расчет субсидий'!AF264-1</f>
        <v>8.8888888888889461E-3</v>
      </c>
      <c r="Y264" s="60">
        <f>X264*'Расчет субсидий'!AG264</f>
        <v>0.17777777777777892</v>
      </c>
      <c r="Z264" s="61">
        <f t="shared" si="128"/>
        <v>3.676479830844388</v>
      </c>
      <c r="AA264" s="27" t="s">
        <v>375</v>
      </c>
      <c r="AB264" s="27" t="s">
        <v>375</v>
      </c>
      <c r="AC264" s="27" t="s">
        <v>375</v>
      </c>
      <c r="AD264" s="27" t="s">
        <v>375</v>
      </c>
      <c r="AE264" s="27" t="s">
        <v>375</v>
      </c>
      <c r="AF264" s="27" t="s">
        <v>375</v>
      </c>
      <c r="AG264" s="60">
        <f t="shared" si="117"/>
        <v>4.8812612639131574</v>
      </c>
      <c r="AH264" s="26" t="str">
        <f>IF('Расчет субсидий'!BF264="+",'Расчет субсидий'!BF264,"-")</f>
        <v>-</v>
      </c>
    </row>
    <row r="265" spans="1:34" ht="15" customHeight="1">
      <c r="A265" s="33" t="s">
        <v>261</v>
      </c>
      <c r="B265" s="57">
        <f>'Расчет субсидий'!AT265</f>
        <v>214.29090909090883</v>
      </c>
      <c r="C265" s="60">
        <f>'Расчет субсидий'!D265-1</f>
        <v>1.347826086956605E-3</v>
      </c>
      <c r="D265" s="60">
        <f>C265*'Расчет субсидий'!E265</f>
        <v>1.347826086956605E-2</v>
      </c>
      <c r="E265" s="61">
        <f t="shared" si="124"/>
        <v>0.38767305342818864</v>
      </c>
      <c r="F265" s="27" t="s">
        <v>375</v>
      </c>
      <c r="G265" s="27" t="s">
        <v>375</v>
      </c>
      <c r="H265" s="27" t="s">
        <v>375</v>
      </c>
      <c r="I265" s="27" t="s">
        <v>375</v>
      </c>
      <c r="J265" s="27" t="s">
        <v>375</v>
      </c>
      <c r="K265" s="27" t="s">
        <v>375</v>
      </c>
      <c r="L265" s="60">
        <f>'Расчет субсидий'!P265-1</f>
        <v>0.30000000000000004</v>
      </c>
      <c r="M265" s="60">
        <f>L265*'Расчет субсидий'!Q265</f>
        <v>6.0000000000000009</v>
      </c>
      <c r="N265" s="61">
        <f t="shared" si="125"/>
        <v>172.57703668737656</v>
      </c>
      <c r="O265" s="60">
        <f>'Расчет субсидий'!T265-1</f>
        <v>1.8531717747682919E-3</v>
      </c>
      <c r="P265" s="60">
        <f>O265*'Расчет субсидий'!U265</f>
        <v>1.8531717747682919E-2</v>
      </c>
      <c r="Q265" s="61">
        <f t="shared" si="126"/>
        <v>0.53302482227033032</v>
      </c>
      <c r="R265" s="60">
        <f>'Расчет субсидий'!X265-1</f>
        <v>2.3711340206185483E-2</v>
      </c>
      <c r="S265" s="60">
        <f>R265*'Расчет субсидий'!Y265</f>
        <v>0.94845360824741931</v>
      </c>
      <c r="T265" s="61">
        <f t="shared" si="127"/>
        <v>27.280218857798257</v>
      </c>
      <c r="U265" s="60">
        <f>'Расчет субсидий'!AB265-1</f>
        <v>6.3421601714019893E-3</v>
      </c>
      <c r="V265" s="70">
        <f>U265*'Расчет субсидий'!AC265</f>
        <v>3.1710800857009946E-2</v>
      </c>
      <c r="W265" s="61">
        <f t="shared" si="123"/>
        <v>0.91209267381438286</v>
      </c>
      <c r="X265" s="60">
        <f>'Расчет субсидий'!AF265-1</f>
        <v>2.1904761904761871E-2</v>
      </c>
      <c r="Y265" s="60">
        <f>X265*'Расчет субсидий'!AG265</f>
        <v>0.43809523809523743</v>
      </c>
      <c r="Z265" s="61">
        <f t="shared" si="128"/>
        <v>12.600862996221124</v>
      </c>
      <c r="AA265" s="27" t="s">
        <v>375</v>
      </c>
      <c r="AB265" s="27" t="s">
        <v>375</v>
      </c>
      <c r="AC265" s="27" t="s">
        <v>375</v>
      </c>
      <c r="AD265" s="27" t="s">
        <v>375</v>
      </c>
      <c r="AE265" s="27" t="s">
        <v>375</v>
      </c>
      <c r="AF265" s="27" t="s">
        <v>375</v>
      </c>
      <c r="AG265" s="60">
        <f t="shared" si="117"/>
        <v>7.4502696258169161</v>
      </c>
      <c r="AH265" s="26" t="str">
        <f>IF('Расчет субсидий'!BF265="+",'Расчет субсидий'!BF265,"-")</f>
        <v>-</v>
      </c>
    </row>
    <row r="266" spans="1:34" ht="15" customHeight="1">
      <c r="A266" s="33" t="s">
        <v>262</v>
      </c>
      <c r="B266" s="57">
        <f>'Расчет субсидий'!AT266</f>
        <v>-37.163636363637124</v>
      </c>
      <c r="C266" s="60">
        <f>'Расчет субсидий'!D266-1</f>
        <v>0.23514461931093145</v>
      </c>
      <c r="D266" s="60">
        <f>C266*'Расчет субсидий'!E266</f>
        <v>2.3514461931093145</v>
      </c>
      <c r="E266" s="61">
        <f t="shared" si="124"/>
        <v>112.52933970381923</v>
      </c>
      <c r="F266" s="27" t="s">
        <v>375</v>
      </c>
      <c r="G266" s="27" t="s">
        <v>375</v>
      </c>
      <c r="H266" s="27" t="s">
        <v>375</v>
      </c>
      <c r="I266" s="27" t="s">
        <v>375</v>
      </c>
      <c r="J266" s="27" t="s">
        <v>375</v>
      </c>
      <c r="K266" s="27" t="s">
        <v>375</v>
      </c>
      <c r="L266" s="60">
        <f>'Расчет субсидий'!P266-1</f>
        <v>-0.13680213464696211</v>
      </c>
      <c r="M266" s="60">
        <f>L266*'Расчет субсидий'!Q266</f>
        <v>-2.7360426929392423</v>
      </c>
      <c r="N266" s="61">
        <f t="shared" si="125"/>
        <v>-130.93434948251837</v>
      </c>
      <c r="O266" s="60">
        <f>'Расчет субсидий'!T266-1</f>
        <v>0</v>
      </c>
      <c r="P266" s="60">
        <f>O266*'Расчет субсидий'!U266</f>
        <v>0</v>
      </c>
      <c r="Q266" s="61">
        <f t="shared" si="126"/>
        <v>0</v>
      </c>
      <c r="R266" s="60">
        <f>'Расчет субсидий'!X266-1</f>
        <v>1.7525773195876226E-2</v>
      </c>
      <c r="S266" s="60">
        <f>R266*'Расчет субсидий'!Y266</f>
        <v>0.70103092783504906</v>
      </c>
      <c r="T266" s="61">
        <f t="shared" si="127"/>
        <v>33.548098039582278</v>
      </c>
      <c r="U266" s="60">
        <f>'Расчет субсидий'!AB266-1</f>
        <v>0.19718613198492418</v>
      </c>
      <c r="V266" s="70">
        <f>U266*'Расчет субсидий'!AC266</f>
        <v>0.98593065992462092</v>
      </c>
      <c r="W266" s="61">
        <f t="shared" si="123"/>
        <v>47.18208159735282</v>
      </c>
      <c r="X266" s="60">
        <f>'Расчет субсидий'!AF266-1</f>
        <v>-0.10394736842105268</v>
      </c>
      <c r="Y266" s="60">
        <f>X266*'Расчет субсидий'!AG266</f>
        <v>-2.0789473684210535</v>
      </c>
      <c r="Z266" s="61">
        <f t="shared" si="128"/>
        <v>-99.488806221873091</v>
      </c>
      <c r="AA266" s="27" t="s">
        <v>375</v>
      </c>
      <c r="AB266" s="27" t="s">
        <v>375</v>
      </c>
      <c r="AC266" s="27" t="s">
        <v>375</v>
      </c>
      <c r="AD266" s="27" t="s">
        <v>375</v>
      </c>
      <c r="AE266" s="27" t="s">
        <v>375</v>
      </c>
      <c r="AF266" s="27" t="s">
        <v>375</v>
      </c>
      <c r="AG266" s="60">
        <f t="shared" si="117"/>
        <v>-0.77658228049131139</v>
      </c>
      <c r="AH266" s="26" t="str">
        <f>IF('Расчет субсидий'!BF266="+",'Расчет субсидий'!BF266,"-")</f>
        <v>-</v>
      </c>
    </row>
    <row r="267" spans="1:34" ht="15" customHeight="1">
      <c r="A267" s="33" t="s">
        <v>263</v>
      </c>
      <c r="B267" s="57">
        <f>'Расчет субсидий'!AT267</f>
        <v>369.35454545454468</v>
      </c>
      <c r="C267" s="60">
        <f>'Расчет субсидий'!D267-1</f>
        <v>-6.9978359715029415E-3</v>
      </c>
      <c r="D267" s="60">
        <f>C267*'Расчет субсидий'!E267</f>
        <v>-6.9978359715029415E-2</v>
      </c>
      <c r="E267" s="61">
        <f t="shared" si="124"/>
        <v>-2.8658549129118471</v>
      </c>
      <c r="F267" s="27" t="s">
        <v>375</v>
      </c>
      <c r="G267" s="27" t="s">
        <v>375</v>
      </c>
      <c r="H267" s="27" t="s">
        <v>375</v>
      </c>
      <c r="I267" s="27" t="s">
        <v>375</v>
      </c>
      <c r="J267" s="27" t="s">
        <v>375</v>
      </c>
      <c r="K267" s="27" t="s">
        <v>375</v>
      </c>
      <c r="L267" s="60">
        <f>'Расчет субсидий'!P267-1</f>
        <v>0.18456831182652644</v>
      </c>
      <c r="M267" s="60">
        <f>L267*'Расчет субсидий'!Q267</f>
        <v>3.6913662365305289</v>
      </c>
      <c r="N267" s="61">
        <f t="shared" si="125"/>
        <v>151.17416451883301</v>
      </c>
      <c r="O267" s="60">
        <f>'Расчет субсидий'!T267-1</f>
        <v>5.1111111111111107E-2</v>
      </c>
      <c r="P267" s="60">
        <f>O267*'Расчет субсидий'!U267</f>
        <v>1.2777777777777777</v>
      </c>
      <c r="Q267" s="61">
        <f t="shared" si="126"/>
        <v>52.329402074675187</v>
      </c>
      <c r="R267" s="60">
        <f>'Расчет субсидий'!X267-1</f>
        <v>0.11089108910891099</v>
      </c>
      <c r="S267" s="60">
        <f>R267*'Расчет субсидий'!Y267</f>
        <v>2.7722772277227747</v>
      </c>
      <c r="T267" s="61">
        <f t="shared" si="127"/>
        <v>113.53430325284683</v>
      </c>
      <c r="U267" s="60">
        <f>'Расчет субсидий'!AB267-1</f>
        <v>3.3774790888526418E-2</v>
      </c>
      <c r="V267" s="70">
        <f>U267*'Расчет субсидий'!AC267</f>
        <v>0.16887395444263209</v>
      </c>
      <c r="W267" s="61">
        <f t="shared" si="123"/>
        <v>6.915970222410424</v>
      </c>
      <c r="X267" s="60">
        <f>'Расчет субсидий'!AF267-1</f>
        <v>5.8928571428571441E-2</v>
      </c>
      <c r="Y267" s="60">
        <f>X267*'Расчет субсидий'!AG267</f>
        <v>1.1785714285714288</v>
      </c>
      <c r="Z267" s="61">
        <f t="shared" si="128"/>
        <v>48.266560298691104</v>
      </c>
      <c r="AA267" s="27" t="s">
        <v>375</v>
      </c>
      <c r="AB267" s="27" t="s">
        <v>375</v>
      </c>
      <c r="AC267" s="27" t="s">
        <v>375</v>
      </c>
      <c r="AD267" s="27" t="s">
        <v>375</v>
      </c>
      <c r="AE267" s="27" t="s">
        <v>375</v>
      </c>
      <c r="AF267" s="27" t="s">
        <v>375</v>
      </c>
      <c r="AG267" s="60">
        <f t="shared" si="117"/>
        <v>9.0188882653301121</v>
      </c>
      <c r="AH267" s="26" t="str">
        <f>IF('Расчет субсидий'!BF267="+",'Расчет субсидий'!BF267,"-")</f>
        <v>-</v>
      </c>
    </row>
    <row r="268" spans="1:34" ht="15" customHeight="1">
      <c r="A268" s="33" t="s">
        <v>264</v>
      </c>
      <c r="B268" s="57">
        <f>'Расчет субсидий'!AT268</f>
        <v>48.154545454545428</v>
      </c>
      <c r="C268" s="60">
        <f>'Расчет субсидий'!D268-1</f>
        <v>3.1507289191445631E-2</v>
      </c>
      <c r="D268" s="60">
        <f>C268*'Расчет субсидий'!E268</f>
        <v>0.31507289191445631</v>
      </c>
      <c r="E268" s="61">
        <f t="shared" si="124"/>
        <v>1.8836906465091741</v>
      </c>
      <c r="F268" s="27" t="s">
        <v>375</v>
      </c>
      <c r="G268" s="27" t="s">
        <v>375</v>
      </c>
      <c r="H268" s="27" t="s">
        <v>375</v>
      </c>
      <c r="I268" s="27" t="s">
        <v>375</v>
      </c>
      <c r="J268" s="27" t="s">
        <v>375</v>
      </c>
      <c r="K268" s="27" t="s">
        <v>375</v>
      </c>
      <c r="L268" s="60">
        <f>'Расчет субсидий'!P268-1</f>
        <v>0.21844286112327338</v>
      </c>
      <c r="M268" s="60">
        <f>L268*'Расчет субсидий'!Q268</f>
        <v>4.3688572224654676</v>
      </c>
      <c r="N268" s="61">
        <f t="shared" si="125"/>
        <v>26.119592313662505</v>
      </c>
      <c r="O268" s="60">
        <f>'Расчет субсидий'!T268-1</f>
        <v>3.0769230769231992E-3</v>
      </c>
      <c r="P268" s="60">
        <f>O268*'Расчет субсидий'!U268</f>
        <v>4.6153846153847988E-2</v>
      </c>
      <c r="Q268" s="61">
        <f t="shared" si="126"/>
        <v>0.27593477741662192</v>
      </c>
      <c r="R268" s="60">
        <f>'Расчет субсидий'!X268-1</f>
        <v>6.1971830985915632E-2</v>
      </c>
      <c r="S268" s="60">
        <f>R268*'Расчет субсидий'!Y268</f>
        <v>2.1690140845070474</v>
      </c>
      <c r="T268" s="61">
        <f t="shared" si="127"/>
        <v>12.967639070142168</v>
      </c>
      <c r="U268" s="60">
        <f>'Расчет субсидий'!AB268-1</f>
        <v>2.3673576344352965E-2</v>
      </c>
      <c r="V268" s="70">
        <f>U268*'Расчет субсидий'!AC268</f>
        <v>0.11836788172176482</v>
      </c>
      <c r="W268" s="61">
        <f t="shared" si="123"/>
        <v>0.70767266041703625</v>
      </c>
      <c r="X268" s="60">
        <f>'Расчет субсидий'!AF268-1</f>
        <v>5.1851851851851816E-2</v>
      </c>
      <c r="Y268" s="60">
        <f>X268*'Расчет субсидий'!AG268</f>
        <v>1.0370370370370363</v>
      </c>
      <c r="Z268" s="61">
        <f t="shared" si="128"/>
        <v>6.2000159863979203</v>
      </c>
      <c r="AA268" s="27" t="s">
        <v>375</v>
      </c>
      <c r="AB268" s="27" t="s">
        <v>375</v>
      </c>
      <c r="AC268" s="27" t="s">
        <v>375</v>
      </c>
      <c r="AD268" s="27" t="s">
        <v>375</v>
      </c>
      <c r="AE268" s="27" t="s">
        <v>375</v>
      </c>
      <c r="AF268" s="27" t="s">
        <v>375</v>
      </c>
      <c r="AG268" s="60">
        <f t="shared" si="117"/>
        <v>8.0545029637996208</v>
      </c>
      <c r="AH268" s="26" t="str">
        <f>IF('Расчет субсидий'!BF268="+",'Расчет субсидий'!BF268,"-")</f>
        <v>-</v>
      </c>
    </row>
    <row r="269" spans="1:34" ht="15" customHeight="1">
      <c r="A269" s="32" t="s">
        <v>265</v>
      </c>
      <c r="B269" s="62"/>
      <c r="C269" s="63"/>
      <c r="D269" s="63"/>
      <c r="E269" s="64"/>
      <c r="F269" s="63"/>
      <c r="G269" s="63"/>
      <c r="H269" s="64"/>
      <c r="I269" s="64"/>
      <c r="J269" s="64"/>
      <c r="K269" s="64"/>
      <c r="L269" s="63"/>
      <c r="M269" s="63"/>
      <c r="N269" s="64"/>
      <c r="O269" s="63"/>
      <c r="P269" s="63"/>
      <c r="Q269" s="64"/>
      <c r="R269" s="63"/>
      <c r="S269" s="63"/>
      <c r="T269" s="64"/>
      <c r="U269" s="64"/>
      <c r="V269" s="64"/>
      <c r="W269" s="64"/>
      <c r="X269" s="63"/>
      <c r="Y269" s="63"/>
      <c r="Z269" s="64"/>
      <c r="AA269" s="63"/>
      <c r="AB269" s="63"/>
      <c r="AC269" s="64"/>
      <c r="AD269" s="63"/>
      <c r="AE269" s="63"/>
      <c r="AF269" s="64"/>
      <c r="AG269" s="64"/>
      <c r="AH269" s="65"/>
    </row>
    <row r="270" spans="1:34" ht="15" customHeight="1">
      <c r="A270" s="33" t="s">
        <v>266</v>
      </c>
      <c r="B270" s="57">
        <f>'Расчет субсидий'!AT270</f>
        <v>-44.427272727272737</v>
      </c>
      <c r="C270" s="60">
        <f>'Расчет субсидий'!D270-1</f>
        <v>-1</v>
      </c>
      <c r="D270" s="60">
        <f>C270*'Расчет субсидий'!E270</f>
        <v>0</v>
      </c>
      <c r="E270" s="61">
        <f t="shared" ref="E270:E286" si="129">$B270*D270/$AG270</f>
        <v>0</v>
      </c>
      <c r="F270" s="27" t="s">
        <v>375</v>
      </c>
      <c r="G270" s="27" t="s">
        <v>375</v>
      </c>
      <c r="H270" s="27" t="s">
        <v>375</v>
      </c>
      <c r="I270" s="27" t="s">
        <v>375</v>
      </c>
      <c r="J270" s="27" t="s">
        <v>375</v>
      </c>
      <c r="K270" s="27" t="s">
        <v>375</v>
      </c>
      <c r="L270" s="60">
        <f>'Расчет субсидий'!P270-1</f>
        <v>0.21128810975609746</v>
      </c>
      <c r="M270" s="60">
        <f>L270*'Расчет субсидий'!Q270</f>
        <v>4.2257621951219493</v>
      </c>
      <c r="N270" s="61">
        <f t="shared" ref="N270:N286" si="130">$B270*M270/$AG270</f>
        <v>24.677927568801</v>
      </c>
      <c r="O270" s="60">
        <f>'Расчет субсидий'!T270-1</f>
        <v>0</v>
      </c>
      <c r="P270" s="60">
        <f>O270*'Расчет субсидий'!U270</f>
        <v>0</v>
      </c>
      <c r="Q270" s="61">
        <f t="shared" ref="Q270:Q286" si="131">$B270*P270/$AG270</f>
        <v>0</v>
      </c>
      <c r="R270" s="60">
        <f>'Расчет субсидий'!X270-1</f>
        <v>0</v>
      </c>
      <c r="S270" s="60">
        <f>R270*'Расчет субсидий'!Y270</f>
        <v>0</v>
      </c>
      <c r="T270" s="61">
        <f t="shared" ref="T270:T286" si="132">$B270*S270/$AG270</f>
        <v>0</v>
      </c>
      <c r="U270" s="60">
        <f>'Расчет субсидий'!AB270-1</f>
        <v>0.30000000000000004</v>
      </c>
      <c r="V270" s="70">
        <f>U270*'Расчет субсидий'!AC270</f>
        <v>1.5000000000000002</v>
      </c>
      <c r="W270" s="61">
        <f t="shared" si="123"/>
        <v>8.7598141220375147</v>
      </c>
      <c r="X270" s="60">
        <f>'Расчет субсидий'!AF270-1</f>
        <v>-0.66666666666666674</v>
      </c>
      <c r="Y270" s="60">
        <f>X270*'Расчет субсидий'!AG270</f>
        <v>-13.333333333333336</v>
      </c>
      <c r="Z270" s="61">
        <f t="shared" ref="Z270:Z286" si="133">$B270*Y270/$AG270</f>
        <v>-77.865014418111244</v>
      </c>
      <c r="AA270" s="27" t="s">
        <v>375</v>
      </c>
      <c r="AB270" s="27" t="s">
        <v>375</v>
      </c>
      <c r="AC270" s="27" t="s">
        <v>375</v>
      </c>
      <c r="AD270" s="27" t="s">
        <v>375</v>
      </c>
      <c r="AE270" s="27" t="s">
        <v>375</v>
      </c>
      <c r="AF270" s="27" t="s">
        <v>375</v>
      </c>
      <c r="AG270" s="60">
        <f t="shared" si="117"/>
        <v>-7.6075711382113864</v>
      </c>
      <c r="AH270" s="26" t="str">
        <f>IF('Расчет субсидий'!BF270="+",'Расчет субсидий'!BF270,"-")</f>
        <v>-</v>
      </c>
    </row>
    <row r="271" spans="1:34" ht="15" customHeight="1">
      <c r="A271" s="33" t="s">
        <v>267</v>
      </c>
      <c r="B271" s="57">
        <f>'Расчет субсидий'!AT271</f>
        <v>-13.800000000000011</v>
      </c>
      <c r="C271" s="60">
        <f>'Расчет субсидий'!D271-1</f>
        <v>-1</v>
      </c>
      <c r="D271" s="60">
        <f>C271*'Расчет субсидий'!E271</f>
        <v>0</v>
      </c>
      <c r="E271" s="61">
        <f t="shared" si="129"/>
        <v>0</v>
      </c>
      <c r="F271" s="27" t="s">
        <v>375</v>
      </c>
      <c r="G271" s="27" t="s">
        <v>375</v>
      </c>
      <c r="H271" s="27" t="s">
        <v>375</v>
      </c>
      <c r="I271" s="27" t="s">
        <v>375</v>
      </c>
      <c r="J271" s="27" t="s">
        <v>375</v>
      </c>
      <c r="K271" s="27" t="s">
        <v>375</v>
      </c>
      <c r="L271" s="60">
        <f>'Расчет субсидий'!P271-1</f>
        <v>8.6860417519443178E-2</v>
      </c>
      <c r="M271" s="60">
        <f>L271*'Расчет субсидий'!Q271</f>
        <v>1.7372083503888636</v>
      </c>
      <c r="N271" s="61">
        <f t="shared" si="130"/>
        <v>8.5386115700827876</v>
      </c>
      <c r="O271" s="60">
        <f>'Расчет субсидий'!T271-1</f>
        <v>0</v>
      </c>
      <c r="P271" s="60">
        <f>O271*'Расчет субсидий'!U271</f>
        <v>0</v>
      </c>
      <c r="Q271" s="61">
        <f t="shared" si="131"/>
        <v>0</v>
      </c>
      <c r="R271" s="60">
        <f>'Расчет субсидий'!X271-1</f>
        <v>-0.15384615384615385</v>
      </c>
      <c r="S271" s="60">
        <f>R271*'Расчет субсидий'!Y271</f>
        <v>-4.6153846153846159</v>
      </c>
      <c r="T271" s="61">
        <f t="shared" si="132"/>
        <v>-22.685233160710816</v>
      </c>
      <c r="U271" s="60">
        <f>'Расчет субсидий'!AB271-1</f>
        <v>1.4104258443465412E-2</v>
      </c>
      <c r="V271" s="70">
        <f>U271*'Расчет субсидий'!AC271</f>
        <v>7.0521292217327058E-2</v>
      </c>
      <c r="W271" s="61">
        <f t="shared" si="123"/>
        <v>0.34662159062801512</v>
      </c>
      <c r="X271" s="60">
        <f>'Расчет субсидий'!AF271-1</f>
        <v>0</v>
      </c>
      <c r="Y271" s="60">
        <f>X271*'Расчет субсидий'!AG271</f>
        <v>0</v>
      </c>
      <c r="Z271" s="61">
        <f t="shared" si="133"/>
        <v>0</v>
      </c>
      <c r="AA271" s="27" t="s">
        <v>375</v>
      </c>
      <c r="AB271" s="27" t="s">
        <v>375</v>
      </c>
      <c r="AC271" s="27" t="s">
        <v>375</v>
      </c>
      <c r="AD271" s="27" t="s">
        <v>375</v>
      </c>
      <c r="AE271" s="27" t="s">
        <v>375</v>
      </c>
      <c r="AF271" s="27" t="s">
        <v>375</v>
      </c>
      <c r="AG271" s="60">
        <f t="shared" si="117"/>
        <v>-2.8076549727784252</v>
      </c>
      <c r="AH271" s="26" t="str">
        <f>IF('Расчет субсидий'!BF271="+",'Расчет субсидий'!BF271,"-")</f>
        <v>-</v>
      </c>
    </row>
    <row r="272" spans="1:34" ht="15" customHeight="1">
      <c r="A272" s="33" t="s">
        <v>268</v>
      </c>
      <c r="B272" s="57">
        <f>'Расчет субсидий'!AT272</f>
        <v>20.690909090909088</v>
      </c>
      <c r="C272" s="60">
        <f>'Расчет субсидий'!D272-1</f>
        <v>-1</v>
      </c>
      <c r="D272" s="60">
        <f>C272*'Расчет субсидий'!E272</f>
        <v>0</v>
      </c>
      <c r="E272" s="61">
        <f t="shared" si="129"/>
        <v>0</v>
      </c>
      <c r="F272" s="27" t="s">
        <v>375</v>
      </c>
      <c r="G272" s="27" t="s">
        <v>375</v>
      </c>
      <c r="H272" s="27" t="s">
        <v>375</v>
      </c>
      <c r="I272" s="27" t="s">
        <v>375</v>
      </c>
      <c r="J272" s="27" t="s">
        <v>375</v>
      </c>
      <c r="K272" s="27" t="s">
        <v>375</v>
      </c>
      <c r="L272" s="60">
        <f>'Расчет субсидий'!P272-1</f>
        <v>0.20604846686449063</v>
      </c>
      <c r="M272" s="60">
        <f>L272*'Расчет субсидий'!Q272</f>
        <v>4.1209693372898126</v>
      </c>
      <c r="N272" s="61">
        <f t="shared" si="130"/>
        <v>15.421129330255159</v>
      </c>
      <c r="O272" s="60">
        <f>'Расчет субсидий'!T272-1</f>
        <v>0</v>
      </c>
      <c r="P272" s="60">
        <f>O272*'Расчет субсидий'!U272</f>
        <v>0</v>
      </c>
      <c r="Q272" s="61">
        <f t="shared" si="131"/>
        <v>0</v>
      </c>
      <c r="R272" s="60">
        <f>'Расчет субсидий'!X272-1</f>
        <v>3.2679738562091609E-2</v>
      </c>
      <c r="S272" s="60">
        <f>R272*'Расчет субсидий'!Y272</f>
        <v>1.3071895424836644</v>
      </c>
      <c r="T272" s="61">
        <f t="shared" si="132"/>
        <v>4.8916498386408636</v>
      </c>
      <c r="U272" s="60">
        <f>'Расчет субсидий'!AB272-1</f>
        <v>-8.5610667448164701E-2</v>
      </c>
      <c r="V272" s="70">
        <f>U272*'Расчет субсидий'!AC272</f>
        <v>-0.42805333724082351</v>
      </c>
      <c r="W272" s="61">
        <f t="shared" si="123"/>
        <v>-1.6018235841034691</v>
      </c>
      <c r="X272" s="60">
        <f>'Расчет субсидий'!AF272-1</f>
        <v>2.6455026455026509E-2</v>
      </c>
      <c r="Y272" s="60">
        <f>X272*'Расчет субсидий'!AG272</f>
        <v>0.52910052910053018</v>
      </c>
      <c r="Z272" s="61">
        <f t="shared" si="133"/>
        <v>1.9799535061165374</v>
      </c>
      <c r="AA272" s="27" t="s">
        <v>375</v>
      </c>
      <c r="AB272" s="27" t="s">
        <v>375</v>
      </c>
      <c r="AC272" s="27" t="s">
        <v>375</v>
      </c>
      <c r="AD272" s="27" t="s">
        <v>375</v>
      </c>
      <c r="AE272" s="27" t="s">
        <v>375</v>
      </c>
      <c r="AF272" s="27" t="s">
        <v>375</v>
      </c>
      <c r="AG272" s="60">
        <f t="shared" si="117"/>
        <v>5.5292060716331832</v>
      </c>
      <c r="AH272" s="26" t="str">
        <f>IF('Расчет субсидий'!BF272="+",'Расчет субсидий'!BF272,"-")</f>
        <v>-</v>
      </c>
    </row>
    <row r="273" spans="1:34" ht="15" customHeight="1">
      <c r="A273" s="33" t="s">
        <v>269</v>
      </c>
      <c r="B273" s="57">
        <f>'Расчет субсидий'!AT273</f>
        <v>123.57272727272743</v>
      </c>
      <c r="C273" s="60">
        <f>'Расчет субсидий'!D273-1</f>
        <v>-1</v>
      </c>
      <c r="D273" s="60">
        <f>C273*'Расчет субсидий'!E273</f>
        <v>0</v>
      </c>
      <c r="E273" s="61">
        <f t="shared" si="129"/>
        <v>0</v>
      </c>
      <c r="F273" s="27" t="s">
        <v>375</v>
      </c>
      <c r="G273" s="27" t="s">
        <v>375</v>
      </c>
      <c r="H273" s="27" t="s">
        <v>375</v>
      </c>
      <c r="I273" s="27" t="s">
        <v>375</v>
      </c>
      <c r="J273" s="27" t="s">
        <v>375</v>
      </c>
      <c r="K273" s="27" t="s">
        <v>375</v>
      </c>
      <c r="L273" s="60">
        <f>'Расчет субсидий'!P273-1</f>
        <v>0.21265949353331148</v>
      </c>
      <c r="M273" s="60">
        <f>L273*'Расчет субсидий'!Q273</f>
        <v>4.2531898706662297</v>
      </c>
      <c r="N273" s="61">
        <f t="shared" si="130"/>
        <v>77.612355825217406</v>
      </c>
      <c r="O273" s="60">
        <f>'Расчет субсидий'!T273-1</f>
        <v>1.4864864864864824E-2</v>
      </c>
      <c r="P273" s="60">
        <f>O273*'Расчет субсидий'!U273</f>
        <v>0.29729729729729648</v>
      </c>
      <c r="Q273" s="61">
        <f t="shared" si="131"/>
        <v>5.4250913609222122</v>
      </c>
      <c r="R273" s="60">
        <f>'Расчет субсидий'!X273-1</f>
        <v>8.7499999999999911E-2</v>
      </c>
      <c r="S273" s="60">
        <f>R273*'Расчет субсидий'!Y273</f>
        <v>2.6249999999999973</v>
      </c>
      <c r="T273" s="61">
        <f t="shared" si="132"/>
        <v>47.901090766324614</v>
      </c>
      <c r="U273" s="60">
        <f>'Расчет субсидий'!AB273-1</f>
        <v>-1.7237843593485014E-2</v>
      </c>
      <c r="V273" s="70">
        <f>U273*'Расчет субсидий'!AC273</f>
        <v>-8.6189217967425069E-2</v>
      </c>
      <c r="W273" s="61">
        <f t="shared" si="123"/>
        <v>-1.572783829689969</v>
      </c>
      <c r="X273" s="60">
        <f>'Расчет субсидий'!AF273-1</f>
        <v>-1.5873015873015928E-2</v>
      </c>
      <c r="Y273" s="60">
        <f>X273*'Расчет субсидий'!AG273</f>
        <v>-0.31746031746031855</v>
      </c>
      <c r="Z273" s="61">
        <f t="shared" si="133"/>
        <v>-5.793026850046842</v>
      </c>
      <c r="AA273" s="27" t="s">
        <v>375</v>
      </c>
      <c r="AB273" s="27" t="s">
        <v>375</v>
      </c>
      <c r="AC273" s="27" t="s">
        <v>375</v>
      </c>
      <c r="AD273" s="27" t="s">
        <v>375</v>
      </c>
      <c r="AE273" s="27" t="s">
        <v>375</v>
      </c>
      <c r="AF273" s="27" t="s">
        <v>375</v>
      </c>
      <c r="AG273" s="60">
        <f t="shared" si="117"/>
        <v>6.7718376325357799</v>
      </c>
      <c r="AH273" s="26" t="str">
        <f>IF('Расчет субсидий'!BF273="+",'Расчет субсидий'!BF273,"-")</f>
        <v>-</v>
      </c>
    </row>
    <row r="274" spans="1:34" ht="15" customHeight="1">
      <c r="A274" s="33" t="s">
        <v>270</v>
      </c>
      <c r="B274" s="57">
        <f>'Расчет субсидий'!AT274</f>
        <v>32.390909090909076</v>
      </c>
      <c r="C274" s="60">
        <f>'Расчет субсидий'!D274-1</f>
        <v>-0.23973509933774839</v>
      </c>
      <c r="D274" s="60">
        <f>C274*'Расчет субсидий'!E274</f>
        <v>-2.3973509933774837</v>
      </c>
      <c r="E274" s="61">
        <f t="shared" si="129"/>
        <v>-9.3472885297123334</v>
      </c>
      <c r="F274" s="27" t="s">
        <v>375</v>
      </c>
      <c r="G274" s="27" t="s">
        <v>375</v>
      </c>
      <c r="H274" s="27" t="s">
        <v>375</v>
      </c>
      <c r="I274" s="27" t="s">
        <v>375</v>
      </c>
      <c r="J274" s="27" t="s">
        <v>375</v>
      </c>
      <c r="K274" s="27" t="s">
        <v>375</v>
      </c>
      <c r="L274" s="60">
        <f>'Расчет субсидий'!P274-1</f>
        <v>0.20825051055139543</v>
      </c>
      <c r="M274" s="60">
        <f>L274*'Расчет субсидий'!Q274</f>
        <v>4.1650102110279086</v>
      </c>
      <c r="N274" s="61">
        <f t="shared" si="130"/>
        <v>16.239404358903489</v>
      </c>
      <c r="O274" s="60">
        <f>'Расчет субсидий'!T274-1</f>
        <v>0</v>
      </c>
      <c r="P274" s="60">
        <f>O274*'Расчет субсидий'!U274</f>
        <v>0</v>
      </c>
      <c r="Q274" s="61">
        <f t="shared" si="131"/>
        <v>0</v>
      </c>
      <c r="R274" s="60">
        <f>'Расчет субсидий'!X274-1</f>
        <v>0.2022222222222223</v>
      </c>
      <c r="S274" s="60">
        <f>R274*'Расчет субсидий'!Y274</f>
        <v>6.0666666666666691</v>
      </c>
      <c r="T274" s="61">
        <f t="shared" si="132"/>
        <v>23.653976369572234</v>
      </c>
      <c r="U274" s="60">
        <f>'Расчет субсидий'!AB274-1</f>
        <v>-5.9216067379332715E-2</v>
      </c>
      <c r="V274" s="70">
        <f>U274*'Расчет субсидий'!AC274</f>
        <v>-0.29608033689666358</v>
      </c>
      <c r="W274" s="61">
        <f t="shared" si="123"/>
        <v>-1.1544193339201094</v>
      </c>
      <c r="X274" s="60">
        <f>'Расчет субсидий'!AF274-1</f>
        <v>3.8461538461538547E-2</v>
      </c>
      <c r="Y274" s="60">
        <f>X274*'Расчет субсидий'!AG274</f>
        <v>0.76923076923077094</v>
      </c>
      <c r="Z274" s="61">
        <f t="shared" si="133"/>
        <v>2.9992362260658001</v>
      </c>
      <c r="AA274" s="27" t="s">
        <v>375</v>
      </c>
      <c r="AB274" s="27" t="s">
        <v>375</v>
      </c>
      <c r="AC274" s="27" t="s">
        <v>375</v>
      </c>
      <c r="AD274" s="27" t="s">
        <v>375</v>
      </c>
      <c r="AE274" s="27" t="s">
        <v>375</v>
      </c>
      <c r="AF274" s="27" t="s">
        <v>375</v>
      </c>
      <c r="AG274" s="60">
        <f t="shared" si="117"/>
        <v>8.3074763166512007</v>
      </c>
      <c r="AH274" s="26" t="str">
        <f>IF('Расчет субсидий'!BF274="+",'Расчет субсидий'!BF274,"-")</f>
        <v>-</v>
      </c>
    </row>
    <row r="275" spans="1:34" ht="15" customHeight="1">
      <c r="A275" s="33" t="s">
        <v>271</v>
      </c>
      <c r="B275" s="57">
        <f>'Расчет субсидий'!AT275</f>
        <v>79.190909090909145</v>
      </c>
      <c r="C275" s="60">
        <f>'Расчет субсидий'!D275-1</f>
        <v>-1</v>
      </c>
      <c r="D275" s="60">
        <f>C275*'Расчет субсидий'!E275</f>
        <v>0</v>
      </c>
      <c r="E275" s="61">
        <f t="shared" si="129"/>
        <v>0</v>
      </c>
      <c r="F275" s="27" t="s">
        <v>375</v>
      </c>
      <c r="G275" s="27" t="s">
        <v>375</v>
      </c>
      <c r="H275" s="27" t="s">
        <v>375</v>
      </c>
      <c r="I275" s="27" t="s">
        <v>375</v>
      </c>
      <c r="J275" s="27" t="s">
        <v>375</v>
      </c>
      <c r="K275" s="27" t="s">
        <v>375</v>
      </c>
      <c r="L275" s="60">
        <f>'Расчет субсидий'!P275-1</f>
        <v>0.20658422243776275</v>
      </c>
      <c r="M275" s="60">
        <f>L275*'Расчет субсидий'!Q275</f>
        <v>4.1316844487552551</v>
      </c>
      <c r="N275" s="61">
        <f t="shared" si="130"/>
        <v>51.457598622910531</v>
      </c>
      <c r="O275" s="60">
        <f>'Расчет субсидий'!T275-1</f>
        <v>2.533333333333343E-2</v>
      </c>
      <c r="P275" s="60">
        <f>O275*'Расчет субсидий'!U275</f>
        <v>0.38000000000000145</v>
      </c>
      <c r="Q275" s="61">
        <f t="shared" si="131"/>
        <v>4.7326672012905151</v>
      </c>
      <c r="R275" s="60">
        <f>'Расчет субсидий'!X275-1</f>
        <v>3.90625E-2</v>
      </c>
      <c r="S275" s="60">
        <f>R275*'Расчет субсидий'!Y275</f>
        <v>1.3671875</v>
      </c>
      <c r="T275" s="61">
        <f t="shared" si="132"/>
        <v>17.027482734906187</v>
      </c>
      <c r="U275" s="60">
        <f>'Расчет субсидий'!AB275-1</f>
        <v>0.1313188137908865</v>
      </c>
      <c r="V275" s="70">
        <f>U275*'Расчет субсидий'!AC275</f>
        <v>0.65659406895443251</v>
      </c>
      <c r="W275" s="61">
        <f t="shared" si="123"/>
        <v>8.1774768807960889</v>
      </c>
      <c r="X275" s="60">
        <f>'Расчет субсидий'!AF275-1</f>
        <v>-8.8495575221239076E-3</v>
      </c>
      <c r="Y275" s="60">
        <f>X275*'Расчет субсидий'!AG275</f>
        <v>-0.17699115044247815</v>
      </c>
      <c r="Z275" s="61">
        <f t="shared" si="133"/>
        <v>-2.2043163489941797</v>
      </c>
      <c r="AA275" s="27" t="s">
        <v>375</v>
      </c>
      <c r="AB275" s="27" t="s">
        <v>375</v>
      </c>
      <c r="AC275" s="27" t="s">
        <v>375</v>
      </c>
      <c r="AD275" s="27" t="s">
        <v>375</v>
      </c>
      <c r="AE275" s="27" t="s">
        <v>375</v>
      </c>
      <c r="AF275" s="27" t="s">
        <v>375</v>
      </c>
      <c r="AG275" s="60">
        <f t="shared" si="117"/>
        <v>6.3584748672672111</v>
      </c>
      <c r="AH275" s="26" t="str">
        <f>IF('Расчет субсидий'!BF275="+",'Расчет субсидий'!BF275,"-")</f>
        <v>-</v>
      </c>
    </row>
    <row r="276" spans="1:34" ht="15" customHeight="1">
      <c r="A276" s="33" t="s">
        <v>272</v>
      </c>
      <c r="B276" s="57">
        <f>'Расчет субсидий'!AT276</f>
        <v>-11.290909090909167</v>
      </c>
      <c r="C276" s="60">
        <f>'Расчет субсидий'!D276-1</f>
        <v>-1</v>
      </c>
      <c r="D276" s="60">
        <f>C276*'Расчет субсидий'!E276</f>
        <v>0</v>
      </c>
      <c r="E276" s="61">
        <f t="shared" si="129"/>
        <v>0</v>
      </c>
      <c r="F276" s="27" t="s">
        <v>375</v>
      </c>
      <c r="G276" s="27" t="s">
        <v>375</v>
      </c>
      <c r="H276" s="27" t="s">
        <v>375</v>
      </c>
      <c r="I276" s="27" t="s">
        <v>375</v>
      </c>
      <c r="J276" s="27" t="s">
        <v>375</v>
      </c>
      <c r="K276" s="27" t="s">
        <v>375</v>
      </c>
      <c r="L276" s="60">
        <f>'Расчет субсидий'!P276-1</f>
        <v>-0.39253400102429858</v>
      </c>
      <c r="M276" s="60">
        <f>L276*'Расчет субсидий'!Q276</f>
        <v>-7.8506800204859717</v>
      </c>
      <c r="N276" s="61">
        <f t="shared" si="130"/>
        <v>-73.375212727283426</v>
      </c>
      <c r="O276" s="60">
        <f>'Расчет субсидий'!T276-1</f>
        <v>0.2416666666666667</v>
      </c>
      <c r="P276" s="60">
        <f>O276*'Расчет субсидий'!U276</f>
        <v>4.8333333333333339</v>
      </c>
      <c r="Q276" s="61">
        <f t="shared" si="131"/>
        <v>45.174030859717796</v>
      </c>
      <c r="R276" s="60">
        <f>'Расчет субсидий'!X276-1</f>
        <v>2.8846153846153744E-2</v>
      </c>
      <c r="S276" s="60">
        <f>R276*'Расчет субсидий'!Y276</f>
        <v>0.86538461538461231</v>
      </c>
      <c r="T276" s="61">
        <f t="shared" si="132"/>
        <v>8.0881885491536867</v>
      </c>
      <c r="U276" s="60">
        <f>'Расчет субсидий'!AB276-1</f>
        <v>0.18878135492790848</v>
      </c>
      <c r="V276" s="70">
        <f>U276*'Расчет субсидий'!AC276</f>
        <v>0.94390677463954242</v>
      </c>
      <c r="W276" s="61">
        <f t="shared" si="123"/>
        <v>8.8220842275027671</v>
      </c>
      <c r="X276" s="60">
        <f>'Расчет субсидий'!AF276-1</f>
        <v>0</v>
      </c>
      <c r="Y276" s="60">
        <f>X276*'Расчет субсидий'!AG276</f>
        <v>0</v>
      </c>
      <c r="Z276" s="61">
        <f t="shared" si="133"/>
        <v>0</v>
      </c>
      <c r="AA276" s="27" t="s">
        <v>375</v>
      </c>
      <c r="AB276" s="27" t="s">
        <v>375</v>
      </c>
      <c r="AC276" s="27" t="s">
        <v>375</v>
      </c>
      <c r="AD276" s="27" t="s">
        <v>375</v>
      </c>
      <c r="AE276" s="27" t="s">
        <v>375</v>
      </c>
      <c r="AF276" s="27" t="s">
        <v>375</v>
      </c>
      <c r="AG276" s="60">
        <f t="shared" si="117"/>
        <v>-1.208055297128483</v>
      </c>
      <c r="AH276" s="26" t="str">
        <f>IF('Расчет субсидий'!BF276="+",'Расчет субсидий'!BF276,"-")</f>
        <v>-</v>
      </c>
    </row>
    <row r="277" spans="1:34" ht="15" customHeight="1">
      <c r="A277" s="33" t="s">
        <v>273</v>
      </c>
      <c r="B277" s="57">
        <f>'Расчет субсидий'!AT277</f>
        <v>39.618181818181711</v>
      </c>
      <c r="C277" s="60">
        <f>'Расчет субсидий'!D277-1</f>
        <v>-1</v>
      </c>
      <c r="D277" s="60">
        <f>C277*'Расчет субсидий'!E277</f>
        <v>0</v>
      </c>
      <c r="E277" s="61">
        <f t="shared" si="129"/>
        <v>0</v>
      </c>
      <c r="F277" s="27" t="s">
        <v>375</v>
      </c>
      <c r="G277" s="27" t="s">
        <v>375</v>
      </c>
      <c r="H277" s="27" t="s">
        <v>375</v>
      </c>
      <c r="I277" s="27" t="s">
        <v>375</v>
      </c>
      <c r="J277" s="27" t="s">
        <v>375</v>
      </c>
      <c r="K277" s="27" t="s">
        <v>375</v>
      </c>
      <c r="L277" s="60">
        <f>'Расчет субсидий'!P277-1</f>
        <v>0.22220163722533393</v>
      </c>
      <c r="M277" s="60">
        <f>L277*'Расчет субсидий'!Q277</f>
        <v>4.4440327445066785</v>
      </c>
      <c r="N277" s="61">
        <f t="shared" si="130"/>
        <v>60.958390531446497</v>
      </c>
      <c r="O277" s="60">
        <f>'Расчет субсидий'!T277-1</f>
        <v>0</v>
      </c>
      <c r="P277" s="60">
        <f>O277*'Расчет субсидий'!U277</f>
        <v>0</v>
      </c>
      <c r="Q277" s="61">
        <f t="shared" si="131"/>
        <v>0</v>
      </c>
      <c r="R277" s="60">
        <f>'Расчет субсидий'!X277-1</f>
        <v>-6.6666666666666763E-2</v>
      </c>
      <c r="S277" s="60">
        <f>R277*'Расчет субсидий'!Y277</f>
        <v>-1.3333333333333353</v>
      </c>
      <c r="T277" s="61">
        <f t="shared" si="132"/>
        <v>-18.289211334546827</v>
      </c>
      <c r="U277" s="60">
        <f>'Расчет субсидий'!AB277-1</f>
        <v>-4.4485204206407447E-2</v>
      </c>
      <c r="V277" s="70">
        <f>U277*'Расчет субсидий'!AC277</f>
        <v>-0.22242602103203724</v>
      </c>
      <c r="W277" s="61">
        <f t="shared" si="123"/>
        <v>-3.0509973787179603</v>
      </c>
      <c r="X277" s="60">
        <f>'Расчет субсидий'!AF277-1</f>
        <v>0</v>
      </c>
      <c r="Y277" s="60">
        <f>X277*'Расчет субсидий'!AG277</f>
        <v>0</v>
      </c>
      <c r="Z277" s="61">
        <f t="shared" si="133"/>
        <v>0</v>
      </c>
      <c r="AA277" s="27" t="s">
        <v>375</v>
      </c>
      <c r="AB277" s="27" t="s">
        <v>375</v>
      </c>
      <c r="AC277" s="27" t="s">
        <v>375</v>
      </c>
      <c r="AD277" s="27" t="s">
        <v>375</v>
      </c>
      <c r="AE277" s="27" t="s">
        <v>375</v>
      </c>
      <c r="AF277" s="27" t="s">
        <v>375</v>
      </c>
      <c r="AG277" s="60">
        <f t="shared" si="117"/>
        <v>2.8882733901413058</v>
      </c>
      <c r="AH277" s="26" t="str">
        <f>IF('Расчет субсидий'!BF277="+",'Расчет субсидий'!BF277,"-")</f>
        <v>-</v>
      </c>
    </row>
    <row r="278" spans="1:34" ht="15" customHeight="1">
      <c r="A278" s="33" t="s">
        <v>274</v>
      </c>
      <c r="B278" s="57">
        <f>'Расчет субсидий'!AT278</f>
        <v>-34.736363636363762</v>
      </c>
      <c r="C278" s="60">
        <f>'Расчет субсидий'!D278-1</f>
        <v>-1</v>
      </c>
      <c r="D278" s="60">
        <f>C278*'Расчет субсидий'!E278</f>
        <v>0</v>
      </c>
      <c r="E278" s="61">
        <f t="shared" si="129"/>
        <v>0</v>
      </c>
      <c r="F278" s="27" t="s">
        <v>375</v>
      </c>
      <c r="G278" s="27" t="s">
        <v>375</v>
      </c>
      <c r="H278" s="27" t="s">
        <v>375</v>
      </c>
      <c r="I278" s="27" t="s">
        <v>375</v>
      </c>
      <c r="J278" s="27" t="s">
        <v>375</v>
      </c>
      <c r="K278" s="27" t="s">
        <v>375</v>
      </c>
      <c r="L278" s="60">
        <f>'Расчет субсидий'!P278-1</f>
        <v>-0.26479813821714049</v>
      </c>
      <c r="M278" s="60">
        <f>L278*'Расчет субсидий'!Q278</f>
        <v>-5.2959627643428098</v>
      </c>
      <c r="N278" s="61">
        <f t="shared" si="130"/>
        <v>-32.216702185714169</v>
      </c>
      <c r="O278" s="60">
        <f>'Расчет субсидий'!T278-1</f>
        <v>0</v>
      </c>
      <c r="P278" s="60">
        <f>O278*'Расчет субсидий'!U278</f>
        <v>0</v>
      </c>
      <c r="Q278" s="61">
        <f t="shared" si="131"/>
        <v>0</v>
      </c>
      <c r="R278" s="60">
        <f>'Расчет субсидий'!X278-1</f>
        <v>1.538461538461533E-2</v>
      </c>
      <c r="S278" s="60">
        <f>R278*'Расчет субсидий'!Y278</f>
        <v>0.4615384615384599</v>
      </c>
      <c r="T278" s="61">
        <f t="shared" si="132"/>
        <v>2.8076570444849835</v>
      </c>
      <c r="U278" s="60">
        <f>'Расчет субсидий'!AB278-1</f>
        <v>-0.17514691740570576</v>
      </c>
      <c r="V278" s="70">
        <f>U278*'Расчет субсидий'!AC278</f>
        <v>-0.8757345870285288</v>
      </c>
      <c r="W278" s="61">
        <f t="shared" si="123"/>
        <v>-5.3273184951345787</v>
      </c>
      <c r="X278" s="60">
        <f>'Расчет субсидий'!AF278-1</f>
        <v>0</v>
      </c>
      <c r="Y278" s="60">
        <f>X278*'Расчет субсидий'!AG278</f>
        <v>0</v>
      </c>
      <c r="Z278" s="61">
        <f t="shared" si="133"/>
        <v>0</v>
      </c>
      <c r="AA278" s="27" t="s">
        <v>375</v>
      </c>
      <c r="AB278" s="27" t="s">
        <v>375</v>
      </c>
      <c r="AC278" s="27" t="s">
        <v>375</v>
      </c>
      <c r="AD278" s="27" t="s">
        <v>375</v>
      </c>
      <c r="AE278" s="27" t="s">
        <v>375</v>
      </c>
      <c r="AF278" s="27" t="s">
        <v>375</v>
      </c>
      <c r="AG278" s="60">
        <f t="shared" si="117"/>
        <v>-5.7101588898328783</v>
      </c>
      <c r="AH278" s="26" t="str">
        <f>IF('Расчет субсидий'!BF278="+",'Расчет субсидий'!BF278,"-")</f>
        <v>-</v>
      </c>
    </row>
    <row r="279" spans="1:34" ht="15" customHeight="1">
      <c r="A279" s="33" t="s">
        <v>275</v>
      </c>
      <c r="B279" s="57">
        <f>'Расчет субсидий'!AT279</f>
        <v>77.909090909090878</v>
      </c>
      <c r="C279" s="60">
        <f>'Расчет субсидий'!D279-1</f>
        <v>-1</v>
      </c>
      <c r="D279" s="60">
        <f>C279*'Расчет субсидий'!E279</f>
        <v>0</v>
      </c>
      <c r="E279" s="61">
        <f t="shared" si="129"/>
        <v>0</v>
      </c>
      <c r="F279" s="27" t="s">
        <v>375</v>
      </c>
      <c r="G279" s="27" t="s">
        <v>375</v>
      </c>
      <c r="H279" s="27" t="s">
        <v>375</v>
      </c>
      <c r="I279" s="27" t="s">
        <v>375</v>
      </c>
      <c r="J279" s="27" t="s">
        <v>375</v>
      </c>
      <c r="K279" s="27" t="s">
        <v>375</v>
      </c>
      <c r="L279" s="60">
        <f>'Расчет субсидий'!P279-1</f>
        <v>0.12124371978386561</v>
      </c>
      <c r="M279" s="60">
        <f>L279*'Расчет субсидий'!Q279</f>
        <v>2.4248743956773122</v>
      </c>
      <c r="N279" s="61">
        <f t="shared" si="130"/>
        <v>21.688977042395781</v>
      </c>
      <c r="O279" s="60">
        <f>'Расчет субсидий'!T279-1</f>
        <v>-4.8571428571428599E-2</v>
      </c>
      <c r="P279" s="60">
        <f>O279*'Расчет субсидий'!U279</f>
        <v>-0.72857142857142898</v>
      </c>
      <c r="Q279" s="61">
        <f t="shared" si="131"/>
        <v>-6.5166134032346186</v>
      </c>
      <c r="R279" s="60">
        <f>'Расчет субсидий'!X279-1</f>
        <v>0</v>
      </c>
      <c r="S279" s="60">
        <f>R279*'Расчет субсидий'!Y279</f>
        <v>0</v>
      </c>
      <c r="T279" s="61">
        <f t="shared" si="132"/>
        <v>0</v>
      </c>
      <c r="U279" s="60">
        <f>'Расчет субсидий'!AB279-1</f>
        <v>0.2028202743548011</v>
      </c>
      <c r="V279" s="70">
        <f>U279*'Расчет субсидий'!AC279</f>
        <v>1.0141013717740055</v>
      </c>
      <c r="W279" s="61">
        <f t="shared" si="123"/>
        <v>9.0704992432916978</v>
      </c>
      <c r="X279" s="60">
        <f>'Расчет субсидий'!AF279-1</f>
        <v>0.30000000000000004</v>
      </c>
      <c r="Y279" s="60">
        <f>X279*'Расчет субсидий'!AG279</f>
        <v>6.0000000000000009</v>
      </c>
      <c r="Z279" s="61">
        <f t="shared" si="133"/>
        <v>53.666228026638017</v>
      </c>
      <c r="AA279" s="27" t="s">
        <v>375</v>
      </c>
      <c r="AB279" s="27" t="s">
        <v>375</v>
      </c>
      <c r="AC279" s="27" t="s">
        <v>375</v>
      </c>
      <c r="AD279" s="27" t="s">
        <v>375</v>
      </c>
      <c r="AE279" s="27" t="s">
        <v>375</v>
      </c>
      <c r="AF279" s="27" t="s">
        <v>375</v>
      </c>
      <c r="AG279" s="60">
        <f t="shared" si="117"/>
        <v>8.71040433887989</v>
      </c>
      <c r="AH279" s="26" t="str">
        <f>IF('Расчет субсидий'!BF279="+",'Расчет субсидий'!BF279,"-")</f>
        <v>-</v>
      </c>
    </row>
    <row r="280" spans="1:34" ht="15" customHeight="1">
      <c r="A280" s="33" t="s">
        <v>276</v>
      </c>
      <c r="B280" s="57">
        <f>'Расчет субсидий'!AT280</f>
        <v>78.909090909090878</v>
      </c>
      <c r="C280" s="60">
        <f>'Расчет субсидий'!D280-1</f>
        <v>-1</v>
      </c>
      <c r="D280" s="60">
        <f>C280*'Расчет субсидий'!E280</f>
        <v>0</v>
      </c>
      <c r="E280" s="61">
        <f t="shared" si="129"/>
        <v>0</v>
      </c>
      <c r="F280" s="27" t="s">
        <v>375</v>
      </c>
      <c r="G280" s="27" t="s">
        <v>375</v>
      </c>
      <c r="H280" s="27" t="s">
        <v>375</v>
      </c>
      <c r="I280" s="27" t="s">
        <v>375</v>
      </c>
      <c r="J280" s="27" t="s">
        <v>375</v>
      </c>
      <c r="K280" s="27" t="s">
        <v>375</v>
      </c>
      <c r="L280" s="60">
        <f>'Расчет субсидий'!P280-1</f>
        <v>0.24933889743026572</v>
      </c>
      <c r="M280" s="60">
        <f>L280*'Расчет субсидий'!Q280</f>
        <v>4.9867779486053143</v>
      </c>
      <c r="N280" s="61">
        <f t="shared" si="130"/>
        <v>38.934346781626488</v>
      </c>
      <c r="O280" s="60">
        <f>'Расчет субсидий'!T280-1</f>
        <v>4.3956043956044022E-2</v>
      </c>
      <c r="P280" s="60">
        <f>O280*'Расчет субсидий'!U280</f>
        <v>1.0989010989011005</v>
      </c>
      <c r="Q280" s="61">
        <f t="shared" si="131"/>
        <v>8.5796875064974252</v>
      </c>
      <c r="R280" s="60">
        <f>'Расчет субсидий'!X280-1</f>
        <v>0.14772727272727249</v>
      </c>
      <c r="S280" s="60">
        <f>R280*'Расчет субсидий'!Y280</f>
        <v>3.6931818181818121</v>
      </c>
      <c r="T280" s="61">
        <f t="shared" si="132"/>
        <v>28.834574773256886</v>
      </c>
      <c r="U280" s="60">
        <f>'Расчет субсидий'!AB280-1</f>
        <v>-1.7743151545614455E-2</v>
      </c>
      <c r="V280" s="70">
        <f>U280*'Расчет субсидий'!AC280</f>
        <v>-8.8715757728072275E-2</v>
      </c>
      <c r="W280" s="61">
        <f t="shared" si="123"/>
        <v>-0.69264966517018367</v>
      </c>
      <c r="X280" s="60">
        <f>'Расчет субсидий'!AF280-1</f>
        <v>2.0833333333333259E-2</v>
      </c>
      <c r="Y280" s="60">
        <f>X280*'Расчет субсидий'!AG280</f>
        <v>0.41666666666666519</v>
      </c>
      <c r="Z280" s="61">
        <f t="shared" si="133"/>
        <v>3.2531315128802576</v>
      </c>
      <c r="AA280" s="27" t="s">
        <v>375</v>
      </c>
      <c r="AB280" s="27" t="s">
        <v>375</v>
      </c>
      <c r="AC280" s="27" t="s">
        <v>375</v>
      </c>
      <c r="AD280" s="27" t="s">
        <v>375</v>
      </c>
      <c r="AE280" s="27" t="s">
        <v>375</v>
      </c>
      <c r="AF280" s="27" t="s">
        <v>375</v>
      </c>
      <c r="AG280" s="60">
        <f t="shared" si="117"/>
        <v>10.10681177462682</v>
      </c>
      <c r="AH280" s="26" t="str">
        <f>IF('Расчет субсидий'!BF280="+",'Расчет субсидий'!BF280,"-")</f>
        <v>-</v>
      </c>
    </row>
    <row r="281" spans="1:34" ht="15" customHeight="1">
      <c r="A281" s="33" t="s">
        <v>277</v>
      </c>
      <c r="B281" s="57">
        <f>'Расчет субсидий'!AT281</f>
        <v>-1.2363636363636417</v>
      </c>
      <c r="C281" s="60">
        <f>'Расчет субсидий'!D281-1</f>
        <v>-1</v>
      </c>
      <c r="D281" s="60">
        <f>C281*'Расчет субсидий'!E281</f>
        <v>0</v>
      </c>
      <c r="E281" s="61">
        <f t="shared" si="129"/>
        <v>0</v>
      </c>
      <c r="F281" s="27" t="s">
        <v>375</v>
      </c>
      <c r="G281" s="27" t="s">
        <v>375</v>
      </c>
      <c r="H281" s="27" t="s">
        <v>375</v>
      </c>
      <c r="I281" s="27" t="s">
        <v>375</v>
      </c>
      <c r="J281" s="27" t="s">
        <v>375</v>
      </c>
      <c r="K281" s="27" t="s">
        <v>375</v>
      </c>
      <c r="L281" s="60">
        <f>'Расчет субсидий'!P281-1</f>
        <v>-0.2719166038683748</v>
      </c>
      <c r="M281" s="60">
        <f>L281*'Расчет субсидий'!Q281</f>
        <v>-5.4383320773674964</v>
      </c>
      <c r="N281" s="61">
        <f t="shared" si="130"/>
        <v>-3.6739603376987571</v>
      </c>
      <c r="O281" s="60">
        <f>'Расчет субсидий'!T281-1</f>
        <v>2.2352941176470686E-2</v>
      </c>
      <c r="P281" s="60">
        <f>O281*'Расчет субсидий'!U281</f>
        <v>0.44705882352941373</v>
      </c>
      <c r="Q281" s="61">
        <f t="shared" si="131"/>
        <v>0.30201840617654935</v>
      </c>
      <c r="R281" s="60">
        <f>'Расчет субсидий'!X281-1</f>
        <v>1.9607843137255054E-2</v>
      </c>
      <c r="S281" s="60">
        <f>R281*'Расчет субсидий'!Y281</f>
        <v>0.58823529411765163</v>
      </c>
      <c r="T281" s="61">
        <f t="shared" si="132"/>
        <v>0.39739263970598732</v>
      </c>
      <c r="U281" s="60">
        <f>'Расчет субсидий'!AB281-1</f>
        <v>0.13563798022692586</v>
      </c>
      <c r="V281" s="70">
        <f>U281*'Расчет субсидий'!AC281</f>
        <v>0.67818990113462929</v>
      </c>
      <c r="W281" s="61">
        <f t="shared" si="123"/>
        <v>0.45816304755751236</v>
      </c>
      <c r="X281" s="60">
        <f>'Расчет субсидий'!AF281-1</f>
        <v>9.473684210526323E-2</v>
      </c>
      <c r="Y281" s="60">
        <f>X281*'Расчет субсидий'!AG281</f>
        <v>1.8947368421052646</v>
      </c>
      <c r="Z281" s="61">
        <f t="shared" si="133"/>
        <v>1.2800226078950661</v>
      </c>
      <c r="AA281" s="27" t="s">
        <v>375</v>
      </c>
      <c r="AB281" s="27" t="s">
        <v>375</v>
      </c>
      <c r="AC281" s="27" t="s">
        <v>375</v>
      </c>
      <c r="AD281" s="27" t="s">
        <v>375</v>
      </c>
      <c r="AE281" s="27" t="s">
        <v>375</v>
      </c>
      <c r="AF281" s="27" t="s">
        <v>375</v>
      </c>
      <c r="AG281" s="60">
        <f t="shared" si="117"/>
        <v>-1.8301112164805367</v>
      </c>
      <c r="AH281" s="26" t="str">
        <f>IF('Расчет субсидий'!BF281="+",'Расчет субсидий'!BF281,"-")</f>
        <v>-</v>
      </c>
    </row>
    <row r="282" spans="1:34" ht="15" customHeight="1">
      <c r="A282" s="33" t="s">
        <v>278</v>
      </c>
      <c r="B282" s="57">
        <f>'Расчет субсидий'!AT282</f>
        <v>82.25454545454545</v>
      </c>
      <c r="C282" s="60">
        <f>'Расчет субсидий'!D282-1</f>
        <v>0.21164275045847281</v>
      </c>
      <c r="D282" s="60">
        <f>C282*'Расчет субсидий'!E282</f>
        <v>2.1164275045847281</v>
      </c>
      <c r="E282" s="61">
        <f t="shared" si="129"/>
        <v>36.771465872513055</v>
      </c>
      <c r="F282" s="27" t="s">
        <v>375</v>
      </c>
      <c r="G282" s="27" t="s">
        <v>375</v>
      </c>
      <c r="H282" s="27" t="s">
        <v>375</v>
      </c>
      <c r="I282" s="27" t="s">
        <v>375</v>
      </c>
      <c r="J282" s="27" t="s">
        <v>375</v>
      </c>
      <c r="K282" s="27" t="s">
        <v>375</v>
      </c>
      <c r="L282" s="60">
        <f>'Расчет субсидий'!P282-1</f>
        <v>-2.5272085866546612E-2</v>
      </c>
      <c r="M282" s="60">
        <f>L282*'Расчет субсидий'!Q282</f>
        <v>-0.50544171733093224</v>
      </c>
      <c r="N282" s="61">
        <f t="shared" si="130"/>
        <v>-8.7817006815102587</v>
      </c>
      <c r="O282" s="60">
        <f>'Расчет субсидий'!T282-1</f>
        <v>0</v>
      </c>
      <c r="P282" s="60">
        <f>O282*'Расчет субсидий'!U282</f>
        <v>0</v>
      </c>
      <c r="Q282" s="61">
        <f t="shared" si="131"/>
        <v>0</v>
      </c>
      <c r="R282" s="60">
        <f>'Расчет субсидий'!X282-1</f>
        <v>3.3898305084745672E-2</v>
      </c>
      <c r="S282" s="60">
        <f>R282*'Расчет субсидий'!Y282</f>
        <v>1.1864406779660985</v>
      </c>
      <c r="T282" s="61">
        <f t="shared" si="132"/>
        <v>20.613587191190792</v>
      </c>
      <c r="U282" s="60">
        <f>'Расчет субсидий'!AB282-1</f>
        <v>0.20132075203973043</v>
      </c>
      <c r="V282" s="70">
        <f>U282*'Расчет субсидий'!AC282</f>
        <v>1.0066037601986522</v>
      </c>
      <c r="W282" s="61">
        <f t="shared" si="123"/>
        <v>17.489044975604191</v>
      </c>
      <c r="X282" s="60">
        <f>'Расчет субсидий'!AF282-1</f>
        <v>4.6511627906976827E-2</v>
      </c>
      <c r="Y282" s="60">
        <f>X282*'Расчет субсидий'!AG282</f>
        <v>0.93023255813953654</v>
      </c>
      <c r="Z282" s="61">
        <f t="shared" si="133"/>
        <v>16.162148096747671</v>
      </c>
      <c r="AA282" s="27" t="s">
        <v>375</v>
      </c>
      <c r="AB282" s="27" t="s">
        <v>375</v>
      </c>
      <c r="AC282" s="27" t="s">
        <v>375</v>
      </c>
      <c r="AD282" s="27" t="s">
        <v>375</v>
      </c>
      <c r="AE282" s="27" t="s">
        <v>375</v>
      </c>
      <c r="AF282" s="27" t="s">
        <v>375</v>
      </c>
      <c r="AG282" s="60">
        <f t="shared" si="117"/>
        <v>4.7342627835580835</v>
      </c>
      <c r="AH282" s="26" t="str">
        <f>IF('Расчет субсидий'!BF282="+",'Расчет субсидий'!BF282,"-")</f>
        <v>-</v>
      </c>
    </row>
    <row r="283" spans="1:34" ht="15" customHeight="1">
      <c r="A283" s="33" t="s">
        <v>279</v>
      </c>
      <c r="B283" s="57">
        <f>'Расчет субсидий'!AT283</f>
        <v>-438.52727272727248</v>
      </c>
      <c r="C283" s="60">
        <f>'Расчет субсидий'!D283-1</f>
        <v>-0.14923348583353402</v>
      </c>
      <c r="D283" s="60">
        <f>C283*'Расчет субсидий'!E283</f>
        <v>-1.4923348583353402</v>
      </c>
      <c r="E283" s="61">
        <f t="shared" si="129"/>
        <v>-34.875235438156139</v>
      </c>
      <c r="F283" s="27" t="s">
        <v>375</v>
      </c>
      <c r="G283" s="27" t="s">
        <v>375</v>
      </c>
      <c r="H283" s="27" t="s">
        <v>375</v>
      </c>
      <c r="I283" s="27" t="s">
        <v>375</v>
      </c>
      <c r="J283" s="27" t="s">
        <v>375</v>
      </c>
      <c r="K283" s="27" t="s">
        <v>375</v>
      </c>
      <c r="L283" s="60">
        <f>'Расчет субсидий'!P283-1</f>
        <v>-3.9962259556854063E-2</v>
      </c>
      <c r="M283" s="60">
        <f>L283*'Расчет субсидий'!Q283</f>
        <v>-0.79924519113708126</v>
      </c>
      <c r="N283" s="61">
        <f t="shared" si="130"/>
        <v>-18.678022601986502</v>
      </c>
      <c r="O283" s="60">
        <f>'Расчет субсидий'!T283-1</f>
        <v>0</v>
      </c>
      <c r="P283" s="60">
        <f>O283*'Расчет субсидий'!U283</f>
        <v>0</v>
      </c>
      <c r="Q283" s="61">
        <f t="shared" si="131"/>
        <v>0</v>
      </c>
      <c r="R283" s="60">
        <f>'Расчет субсидий'!X283-1</f>
        <v>-0.5</v>
      </c>
      <c r="S283" s="60">
        <f>R283*'Расчет субсидий'!Y283</f>
        <v>-12.5</v>
      </c>
      <c r="T283" s="61">
        <f t="shared" si="132"/>
        <v>-292.11972134942397</v>
      </c>
      <c r="U283" s="60">
        <f>'Расчет субсидий'!AB283-1</f>
        <v>-0.79465957406755006</v>
      </c>
      <c r="V283" s="70">
        <f>U283*'Расчет субсидий'!AC283</f>
        <v>-3.9732978703377504</v>
      </c>
      <c r="W283" s="61">
        <f t="shared" si="123"/>
        <v>-92.854293337705869</v>
      </c>
      <c r="X283" s="60">
        <f>'Расчет субсидий'!AF283-1</f>
        <v>0</v>
      </c>
      <c r="Y283" s="60">
        <f>X283*'Расчет субсидий'!AG283</f>
        <v>0</v>
      </c>
      <c r="Z283" s="61">
        <f t="shared" si="133"/>
        <v>0</v>
      </c>
      <c r="AA283" s="27" t="s">
        <v>375</v>
      </c>
      <c r="AB283" s="27" t="s">
        <v>375</v>
      </c>
      <c r="AC283" s="27" t="s">
        <v>375</v>
      </c>
      <c r="AD283" s="27" t="s">
        <v>375</v>
      </c>
      <c r="AE283" s="27" t="s">
        <v>375</v>
      </c>
      <c r="AF283" s="27" t="s">
        <v>375</v>
      </c>
      <c r="AG283" s="60">
        <f t="shared" si="117"/>
        <v>-18.764877919810171</v>
      </c>
      <c r="AH283" s="26" t="str">
        <f>IF('Расчет субсидий'!BF283="+",'Расчет субсидий'!BF283,"-")</f>
        <v>-</v>
      </c>
    </row>
    <row r="284" spans="1:34" ht="15" customHeight="1">
      <c r="A284" s="33" t="s">
        <v>280</v>
      </c>
      <c r="B284" s="57">
        <f>'Расчет субсидий'!AT284</f>
        <v>213.24545454545478</v>
      </c>
      <c r="C284" s="60">
        <f>'Расчет субсидий'!D284-1</f>
        <v>0.13029911226407065</v>
      </c>
      <c r="D284" s="60">
        <f>C284*'Расчет субсидий'!E284</f>
        <v>1.3029911226407065</v>
      </c>
      <c r="E284" s="61">
        <f t="shared" si="129"/>
        <v>38.789791669780158</v>
      </c>
      <c r="F284" s="27" t="s">
        <v>375</v>
      </c>
      <c r="G284" s="27" t="s">
        <v>375</v>
      </c>
      <c r="H284" s="27" t="s">
        <v>375</v>
      </c>
      <c r="I284" s="27" t="s">
        <v>375</v>
      </c>
      <c r="J284" s="27" t="s">
        <v>375</v>
      </c>
      <c r="K284" s="27" t="s">
        <v>375</v>
      </c>
      <c r="L284" s="60">
        <f>'Расчет субсидий'!P284-1</f>
        <v>0.22422410423452765</v>
      </c>
      <c r="M284" s="60">
        <f>L284*'Расчет субсидий'!Q284</f>
        <v>4.4844820846905531</v>
      </c>
      <c r="N284" s="61">
        <f t="shared" si="130"/>
        <v>133.50215729748638</v>
      </c>
      <c r="O284" s="60">
        <f>'Расчет субсидий'!T284-1</f>
        <v>-5.5844155844155807E-2</v>
      </c>
      <c r="P284" s="60">
        <f>O284*'Расчет субсидий'!U284</f>
        <v>-0.27922077922077904</v>
      </c>
      <c r="Q284" s="61">
        <f t="shared" si="131"/>
        <v>-8.3123481562155455</v>
      </c>
      <c r="R284" s="60">
        <f>'Расчет субсидий'!X284-1</f>
        <v>-6.0869565217391286E-2</v>
      </c>
      <c r="S284" s="60">
        <f>R284*'Расчет субсидий'!Y284</f>
        <v>-2.739130434782608</v>
      </c>
      <c r="T284" s="61">
        <f t="shared" si="132"/>
        <v>-81.543378980387502</v>
      </c>
      <c r="U284" s="60">
        <f>'Расчет субсидий'!AB284-1</f>
        <v>-6.5914334973732669E-2</v>
      </c>
      <c r="V284" s="70">
        <f>U284*'Расчет субсидий'!AC284</f>
        <v>-0.32957167486866334</v>
      </c>
      <c r="W284" s="61">
        <f t="shared" si="123"/>
        <v>-9.8112845024663322</v>
      </c>
      <c r="X284" s="60">
        <f>'Расчет субсидий'!AF284-1</f>
        <v>0.23617977528089895</v>
      </c>
      <c r="Y284" s="60">
        <f>X284*'Расчет субсидий'!AG284</f>
        <v>4.723595505617979</v>
      </c>
      <c r="Z284" s="61">
        <f t="shared" si="133"/>
        <v>140.6205172172576</v>
      </c>
      <c r="AA284" s="27" t="s">
        <v>375</v>
      </c>
      <c r="AB284" s="27" t="s">
        <v>375</v>
      </c>
      <c r="AC284" s="27" t="s">
        <v>375</v>
      </c>
      <c r="AD284" s="27" t="s">
        <v>375</v>
      </c>
      <c r="AE284" s="27" t="s">
        <v>375</v>
      </c>
      <c r="AF284" s="27" t="s">
        <v>375</v>
      </c>
      <c r="AG284" s="60">
        <f t="shared" si="117"/>
        <v>7.1631458240771888</v>
      </c>
      <c r="AH284" s="26" t="str">
        <f>IF('Расчет субсидий'!BF284="+",'Расчет субсидий'!BF284,"-")</f>
        <v>-</v>
      </c>
    </row>
    <row r="285" spans="1:34" ht="15" customHeight="1">
      <c r="A285" s="33" t="s">
        <v>281</v>
      </c>
      <c r="B285" s="57">
        <f>'Расчет субсидий'!AT285</f>
        <v>0</v>
      </c>
      <c r="C285" s="60">
        <f>'Расчет субсидий'!D285-1</f>
        <v>3.400948009931537E-2</v>
      </c>
      <c r="D285" s="60">
        <f>C285*'Расчет субсидий'!E285</f>
        <v>0.3400948009931537</v>
      </c>
      <c r="E285" s="61">
        <f t="shared" si="129"/>
        <v>0</v>
      </c>
      <c r="F285" s="27" t="s">
        <v>375</v>
      </c>
      <c r="G285" s="27" t="s">
        <v>375</v>
      </c>
      <c r="H285" s="27" t="s">
        <v>375</v>
      </c>
      <c r="I285" s="27" t="s">
        <v>375</v>
      </c>
      <c r="J285" s="27" t="s">
        <v>375</v>
      </c>
      <c r="K285" s="27" t="s">
        <v>375</v>
      </c>
      <c r="L285" s="60">
        <f>'Расчет субсидий'!P285-1</f>
        <v>-1.8123108945420463E-2</v>
      </c>
      <c r="M285" s="60">
        <f>L285*'Расчет субсидий'!Q285</f>
        <v>-0.36246217890840926</v>
      </c>
      <c r="N285" s="61">
        <f t="shared" si="130"/>
        <v>0</v>
      </c>
      <c r="O285" s="60">
        <f>'Расчет субсидий'!T285-1</f>
        <v>0</v>
      </c>
      <c r="P285" s="60">
        <f>O285*'Расчет субсидий'!U285</f>
        <v>0</v>
      </c>
      <c r="Q285" s="61">
        <f t="shared" si="131"/>
        <v>0</v>
      </c>
      <c r="R285" s="60">
        <f>'Расчет субсидий'!X285-1</f>
        <v>0.30000000000000004</v>
      </c>
      <c r="S285" s="60">
        <f>R285*'Расчет субсидий'!Y285</f>
        <v>12.000000000000002</v>
      </c>
      <c r="T285" s="61">
        <f t="shared" si="132"/>
        <v>0</v>
      </c>
      <c r="U285" s="60">
        <f>'Расчет субсидий'!AB285-1</f>
        <v>0.21737352936572196</v>
      </c>
      <c r="V285" s="70">
        <f>U285*'Расчет субсидий'!AC285</f>
        <v>1.0868676468286098</v>
      </c>
      <c r="W285" s="61">
        <f t="shared" si="123"/>
        <v>0</v>
      </c>
      <c r="X285" s="60">
        <f>'Расчет субсидий'!AF285-1</f>
        <v>-0.19354838709677424</v>
      </c>
      <c r="Y285" s="60">
        <f>X285*'Расчет субсидий'!AG285</f>
        <v>-3.8709677419354849</v>
      </c>
      <c r="Z285" s="61">
        <f t="shared" si="133"/>
        <v>0</v>
      </c>
      <c r="AA285" s="27" t="s">
        <v>375</v>
      </c>
      <c r="AB285" s="27" t="s">
        <v>375</v>
      </c>
      <c r="AC285" s="27" t="s">
        <v>375</v>
      </c>
      <c r="AD285" s="27" t="s">
        <v>375</v>
      </c>
      <c r="AE285" s="27" t="s">
        <v>375</v>
      </c>
      <c r="AF285" s="27" t="s">
        <v>375</v>
      </c>
      <c r="AG285" s="60">
        <f t="shared" si="117"/>
        <v>9.1935325269778723</v>
      </c>
      <c r="AH285" s="26" t="str">
        <f>IF('Расчет субсидий'!BF285="+",'Расчет субсидий'!BF285,"-")</f>
        <v>-</v>
      </c>
    </row>
    <row r="286" spans="1:34" ht="15" customHeight="1">
      <c r="A286" s="33" t="s">
        <v>169</v>
      </c>
      <c r="B286" s="57">
        <f>'Расчет субсидий'!AT286</f>
        <v>58.763636363636238</v>
      </c>
      <c r="C286" s="60">
        <f>'Расчет субсидий'!D286-1</f>
        <v>-1</v>
      </c>
      <c r="D286" s="60">
        <f>C286*'Расчет субсидий'!E286</f>
        <v>0</v>
      </c>
      <c r="E286" s="61">
        <f t="shared" si="129"/>
        <v>0</v>
      </c>
      <c r="F286" s="27" t="s">
        <v>375</v>
      </c>
      <c r="G286" s="27" t="s">
        <v>375</v>
      </c>
      <c r="H286" s="27" t="s">
        <v>375</v>
      </c>
      <c r="I286" s="27" t="s">
        <v>375</v>
      </c>
      <c r="J286" s="27" t="s">
        <v>375</v>
      </c>
      <c r="K286" s="27" t="s">
        <v>375</v>
      </c>
      <c r="L286" s="60">
        <f>'Расчет субсидий'!P286-1</f>
        <v>0.211073725878278</v>
      </c>
      <c r="M286" s="60">
        <f>L286*'Расчет субсидий'!Q286</f>
        <v>4.2214745175655599</v>
      </c>
      <c r="N286" s="61">
        <f t="shared" si="130"/>
        <v>42.833966078905064</v>
      </c>
      <c r="O286" s="60">
        <f>'Расчет субсидий'!T286-1</f>
        <v>2.878179384203472E-2</v>
      </c>
      <c r="P286" s="60">
        <f>O286*'Расчет субсидий'!U286</f>
        <v>0.71954484605086799</v>
      </c>
      <c r="Q286" s="61">
        <f t="shared" si="131"/>
        <v>7.3009938588395604</v>
      </c>
      <c r="R286" s="60">
        <f>'Расчет субсидий'!X286-1</f>
        <v>0</v>
      </c>
      <c r="S286" s="60">
        <f>R286*'Расчет субсидий'!Y286</f>
        <v>0</v>
      </c>
      <c r="T286" s="61">
        <f t="shared" si="132"/>
        <v>0</v>
      </c>
      <c r="U286" s="60">
        <f>'Расчет субсидий'!AB286-1</f>
        <v>5.7402696514881724E-2</v>
      </c>
      <c r="V286" s="70">
        <f>U286*'Расчет субсидий'!AC286</f>
        <v>0.28701348257440862</v>
      </c>
      <c r="W286" s="61">
        <f t="shared" si="123"/>
        <v>2.9122349846305102</v>
      </c>
      <c r="X286" s="60">
        <f>'Расчет субсидий'!AF286-1</f>
        <v>2.8169014084507005E-2</v>
      </c>
      <c r="Y286" s="60">
        <f>X286*'Расчет субсидий'!AG286</f>
        <v>0.56338028169014009</v>
      </c>
      <c r="Z286" s="61">
        <f t="shared" si="133"/>
        <v>5.7164414412610922</v>
      </c>
      <c r="AA286" s="27" t="s">
        <v>375</v>
      </c>
      <c r="AB286" s="27" t="s">
        <v>375</v>
      </c>
      <c r="AC286" s="27" t="s">
        <v>375</v>
      </c>
      <c r="AD286" s="27" t="s">
        <v>375</v>
      </c>
      <c r="AE286" s="27" t="s">
        <v>375</v>
      </c>
      <c r="AF286" s="27" t="s">
        <v>375</v>
      </c>
      <c r="AG286" s="60">
        <f t="shared" si="117"/>
        <v>5.7914131278809773</v>
      </c>
      <c r="AH286" s="26" t="str">
        <f>IF('Расчет субсидий'!BF286="+",'Расчет субсидий'!BF286,"-")</f>
        <v>-</v>
      </c>
    </row>
    <row r="287" spans="1:34" ht="15" customHeight="1">
      <c r="A287" s="32" t="s">
        <v>282</v>
      </c>
      <c r="B287" s="62"/>
      <c r="C287" s="63"/>
      <c r="D287" s="63"/>
      <c r="E287" s="64"/>
      <c r="F287" s="63"/>
      <c r="G287" s="63"/>
      <c r="H287" s="64"/>
      <c r="I287" s="64"/>
      <c r="J287" s="64"/>
      <c r="K287" s="64"/>
      <c r="L287" s="63"/>
      <c r="M287" s="63"/>
      <c r="N287" s="64"/>
      <c r="O287" s="63"/>
      <c r="P287" s="63"/>
      <c r="Q287" s="64"/>
      <c r="R287" s="63"/>
      <c r="S287" s="63"/>
      <c r="T287" s="64"/>
      <c r="U287" s="64"/>
      <c r="V287" s="64"/>
      <c r="W287" s="64"/>
      <c r="X287" s="63"/>
      <c r="Y287" s="63"/>
      <c r="Z287" s="64"/>
      <c r="AA287" s="63"/>
      <c r="AB287" s="63"/>
      <c r="AC287" s="64"/>
      <c r="AD287" s="63"/>
      <c r="AE287" s="63"/>
      <c r="AF287" s="64"/>
      <c r="AG287" s="64"/>
      <c r="AH287" s="65"/>
    </row>
    <row r="288" spans="1:34" ht="15" customHeight="1">
      <c r="A288" s="33" t="s">
        <v>72</v>
      </c>
      <c r="B288" s="57">
        <f>'Расчет субсидий'!AT288</f>
        <v>52.836363636363785</v>
      </c>
      <c r="C288" s="60">
        <f>'Расчет субсидий'!D288-1</f>
        <v>1.6252366914834004E-2</v>
      </c>
      <c r="D288" s="60">
        <f>C288*'Расчет субсидий'!E288</f>
        <v>0.16252366914834004</v>
      </c>
      <c r="E288" s="61">
        <f t="shared" ref="E288:E311" si="134">$B288*D288/$AG288</f>
        <v>1.7799982746935776</v>
      </c>
      <c r="F288" s="27" t="s">
        <v>375</v>
      </c>
      <c r="G288" s="27" t="s">
        <v>375</v>
      </c>
      <c r="H288" s="27" t="s">
        <v>375</v>
      </c>
      <c r="I288" s="27" t="s">
        <v>375</v>
      </c>
      <c r="J288" s="27" t="s">
        <v>375</v>
      </c>
      <c r="K288" s="27" t="s">
        <v>375</v>
      </c>
      <c r="L288" s="60">
        <f>'Расчет субсидий'!P288-1</f>
        <v>-0.18736446904230175</v>
      </c>
      <c r="M288" s="60">
        <f>L288*'Расчет субсидий'!Q288</f>
        <v>-3.747289380846035</v>
      </c>
      <c r="N288" s="61">
        <f t="shared" ref="N288:N311" si="135">$B288*M288/$AG288</f>
        <v>-41.041213674516861</v>
      </c>
      <c r="O288" s="60">
        <f>'Расчет субсидий'!T288-1</f>
        <v>0</v>
      </c>
      <c r="P288" s="60">
        <f>O288*'Расчет субсидий'!U288</f>
        <v>0</v>
      </c>
      <c r="Q288" s="61">
        <f t="shared" ref="Q288:Q311" si="136">$B288*P288/$AG288</f>
        <v>0</v>
      </c>
      <c r="R288" s="60">
        <f>'Расчет субсидий'!X288-1</f>
        <v>3.0730088495575236E-2</v>
      </c>
      <c r="S288" s="60">
        <f>R288*'Расчет субсидий'!Y288</f>
        <v>1.3828539823008856</v>
      </c>
      <c r="T288" s="61">
        <f t="shared" ref="T288:T311" si="137">$B288*S288/$AG288</f>
        <v>15.145349077752225</v>
      </c>
      <c r="U288" s="60">
        <f>'Расчет субсидий'!AB288-1</f>
        <v>0.11184711104405665</v>
      </c>
      <c r="V288" s="70">
        <f>U288*'Расчет субсидий'!AC288</f>
        <v>1.1184711104405665</v>
      </c>
      <c r="W288" s="61">
        <f t="shared" si="123"/>
        <v>12.249764340858485</v>
      </c>
      <c r="X288" s="60">
        <f>'Расчет субсидий'!AF288-1</f>
        <v>0.29538461538461536</v>
      </c>
      <c r="Y288" s="60">
        <f>X288*'Расчет субсидий'!AG288</f>
        <v>5.9076923076923071</v>
      </c>
      <c r="Z288" s="61">
        <f t="shared" ref="Z288:Z311" si="138">$B288*Y288/$AG288</f>
        <v>64.702465617576365</v>
      </c>
      <c r="AA288" s="27" t="s">
        <v>375</v>
      </c>
      <c r="AB288" s="27" t="s">
        <v>375</v>
      </c>
      <c r="AC288" s="27" t="s">
        <v>375</v>
      </c>
      <c r="AD288" s="27" t="s">
        <v>375</v>
      </c>
      <c r="AE288" s="27" t="s">
        <v>375</v>
      </c>
      <c r="AF288" s="27" t="s">
        <v>375</v>
      </c>
      <c r="AG288" s="60">
        <f t="shared" si="117"/>
        <v>4.824251688736064</v>
      </c>
      <c r="AH288" s="26" t="str">
        <f>IF('Расчет субсидий'!BF288="+",'Расчет субсидий'!BF288,"-")</f>
        <v>-</v>
      </c>
    </row>
    <row r="289" spans="1:34" ht="15" customHeight="1">
      <c r="A289" s="33" t="s">
        <v>283</v>
      </c>
      <c r="B289" s="57">
        <f>'Расчет субсидий'!AT289</f>
        <v>-78.054545454545405</v>
      </c>
      <c r="C289" s="60">
        <f>'Расчет субсидий'!D289-1</f>
        <v>-0.28207547169811331</v>
      </c>
      <c r="D289" s="60">
        <f>C289*'Расчет субсидий'!E289</f>
        <v>-2.8207547169811331</v>
      </c>
      <c r="E289" s="61">
        <f t="shared" si="134"/>
        <v>-23.837019373280139</v>
      </c>
      <c r="F289" s="27" t="s">
        <v>375</v>
      </c>
      <c r="G289" s="27" t="s">
        <v>375</v>
      </c>
      <c r="H289" s="27" t="s">
        <v>375</v>
      </c>
      <c r="I289" s="27" t="s">
        <v>375</v>
      </c>
      <c r="J289" s="27" t="s">
        <v>375</v>
      </c>
      <c r="K289" s="27" t="s">
        <v>375</v>
      </c>
      <c r="L289" s="60">
        <f>'Расчет субсидий'!P289-1</f>
        <v>-0.16972059779077331</v>
      </c>
      <c r="M289" s="60">
        <f>L289*'Расчет субсидий'!Q289</f>
        <v>-3.3944119558154662</v>
      </c>
      <c r="N289" s="61">
        <f t="shared" si="135"/>
        <v>-28.684756978182936</v>
      </c>
      <c r="O289" s="60">
        <f>'Расчет субсидий'!T289-1</f>
        <v>0</v>
      </c>
      <c r="P289" s="60">
        <f>O289*'Расчет субсидий'!U289</f>
        <v>0</v>
      </c>
      <c r="Q289" s="61">
        <f t="shared" si="136"/>
        <v>0</v>
      </c>
      <c r="R289" s="60">
        <f>'Расчет субсидий'!X289-1</f>
        <v>0</v>
      </c>
      <c r="S289" s="60">
        <f>R289*'Расчет субсидий'!Y289</f>
        <v>0</v>
      </c>
      <c r="T289" s="61">
        <f t="shared" si="137"/>
        <v>0</v>
      </c>
      <c r="U289" s="60">
        <f>'Расчет субсидий'!AB289-1</f>
        <v>-0.3854754667824577</v>
      </c>
      <c r="V289" s="70">
        <f>U289*'Расчет субсидий'!AC289</f>
        <v>-3.8547546678245768</v>
      </c>
      <c r="W289" s="61">
        <f t="shared" si="123"/>
        <v>-32.574920868878607</v>
      </c>
      <c r="X289" s="60">
        <f>'Расчет субсидий'!AF289-1</f>
        <v>4.1666666666666741E-2</v>
      </c>
      <c r="Y289" s="60">
        <f>X289*'Расчет субсидий'!AG289</f>
        <v>0.83333333333333481</v>
      </c>
      <c r="Z289" s="61">
        <f t="shared" si="138"/>
        <v>7.0421517657962607</v>
      </c>
      <c r="AA289" s="27" t="s">
        <v>375</v>
      </c>
      <c r="AB289" s="27" t="s">
        <v>375</v>
      </c>
      <c r="AC289" s="27" t="s">
        <v>375</v>
      </c>
      <c r="AD289" s="27" t="s">
        <v>375</v>
      </c>
      <c r="AE289" s="27" t="s">
        <v>375</v>
      </c>
      <c r="AF289" s="27" t="s">
        <v>375</v>
      </c>
      <c r="AG289" s="60">
        <f t="shared" si="117"/>
        <v>-9.236588007287839</v>
      </c>
      <c r="AH289" s="26" t="str">
        <f>IF('Расчет субсидий'!BF289="+",'Расчет субсидий'!BF289,"-")</f>
        <v>-</v>
      </c>
    </row>
    <row r="290" spans="1:34" ht="15" customHeight="1">
      <c r="A290" s="33" t="s">
        <v>284</v>
      </c>
      <c r="B290" s="57">
        <f>'Расчет субсидий'!AT290</f>
        <v>12.172727272727229</v>
      </c>
      <c r="C290" s="60">
        <f>'Расчет субсидий'!D290-1</f>
        <v>-1</v>
      </c>
      <c r="D290" s="60">
        <f>C290*'Расчет субсидий'!E290</f>
        <v>0</v>
      </c>
      <c r="E290" s="61">
        <f t="shared" si="134"/>
        <v>0</v>
      </c>
      <c r="F290" s="27" t="s">
        <v>375</v>
      </c>
      <c r="G290" s="27" t="s">
        <v>375</v>
      </c>
      <c r="H290" s="27" t="s">
        <v>375</v>
      </c>
      <c r="I290" s="27" t="s">
        <v>375</v>
      </c>
      <c r="J290" s="27" t="s">
        <v>375</v>
      </c>
      <c r="K290" s="27" t="s">
        <v>375</v>
      </c>
      <c r="L290" s="60">
        <f>'Расчет субсидий'!P290-1</f>
        <v>0.28074248327574791</v>
      </c>
      <c r="M290" s="60">
        <f>L290*'Расчет субсидий'!Q290</f>
        <v>5.6148496655149582</v>
      </c>
      <c r="N290" s="61">
        <f t="shared" si="135"/>
        <v>35.747713804122334</v>
      </c>
      <c r="O290" s="60">
        <f>'Расчет субсидий'!T290-1</f>
        <v>0</v>
      </c>
      <c r="P290" s="60">
        <f>O290*'Расчет субсидий'!U290</f>
        <v>0</v>
      </c>
      <c r="Q290" s="61">
        <f t="shared" si="136"/>
        <v>0</v>
      </c>
      <c r="R290" s="60">
        <f>'Расчет субсидий'!X290-1</f>
        <v>0</v>
      </c>
      <c r="S290" s="60">
        <f>R290*'Расчет субсидий'!Y290</f>
        <v>0</v>
      </c>
      <c r="T290" s="61">
        <f t="shared" si="137"/>
        <v>0</v>
      </c>
      <c r="U290" s="60">
        <f>'Расчет субсидий'!AB290-1</f>
        <v>-9.0877664054898721E-2</v>
      </c>
      <c r="V290" s="70">
        <f>U290*'Расчет субсидий'!AC290</f>
        <v>-0.90877664054898721</v>
      </c>
      <c r="W290" s="61">
        <f t="shared" si="123"/>
        <v>-5.7858516600617627</v>
      </c>
      <c r="X290" s="60">
        <f>'Расчет субсидий'!AF290-1</f>
        <v>-0.13970588235294112</v>
      </c>
      <c r="Y290" s="60">
        <f>X290*'Расчет субсидий'!AG290</f>
        <v>-2.7941176470588225</v>
      </c>
      <c r="Z290" s="61">
        <f t="shared" si="138"/>
        <v>-17.789134871333342</v>
      </c>
      <c r="AA290" s="27" t="s">
        <v>375</v>
      </c>
      <c r="AB290" s="27" t="s">
        <v>375</v>
      </c>
      <c r="AC290" s="27" t="s">
        <v>375</v>
      </c>
      <c r="AD290" s="27" t="s">
        <v>375</v>
      </c>
      <c r="AE290" s="27" t="s">
        <v>375</v>
      </c>
      <c r="AF290" s="27" t="s">
        <v>375</v>
      </c>
      <c r="AG290" s="60">
        <f t="shared" si="117"/>
        <v>1.9119553779071481</v>
      </c>
      <c r="AH290" s="26" t="str">
        <f>IF('Расчет субсидий'!BF290="+",'Расчет субсидий'!BF290,"-")</f>
        <v>-</v>
      </c>
    </row>
    <row r="291" spans="1:34" ht="15" customHeight="1">
      <c r="A291" s="33" t="s">
        <v>53</v>
      </c>
      <c r="B291" s="57">
        <f>'Расчет субсидий'!AT291</f>
        <v>5.7181818181818258</v>
      </c>
      <c r="C291" s="60">
        <f>'Расчет субсидий'!D291-1</f>
        <v>0.12830786755526735</v>
      </c>
      <c r="D291" s="60">
        <f>C291*'Расчет субсидий'!E291</f>
        <v>1.2830786755526735</v>
      </c>
      <c r="E291" s="61">
        <f t="shared" si="134"/>
        <v>0.72380154777802108</v>
      </c>
      <c r="F291" s="27" t="s">
        <v>375</v>
      </c>
      <c r="G291" s="27" t="s">
        <v>375</v>
      </c>
      <c r="H291" s="27" t="s">
        <v>375</v>
      </c>
      <c r="I291" s="27" t="s">
        <v>375</v>
      </c>
      <c r="J291" s="27" t="s">
        <v>375</v>
      </c>
      <c r="K291" s="27" t="s">
        <v>375</v>
      </c>
      <c r="L291" s="60">
        <f>'Расчет субсидий'!P291-1</f>
        <v>0.22402247304242673</v>
      </c>
      <c r="M291" s="60">
        <f>L291*'Расчет субсидий'!Q291</f>
        <v>4.4804494608485346</v>
      </c>
      <c r="N291" s="61">
        <f t="shared" si="135"/>
        <v>2.5274804392696324</v>
      </c>
      <c r="O291" s="60">
        <f>'Расчет субсидий'!T291-1</f>
        <v>5.2932761087267632E-2</v>
      </c>
      <c r="P291" s="60">
        <f>O291*'Расчет субсидий'!U291</f>
        <v>1.8526466380543671</v>
      </c>
      <c r="Q291" s="61">
        <f t="shared" si="136"/>
        <v>1.0451023227643448</v>
      </c>
      <c r="R291" s="60">
        <f>'Расчет субсидий'!X291-1</f>
        <v>0</v>
      </c>
      <c r="S291" s="60">
        <f>R291*'Расчет субсидий'!Y291</f>
        <v>0</v>
      </c>
      <c r="T291" s="61">
        <f t="shared" si="137"/>
        <v>0</v>
      </c>
      <c r="U291" s="60">
        <f>'Расчет субсидий'!AB291-1</f>
        <v>0.16388692412882522</v>
      </c>
      <c r="V291" s="70">
        <f>U291*'Расчет субсидий'!AC291</f>
        <v>1.6388692412882522</v>
      </c>
      <c r="W291" s="61">
        <f t="shared" si="123"/>
        <v>0.92450768300648223</v>
      </c>
      <c r="X291" s="60">
        <f>'Расчет субсидий'!AF291-1</f>
        <v>4.4077134986225897E-2</v>
      </c>
      <c r="Y291" s="60">
        <f>X291*'Расчет субсидий'!AG291</f>
        <v>0.88154269972451793</v>
      </c>
      <c r="Z291" s="61">
        <f t="shared" si="138"/>
        <v>0.49728982536334532</v>
      </c>
      <c r="AA291" s="27" t="s">
        <v>375</v>
      </c>
      <c r="AB291" s="27" t="s">
        <v>375</v>
      </c>
      <c r="AC291" s="27" t="s">
        <v>375</v>
      </c>
      <c r="AD291" s="27" t="s">
        <v>375</v>
      </c>
      <c r="AE291" s="27" t="s">
        <v>375</v>
      </c>
      <c r="AF291" s="27" t="s">
        <v>375</v>
      </c>
      <c r="AG291" s="60">
        <f t="shared" si="117"/>
        <v>10.136586715468345</v>
      </c>
      <c r="AH291" s="26" t="str">
        <f>IF('Расчет субсидий'!BF291="+",'Расчет субсидий'!BF291,"-")</f>
        <v>-</v>
      </c>
    </row>
    <row r="292" spans="1:34" ht="15" customHeight="1">
      <c r="A292" s="33" t="s">
        <v>285</v>
      </c>
      <c r="B292" s="57">
        <f>'Расчет субсидий'!AT292</f>
        <v>155.47272727272752</v>
      </c>
      <c r="C292" s="60">
        <f>'Расчет субсидий'!D292-1</f>
        <v>-0.1556390977443608</v>
      </c>
      <c r="D292" s="60">
        <f>C292*'Расчет субсидий'!E292</f>
        <v>-1.556390977443608</v>
      </c>
      <c r="E292" s="61">
        <f t="shared" si="134"/>
        <v>-23.633759855515063</v>
      </c>
      <c r="F292" s="27" t="s">
        <v>375</v>
      </c>
      <c r="G292" s="27" t="s">
        <v>375</v>
      </c>
      <c r="H292" s="27" t="s">
        <v>375</v>
      </c>
      <c r="I292" s="27" t="s">
        <v>375</v>
      </c>
      <c r="J292" s="27" t="s">
        <v>375</v>
      </c>
      <c r="K292" s="27" t="s">
        <v>375</v>
      </c>
      <c r="L292" s="60">
        <f>'Расчет субсидий'!P292-1</f>
        <v>0.30000000000000004</v>
      </c>
      <c r="M292" s="60">
        <f>L292*'Расчет субсидий'!Q292</f>
        <v>6.0000000000000009</v>
      </c>
      <c r="N292" s="61">
        <f t="shared" si="135"/>
        <v>91.109856834304509</v>
      </c>
      <c r="O292" s="60">
        <f>'Расчет субсидий'!T292-1</f>
        <v>0.21510204081632645</v>
      </c>
      <c r="P292" s="60">
        <f>O292*'Расчет субсидий'!U292</f>
        <v>7.5285714285714258</v>
      </c>
      <c r="Q292" s="61">
        <f t="shared" si="136"/>
        <v>114.32117750399632</v>
      </c>
      <c r="R292" s="60">
        <f>'Расчет субсидий'!X292-1</f>
        <v>0</v>
      </c>
      <c r="S292" s="60">
        <f>R292*'Расчет субсидий'!Y292</f>
        <v>0</v>
      </c>
      <c r="T292" s="61">
        <f t="shared" si="137"/>
        <v>0</v>
      </c>
      <c r="U292" s="60">
        <f>'Расчет субсидий'!AB292-1</f>
        <v>-5.4547279662718329E-2</v>
      </c>
      <c r="V292" s="70">
        <f>U292*'Расчет субсидий'!AC292</f>
        <v>-0.54547279662718329</v>
      </c>
      <c r="W292" s="61">
        <f t="shared" si="123"/>
        <v>-8.2829914012850612</v>
      </c>
      <c r="X292" s="60">
        <f>'Расчет субсидий'!AF292-1</f>
        <v>-5.9405940594059459E-2</v>
      </c>
      <c r="Y292" s="60">
        <f>X292*'Расчет субсидий'!AG292</f>
        <v>-1.1881188118811892</v>
      </c>
      <c r="Z292" s="61">
        <f t="shared" si="138"/>
        <v>-18.041555808773186</v>
      </c>
      <c r="AA292" s="27" t="s">
        <v>375</v>
      </c>
      <c r="AB292" s="27" t="s">
        <v>375</v>
      </c>
      <c r="AC292" s="27" t="s">
        <v>375</v>
      </c>
      <c r="AD292" s="27" t="s">
        <v>375</v>
      </c>
      <c r="AE292" s="27" t="s">
        <v>375</v>
      </c>
      <c r="AF292" s="27" t="s">
        <v>375</v>
      </c>
      <c r="AG292" s="60">
        <f t="shared" si="117"/>
        <v>10.238588842619446</v>
      </c>
      <c r="AH292" s="26" t="str">
        <f>IF('Расчет субсидий'!BF292="+",'Расчет субсидий'!BF292,"-")</f>
        <v>-</v>
      </c>
    </row>
    <row r="293" spans="1:34" ht="15" customHeight="1">
      <c r="A293" s="33" t="s">
        <v>286</v>
      </c>
      <c r="B293" s="57">
        <f>'Расчет субсидий'!AT293</f>
        <v>148.0454545454545</v>
      </c>
      <c r="C293" s="60">
        <f>'Расчет субсидий'!D293-1</f>
        <v>-1</v>
      </c>
      <c r="D293" s="60">
        <f>C293*'Расчет субсидий'!E293</f>
        <v>0</v>
      </c>
      <c r="E293" s="61">
        <f t="shared" si="134"/>
        <v>0</v>
      </c>
      <c r="F293" s="27" t="s">
        <v>375</v>
      </c>
      <c r="G293" s="27" t="s">
        <v>375</v>
      </c>
      <c r="H293" s="27" t="s">
        <v>375</v>
      </c>
      <c r="I293" s="27" t="s">
        <v>375</v>
      </c>
      <c r="J293" s="27" t="s">
        <v>375</v>
      </c>
      <c r="K293" s="27" t="s">
        <v>375</v>
      </c>
      <c r="L293" s="60">
        <f>'Расчет субсидий'!P293-1</f>
        <v>0.20511061946902642</v>
      </c>
      <c r="M293" s="60">
        <f>L293*'Расчет субсидий'!Q293</f>
        <v>4.1022123893805285</v>
      </c>
      <c r="N293" s="61">
        <f t="shared" si="135"/>
        <v>85.754373314279633</v>
      </c>
      <c r="O293" s="60">
        <f>'Расчет субсидий'!T293-1</f>
        <v>0.21497499999999992</v>
      </c>
      <c r="P293" s="60">
        <f>O293*'Расчет субсидий'!U293</f>
        <v>6.4492499999999975</v>
      </c>
      <c r="Q293" s="61">
        <f t="shared" si="136"/>
        <v>134.817834768578</v>
      </c>
      <c r="R293" s="60">
        <f>'Расчет субсидий'!X293-1</f>
        <v>0</v>
      </c>
      <c r="S293" s="60">
        <f>R293*'Расчет субсидий'!Y293</f>
        <v>0</v>
      </c>
      <c r="T293" s="61">
        <f t="shared" si="137"/>
        <v>0</v>
      </c>
      <c r="U293" s="60">
        <f>'Расчет субсидий'!AB293-1</f>
        <v>-0.34694457603031736</v>
      </c>
      <c r="V293" s="70">
        <f>U293*'Расчет субсидий'!AC293</f>
        <v>-3.4694457603031736</v>
      </c>
      <c r="W293" s="61">
        <f t="shared" si="123"/>
        <v>-72.526753537403096</v>
      </c>
      <c r="X293" s="60">
        <f>'Расчет субсидий'!AF293-1</f>
        <v>0</v>
      </c>
      <c r="Y293" s="60">
        <f>X293*'Расчет субсидий'!AG293</f>
        <v>0</v>
      </c>
      <c r="Z293" s="61">
        <f t="shared" si="138"/>
        <v>0</v>
      </c>
      <c r="AA293" s="27" t="s">
        <v>375</v>
      </c>
      <c r="AB293" s="27" t="s">
        <v>375</v>
      </c>
      <c r="AC293" s="27" t="s">
        <v>375</v>
      </c>
      <c r="AD293" s="27" t="s">
        <v>375</v>
      </c>
      <c r="AE293" s="27" t="s">
        <v>375</v>
      </c>
      <c r="AF293" s="27" t="s">
        <v>375</v>
      </c>
      <c r="AG293" s="60">
        <f t="shared" si="117"/>
        <v>7.0820166290773514</v>
      </c>
      <c r="AH293" s="26" t="str">
        <f>IF('Расчет субсидий'!BF293="+",'Расчет субсидий'!BF293,"-")</f>
        <v>-</v>
      </c>
    </row>
    <row r="294" spans="1:34" ht="15" customHeight="1">
      <c r="A294" s="33" t="s">
        <v>287</v>
      </c>
      <c r="B294" s="57">
        <f>'Расчет субсидий'!AT294</f>
        <v>-0.21818181818184712</v>
      </c>
      <c r="C294" s="60">
        <f>'Расчет субсидий'!D294-1</f>
        <v>-1</v>
      </c>
      <c r="D294" s="60">
        <f>C294*'Расчет субсидий'!E294</f>
        <v>0</v>
      </c>
      <c r="E294" s="61">
        <f t="shared" si="134"/>
        <v>0</v>
      </c>
      <c r="F294" s="27" t="s">
        <v>375</v>
      </c>
      <c r="G294" s="27" t="s">
        <v>375</v>
      </c>
      <c r="H294" s="27" t="s">
        <v>375</v>
      </c>
      <c r="I294" s="27" t="s">
        <v>375</v>
      </c>
      <c r="J294" s="27" t="s">
        <v>375</v>
      </c>
      <c r="K294" s="27" t="s">
        <v>375</v>
      </c>
      <c r="L294" s="60">
        <f>'Расчет субсидий'!P294-1</f>
        <v>0.20053406044708288</v>
      </c>
      <c r="M294" s="60">
        <f>L294*'Расчет субсидий'!Q294</f>
        <v>4.0106812089416577</v>
      </c>
      <c r="N294" s="61">
        <f t="shared" si="135"/>
        <v>20.585574646266082</v>
      </c>
      <c r="O294" s="60">
        <f>'Расчет субсидий'!T294-1</f>
        <v>0</v>
      </c>
      <c r="P294" s="60">
        <f>O294*'Расчет субсидий'!U294</f>
        <v>0</v>
      </c>
      <c r="Q294" s="61">
        <f t="shared" si="136"/>
        <v>0</v>
      </c>
      <c r="R294" s="60">
        <f>'Расчет субсидий'!X294-1</f>
        <v>0</v>
      </c>
      <c r="S294" s="60">
        <f>R294*'Расчет субсидий'!Y294</f>
        <v>0</v>
      </c>
      <c r="T294" s="61">
        <f t="shared" si="137"/>
        <v>0</v>
      </c>
      <c r="U294" s="60">
        <f>'Расчет субсидий'!AB294-1</f>
        <v>0.24064378233803252</v>
      </c>
      <c r="V294" s="70">
        <f>U294*'Расчет субсидий'!AC294</f>
        <v>2.4064378233803252</v>
      </c>
      <c r="W294" s="61">
        <f t="shared" si="123"/>
        <v>12.351494138788924</v>
      </c>
      <c r="X294" s="60">
        <f>'Расчет субсидий'!AF294-1</f>
        <v>-0.32298136645962738</v>
      </c>
      <c r="Y294" s="60">
        <f>X294*'Расчет субсидий'!AG294</f>
        <v>-6.4596273291925481</v>
      </c>
      <c r="Z294" s="61">
        <f t="shared" si="138"/>
        <v>-33.155250603236851</v>
      </c>
      <c r="AA294" s="27" t="s">
        <v>375</v>
      </c>
      <c r="AB294" s="27" t="s">
        <v>375</v>
      </c>
      <c r="AC294" s="27" t="s">
        <v>375</v>
      </c>
      <c r="AD294" s="27" t="s">
        <v>375</v>
      </c>
      <c r="AE294" s="27" t="s">
        <v>375</v>
      </c>
      <c r="AF294" s="27" t="s">
        <v>375</v>
      </c>
      <c r="AG294" s="60">
        <f t="shared" si="117"/>
        <v>-4.2508296870565232E-2</v>
      </c>
      <c r="AH294" s="26" t="str">
        <f>IF('Расчет субсидий'!BF294="+",'Расчет субсидий'!BF294,"-")</f>
        <v>-</v>
      </c>
    </row>
    <row r="295" spans="1:34" ht="15" customHeight="1">
      <c r="A295" s="33" t="s">
        <v>288</v>
      </c>
      <c r="B295" s="57">
        <f>'Расчет субсидий'!AT295</f>
        <v>45.299999999999955</v>
      </c>
      <c r="C295" s="60">
        <f>'Расчет субсидий'!D295-1</f>
        <v>-1</v>
      </c>
      <c r="D295" s="60">
        <f>C295*'Расчет субсидий'!E295</f>
        <v>0</v>
      </c>
      <c r="E295" s="61">
        <f t="shared" si="134"/>
        <v>0</v>
      </c>
      <c r="F295" s="27" t="s">
        <v>375</v>
      </c>
      <c r="G295" s="27" t="s">
        <v>375</v>
      </c>
      <c r="H295" s="27" t="s">
        <v>375</v>
      </c>
      <c r="I295" s="27" t="s">
        <v>375</v>
      </c>
      <c r="J295" s="27" t="s">
        <v>375</v>
      </c>
      <c r="K295" s="27" t="s">
        <v>375</v>
      </c>
      <c r="L295" s="60">
        <f>'Расчет субсидий'!P295-1</f>
        <v>-0.1307373256092963</v>
      </c>
      <c r="M295" s="60">
        <f>L295*'Расчет субсидий'!Q295</f>
        <v>-2.6147465121859259</v>
      </c>
      <c r="N295" s="61">
        <f t="shared" si="135"/>
        <v>-49.904650575261584</v>
      </c>
      <c r="O295" s="60">
        <f>'Расчет субсидий'!T295-1</f>
        <v>7.8145695364238543E-2</v>
      </c>
      <c r="P295" s="60">
        <f>O295*'Расчет субсидий'!U295</f>
        <v>3.1258278145695417</v>
      </c>
      <c r="Q295" s="61">
        <f t="shared" si="136"/>
        <v>59.659069862996489</v>
      </c>
      <c r="R295" s="60">
        <f>'Расчет субсидий'!X295-1</f>
        <v>0</v>
      </c>
      <c r="S295" s="60">
        <f>R295*'Расчет субсидий'!Y295</f>
        <v>0</v>
      </c>
      <c r="T295" s="61">
        <f t="shared" si="137"/>
        <v>0</v>
      </c>
      <c r="U295" s="60">
        <f>'Расчет субсидий'!AB295-1</f>
        <v>0.27319704665944977</v>
      </c>
      <c r="V295" s="70">
        <f>U295*'Расчет субсидий'!AC295</f>
        <v>2.7319704665944977</v>
      </c>
      <c r="W295" s="61">
        <f t="shared" si="123"/>
        <v>52.141968975552544</v>
      </c>
      <c r="X295" s="60">
        <f>'Расчет субсидий'!AF295-1</f>
        <v>-4.3478260869565188E-2</v>
      </c>
      <c r="Y295" s="60">
        <f>X295*'Расчет субсидий'!AG295</f>
        <v>-0.86956521739130377</v>
      </c>
      <c r="Z295" s="61">
        <f t="shared" si="138"/>
        <v>-16.596388263287487</v>
      </c>
      <c r="AA295" s="27" t="s">
        <v>375</v>
      </c>
      <c r="AB295" s="27" t="s">
        <v>375</v>
      </c>
      <c r="AC295" s="27" t="s">
        <v>375</v>
      </c>
      <c r="AD295" s="27" t="s">
        <v>375</v>
      </c>
      <c r="AE295" s="27" t="s">
        <v>375</v>
      </c>
      <c r="AF295" s="27" t="s">
        <v>375</v>
      </c>
      <c r="AG295" s="60">
        <f t="shared" si="117"/>
        <v>2.3734865515868098</v>
      </c>
      <c r="AH295" s="26" t="str">
        <f>IF('Расчет субсидий'!BF295="+",'Расчет субсидий'!BF295,"-")</f>
        <v>-</v>
      </c>
    </row>
    <row r="296" spans="1:34" ht="15" customHeight="1">
      <c r="A296" s="33" t="s">
        <v>289</v>
      </c>
      <c r="B296" s="57">
        <f>'Расчет субсидий'!AT296</f>
        <v>-19.072727272727207</v>
      </c>
      <c r="C296" s="60">
        <f>'Расчет субсидий'!D296-1</f>
        <v>-1</v>
      </c>
      <c r="D296" s="60">
        <f>C296*'Расчет субсидий'!E296</f>
        <v>0</v>
      </c>
      <c r="E296" s="61">
        <f t="shared" si="134"/>
        <v>0</v>
      </c>
      <c r="F296" s="27" t="s">
        <v>375</v>
      </c>
      <c r="G296" s="27" t="s">
        <v>375</v>
      </c>
      <c r="H296" s="27" t="s">
        <v>375</v>
      </c>
      <c r="I296" s="27" t="s">
        <v>375</v>
      </c>
      <c r="J296" s="27" t="s">
        <v>375</v>
      </c>
      <c r="K296" s="27" t="s">
        <v>375</v>
      </c>
      <c r="L296" s="60">
        <f>'Расчет субсидий'!P296-1</f>
        <v>-9.1873673698664393E-2</v>
      </c>
      <c r="M296" s="60">
        <f>L296*'Расчет субсидий'!Q296</f>
        <v>-1.8374734739732879</v>
      </c>
      <c r="N296" s="61">
        <f t="shared" si="135"/>
        <v>-10.165540105416587</v>
      </c>
      <c r="O296" s="60">
        <f>'Расчет субсидий'!T296-1</f>
        <v>0</v>
      </c>
      <c r="P296" s="60">
        <f>O296*'Расчет субсидий'!U296</f>
        <v>0</v>
      </c>
      <c r="Q296" s="61">
        <f t="shared" si="136"/>
        <v>0</v>
      </c>
      <c r="R296" s="60">
        <f>'Расчет субсидий'!X296-1</f>
        <v>0</v>
      </c>
      <c r="S296" s="60">
        <f>R296*'Расчет субсидий'!Y296</f>
        <v>0</v>
      </c>
      <c r="T296" s="61">
        <f t="shared" si="137"/>
        <v>0</v>
      </c>
      <c r="U296" s="60">
        <f>'Расчет субсидий'!AB296-1</f>
        <v>0.24177580466148729</v>
      </c>
      <c r="V296" s="70">
        <f>U296*'Расчет субсидий'!AC296</f>
        <v>2.4177580466148729</v>
      </c>
      <c r="W296" s="61">
        <f t="shared" si="123"/>
        <v>13.375875481299305</v>
      </c>
      <c r="X296" s="60">
        <f>'Расчет субсидий'!AF296-1</f>
        <v>-0.20138888888888884</v>
      </c>
      <c r="Y296" s="60">
        <f>X296*'Расчет субсидий'!AG296</f>
        <v>-4.0277777777777768</v>
      </c>
      <c r="Z296" s="61">
        <f t="shared" si="138"/>
        <v>-22.283062648609924</v>
      </c>
      <c r="AA296" s="27" t="s">
        <v>375</v>
      </c>
      <c r="AB296" s="27" t="s">
        <v>375</v>
      </c>
      <c r="AC296" s="27" t="s">
        <v>375</v>
      </c>
      <c r="AD296" s="27" t="s">
        <v>375</v>
      </c>
      <c r="AE296" s="27" t="s">
        <v>375</v>
      </c>
      <c r="AF296" s="27" t="s">
        <v>375</v>
      </c>
      <c r="AG296" s="60">
        <f t="shared" si="117"/>
        <v>-3.4474932051361917</v>
      </c>
      <c r="AH296" s="26" t="str">
        <f>IF('Расчет субсидий'!BF296="+",'Расчет субсидий'!BF296,"-")</f>
        <v>-</v>
      </c>
    </row>
    <row r="297" spans="1:34" ht="15" customHeight="1">
      <c r="A297" s="33" t="s">
        <v>290</v>
      </c>
      <c r="B297" s="57">
        <f>'Расчет субсидий'!AT297</f>
        <v>-69.036363636363717</v>
      </c>
      <c r="C297" s="60">
        <f>'Расчет субсидий'!D297-1</f>
        <v>-0.31361475291744711</v>
      </c>
      <c r="D297" s="60">
        <f>C297*'Расчет субсидий'!E297</f>
        <v>-3.1361475291744711</v>
      </c>
      <c r="E297" s="61">
        <f t="shared" si="134"/>
        <v>-23.912811408536037</v>
      </c>
      <c r="F297" s="27" t="s">
        <v>375</v>
      </c>
      <c r="G297" s="27" t="s">
        <v>375</v>
      </c>
      <c r="H297" s="27" t="s">
        <v>375</v>
      </c>
      <c r="I297" s="27" t="s">
        <v>375</v>
      </c>
      <c r="J297" s="27" t="s">
        <v>375</v>
      </c>
      <c r="K297" s="27" t="s">
        <v>375</v>
      </c>
      <c r="L297" s="60">
        <f>'Расчет субсидий'!P297-1</f>
        <v>-0.32011479259066</v>
      </c>
      <c r="M297" s="60">
        <f>L297*'Расчет субсидий'!Q297</f>
        <v>-6.4022958518132</v>
      </c>
      <c r="N297" s="61">
        <f t="shared" si="135"/>
        <v>-48.81686587185564</v>
      </c>
      <c r="O297" s="60">
        <f>'Расчет субсидий'!T297-1</f>
        <v>7.7276746242263661E-2</v>
      </c>
      <c r="P297" s="60">
        <f>O297*'Расчет субсидий'!U297</f>
        <v>2.7046861184792279</v>
      </c>
      <c r="Q297" s="61">
        <f t="shared" si="136"/>
        <v>20.62296128253379</v>
      </c>
      <c r="R297" s="60">
        <f>'Расчет субсидий'!X297-1</f>
        <v>0</v>
      </c>
      <c r="S297" s="60">
        <f>R297*'Расчет субсидий'!Y297</f>
        <v>0</v>
      </c>
      <c r="T297" s="61">
        <f t="shared" si="137"/>
        <v>0</v>
      </c>
      <c r="U297" s="60">
        <f>'Расчет субсидий'!AB297-1</f>
        <v>-0.22203107658157606</v>
      </c>
      <c r="V297" s="70">
        <f>U297*'Расчет субсидий'!AC297</f>
        <v>-2.2203107658157606</v>
      </c>
      <c r="W297" s="61">
        <f t="shared" si="123"/>
        <v>-16.929647638505838</v>
      </c>
      <c r="X297" s="60">
        <f>'Расчет субсидий'!AF297-1</f>
        <v>0</v>
      </c>
      <c r="Y297" s="60">
        <f>X297*'Расчет субсидий'!AG297</f>
        <v>0</v>
      </c>
      <c r="Z297" s="61">
        <f t="shared" si="138"/>
        <v>0</v>
      </c>
      <c r="AA297" s="27" t="s">
        <v>375</v>
      </c>
      <c r="AB297" s="27" t="s">
        <v>375</v>
      </c>
      <c r="AC297" s="27" t="s">
        <v>375</v>
      </c>
      <c r="AD297" s="27" t="s">
        <v>375</v>
      </c>
      <c r="AE297" s="27" t="s">
        <v>375</v>
      </c>
      <c r="AF297" s="27" t="s">
        <v>375</v>
      </c>
      <c r="AG297" s="60">
        <f t="shared" si="117"/>
        <v>-9.0540680283242025</v>
      </c>
      <c r="AH297" s="26" t="str">
        <f>IF('Расчет субсидий'!BF297="+",'Расчет субсидий'!BF297,"-")</f>
        <v>-</v>
      </c>
    </row>
    <row r="298" spans="1:34" ht="15" customHeight="1">
      <c r="A298" s="33" t="s">
        <v>291</v>
      </c>
      <c r="B298" s="57">
        <f>'Расчет субсидий'!AT298</f>
        <v>122.17272727272757</v>
      </c>
      <c r="C298" s="60">
        <f>'Расчет субсидий'!D298-1</f>
        <v>-1</v>
      </c>
      <c r="D298" s="60">
        <f>C298*'Расчет субсидий'!E298</f>
        <v>0</v>
      </c>
      <c r="E298" s="61">
        <f t="shared" si="134"/>
        <v>0</v>
      </c>
      <c r="F298" s="27" t="s">
        <v>375</v>
      </c>
      <c r="G298" s="27" t="s">
        <v>375</v>
      </c>
      <c r="H298" s="27" t="s">
        <v>375</v>
      </c>
      <c r="I298" s="27" t="s">
        <v>375</v>
      </c>
      <c r="J298" s="27" t="s">
        <v>375</v>
      </c>
      <c r="K298" s="27" t="s">
        <v>375</v>
      </c>
      <c r="L298" s="60">
        <f>'Расчет субсидий'!P298-1</f>
        <v>-0.2581696995852214</v>
      </c>
      <c r="M298" s="60">
        <f>L298*'Расчет субсидий'!Q298</f>
        <v>-5.163393991704428</v>
      </c>
      <c r="N298" s="61">
        <f t="shared" si="135"/>
        <v>-116.90738940977329</v>
      </c>
      <c r="O298" s="60">
        <f>'Расчет субсидий'!T298-1</f>
        <v>0.22354066985645926</v>
      </c>
      <c r="P298" s="60">
        <f>O298*'Расчет субсидий'!U298</f>
        <v>8.9416267942583705</v>
      </c>
      <c r="Q298" s="61">
        <f t="shared" si="136"/>
        <v>202.45254328309744</v>
      </c>
      <c r="R298" s="60">
        <f>'Расчет субсидий'!X298-1</f>
        <v>0</v>
      </c>
      <c r="S298" s="60">
        <f>R298*'Расчет субсидий'!Y298</f>
        <v>0</v>
      </c>
      <c r="T298" s="61">
        <f t="shared" si="137"/>
        <v>0</v>
      </c>
      <c r="U298" s="60">
        <f>'Расчет субсидий'!AB298-1</f>
        <v>-0.28035798716649785</v>
      </c>
      <c r="V298" s="70">
        <f>U298*'Расчет субсидий'!AC298</f>
        <v>-2.8035798716649785</v>
      </c>
      <c r="W298" s="61">
        <f t="shared" si="123"/>
        <v>-63.477473213301522</v>
      </c>
      <c r="X298" s="60">
        <f>'Расчет субсидий'!AF298-1</f>
        <v>0.22106463878326998</v>
      </c>
      <c r="Y298" s="60">
        <f>X298*'Расчет субсидий'!AG298</f>
        <v>4.4212927756653997</v>
      </c>
      <c r="Z298" s="61">
        <f t="shared" si="138"/>
        <v>100.10504661270491</v>
      </c>
      <c r="AA298" s="27" t="s">
        <v>375</v>
      </c>
      <c r="AB298" s="27" t="s">
        <v>375</v>
      </c>
      <c r="AC298" s="27" t="s">
        <v>375</v>
      </c>
      <c r="AD298" s="27" t="s">
        <v>375</v>
      </c>
      <c r="AE298" s="27" t="s">
        <v>375</v>
      </c>
      <c r="AF298" s="27" t="s">
        <v>375</v>
      </c>
      <c r="AG298" s="60">
        <f t="shared" si="117"/>
        <v>5.3959457065543637</v>
      </c>
      <c r="AH298" s="26" t="str">
        <f>IF('Расчет субсидий'!BF298="+",'Расчет субсидий'!BF298,"-")</f>
        <v>-</v>
      </c>
    </row>
    <row r="299" spans="1:34" ht="15" customHeight="1">
      <c r="A299" s="33" t="s">
        <v>292</v>
      </c>
      <c r="B299" s="57">
        <f>'Расчет субсидий'!AT299</f>
        <v>5.9090909090909349</v>
      </c>
      <c r="C299" s="60">
        <f>'Расчет субсидий'!D299-1</f>
        <v>-0.87678378702482318</v>
      </c>
      <c r="D299" s="60">
        <f>C299*'Расчет субсидий'!E299</f>
        <v>-8.7678378702482327</v>
      </c>
      <c r="E299" s="61">
        <f t="shared" si="134"/>
        <v>-38.487392737668877</v>
      </c>
      <c r="F299" s="27" t="s">
        <v>375</v>
      </c>
      <c r="G299" s="27" t="s">
        <v>375</v>
      </c>
      <c r="H299" s="27" t="s">
        <v>375</v>
      </c>
      <c r="I299" s="27" t="s">
        <v>375</v>
      </c>
      <c r="J299" s="27" t="s">
        <v>375</v>
      </c>
      <c r="K299" s="27" t="s">
        <v>375</v>
      </c>
      <c r="L299" s="60">
        <f>'Расчет субсидий'!P299-1</f>
        <v>0.22404026234977437</v>
      </c>
      <c r="M299" s="60">
        <f>L299*'Расчет субсидий'!Q299</f>
        <v>4.4808052469954873</v>
      </c>
      <c r="N299" s="61">
        <f t="shared" si="135"/>
        <v>19.668989535870629</v>
      </c>
      <c r="O299" s="60">
        <f>'Расчет субсидий'!T299-1</f>
        <v>0.14777227722772279</v>
      </c>
      <c r="P299" s="60">
        <f>O299*'Расчет субсидий'!U299</f>
        <v>4.4331683168316838</v>
      </c>
      <c r="Q299" s="61">
        <f t="shared" si="136"/>
        <v>19.459881969425709</v>
      </c>
      <c r="R299" s="60">
        <f>'Расчет субсидий'!X299-1</f>
        <v>0</v>
      </c>
      <c r="S299" s="60">
        <f>R299*'Расчет субсидий'!Y299</f>
        <v>0</v>
      </c>
      <c r="T299" s="61">
        <f t="shared" si="137"/>
        <v>0</v>
      </c>
      <c r="U299" s="60">
        <f>'Расчет субсидий'!AB299-1</f>
        <v>-5.6840291852452429E-2</v>
      </c>
      <c r="V299" s="70">
        <f>U299*'Расчет субсидий'!AC299</f>
        <v>-0.56840291852452429</v>
      </c>
      <c r="W299" s="61">
        <f t="shared" si="123"/>
        <v>-2.495067390869901</v>
      </c>
      <c r="X299" s="60">
        <f>'Расчет субсидий'!AF299-1</f>
        <v>8.8421052631578956E-2</v>
      </c>
      <c r="Y299" s="60">
        <f>X299*'Расчет субсидий'!AG299</f>
        <v>1.7684210526315791</v>
      </c>
      <c r="Z299" s="61">
        <f t="shared" si="138"/>
        <v>7.7626795323333733</v>
      </c>
      <c r="AA299" s="27" t="s">
        <v>375</v>
      </c>
      <c r="AB299" s="27" t="s">
        <v>375</v>
      </c>
      <c r="AC299" s="27" t="s">
        <v>375</v>
      </c>
      <c r="AD299" s="27" t="s">
        <v>375</v>
      </c>
      <c r="AE299" s="27" t="s">
        <v>375</v>
      </c>
      <c r="AF299" s="27" t="s">
        <v>375</v>
      </c>
      <c r="AG299" s="60">
        <f t="shared" si="117"/>
        <v>1.3461538276859932</v>
      </c>
      <c r="AH299" s="26" t="str">
        <f>IF('Расчет субсидий'!BF299="+",'Расчет субсидий'!BF299,"-")</f>
        <v>-</v>
      </c>
    </row>
    <row r="300" spans="1:34" ht="15" customHeight="1">
      <c r="A300" s="33" t="s">
        <v>293</v>
      </c>
      <c r="B300" s="57">
        <f>'Расчет субсидий'!AT300</f>
        <v>-50.709090909090833</v>
      </c>
      <c r="C300" s="60">
        <f>'Расчет субсидий'!D300-1</f>
        <v>-0.25353759322717195</v>
      </c>
      <c r="D300" s="60">
        <f>C300*'Расчет субсидий'!E300</f>
        <v>-2.5353759322717195</v>
      </c>
      <c r="E300" s="61">
        <f t="shared" si="134"/>
        <v>-18.999402629305468</v>
      </c>
      <c r="F300" s="27" t="s">
        <v>375</v>
      </c>
      <c r="G300" s="27" t="s">
        <v>375</v>
      </c>
      <c r="H300" s="27" t="s">
        <v>375</v>
      </c>
      <c r="I300" s="27" t="s">
        <v>375</v>
      </c>
      <c r="J300" s="27" t="s">
        <v>375</v>
      </c>
      <c r="K300" s="27" t="s">
        <v>375</v>
      </c>
      <c r="L300" s="60">
        <f>'Расчет субсидий'!P300-1</f>
        <v>-0.38062823955536129</v>
      </c>
      <c r="M300" s="60">
        <f>L300*'Расчет субсидий'!Q300</f>
        <v>-7.6125647911072258</v>
      </c>
      <c r="N300" s="61">
        <f t="shared" si="135"/>
        <v>-57.046444934234003</v>
      </c>
      <c r="O300" s="60">
        <f>'Расчет субсидий'!T300-1</f>
        <v>0.10738636363636367</v>
      </c>
      <c r="P300" s="60">
        <f>O300*'Расчет субсидий'!U300</f>
        <v>3.2215909090909101</v>
      </c>
      <c r="Q300" s="61">
        <f t="shared" si="136"/>
        <v>24.141706959364107</v>
      </c>
      <c r="R300" s="60">
        <f>'Расчет субсидий'!X300-1</f>
        <v>0</v>
      </c>
      <c r="S300" s="60">
        <f>R300*'Расчет субсидий'!Y300</f>
        <v>0</v>
      </c>
      <c r="T300" s="61">
        <f t="shared" si="137"/>
        <v>0</v>
      </c>
      <c r="U300" s="60">
        <f>'Расчет субсидий'!AB300-1</f>
        <v>-0.47314356435643568</v>
      </c>
      <c r="V300" s="70">
        <f>U300*'Расчет субсидий'!AC300</f>
        <v>-4.7314356435643568</v>
      </c>
      <c r="W300" s="61">
        <f t="shared" si="123"/>
        <v>-35.456063798073536</v>
      </c>
      <c r="X300" s="60">
        <f>'Расчет субсидий'!AF300-1</f>
        <v>0.24454545454545462</v>
      </c>
      <c r="Y300" s="60">
        <f>X300*'Расчет субсидий'!AG300</f>
        <v>4.8909090909090924</v>
      </c>
      <c r="Z300" s="61">
        <f t="shared" si="138"/>
        <v>36.651113493158064</v>
      </c>
      <c r="AA300" s="27" t="s">
        <v>375</v>
      </c>
      <c r="AB300" s="27" t="s">
        <v>375</v>
      </c>
      <c r="AC300" s="27" t="s">
        <v>375</v>
      </c>
      <c r="AD300" s="27" t="s">
        <v>375</v>
      </c>
      <c r="AE300" s="27" t="s">
        <v>375</v>
      </c>
      <c r="AF300" s="27" t="s">
        <v>375</v>
      </c>
      <c r="AG300" s="60">
        <f t="shared" si="117"/>
        <v>-6.7668763669432987</v>
      </c>
      <c r="AH300" s="26" t="str">
        <f>IF('Расчет субсидий'!BF300="+",'Расчет субсидий'!BF300,"-")</f>
        <v>-</v>
      </c>
    </row>
    <row r="301" spans="1:34" ht="15" customHeight="1">
      <c r="A301" s="33" t="s">
        <v>294</v>
      </c>
      <c r="B301" s="57">
        <f>'Расчет субсидий'!AT301</f>
        <v>-5.3999999999999986</v>
      </c>
      <c r="C301" s="60">
        <f>'Расчет субсидий'!D301-1</f>
        <v>-1</v>
      </c>
      <c r="D301" s="60">
        <f>C301*'Расчет субсидий'!E301</f>
        <v>0</v>
      </c>
      <c r="E301" s="61">
        <f t="shared" si="134"/>
        <v>0</v>
      </c>
      <c r="F301" s="27" t="s">
        <v>375</v>
      </c>
      <c r="G301" s="27" t="s">
        <v>375</v>
      </c>
      <c r="H301" s="27" t="s">
        <v>375</v>
      </c>
      <c r="I301" s="27" t="s">
        <v>375</v>
      </c>
      <c r="J301" s="27" t="s">
        <v>375</v>
      </c>
      <c r="K301" s="27" t="s">
        <v>375</v>
      </c>
      <c r="L301" s="60">
        <f>'Расчет субсидий'!P301-1</f>
        <v>-0.14964037023239818</v>
      </c>
      <c r="M301" s="60">
        <f>L301*'Расчет субсидий'!Q301</f>
        <v>-2.9928074046479636</v>
      </c>
      <c r="N301" s="61">
        <f t="shared" si="135"/>
        <v>-1.0790910259992745</v>
      </c>
      <c r="O301" s="60">
        <f>'Расчет субсидий'!T301-1</f>
        <v>0</v>
      </c>
      <c r="P301" s="60">
        <f>O301*'Расчет субсидий'!U301</f>
        <v>0</v>
      </c>
      <c r="Q301" s="61">
        <f t="shared" si="136"/>
        <v>0</v>
      </c>
      <c r="R301" s="60">
        <f>'Расчет субсидий'!X301-1</f>
        <v>0</v>
      </c>
      <c r="S301" s="60">
        <f>R301*'Расчет субсидий'!Y301</f>
        <v>0</v>
      </c>
      <c r="T301" s="61">
        <f t="shared" si="137"/>
        <v>0</v>
      </c>
      <c r="U301" s="60">
        <f>'Расчет субсидий'!AB301-1</f>
        <v>-2.4470416362308289E-2</v>
      </c>
      <c r="V301" s="70">
        <f>U301*'Расчет субсидий'!AC301</f>
        <v>-0.24470416362308289</v>
      </c>
      <c r="W301" s="61">
        <f t="shared" si="123"/>
        <v>-8.8230892031419358E-2</v>
      </c>
      <c r="X301" s="60">
        <f>'Расчет субсидий'!AF301-1</f>
        <v>-0.58695652173913038</v>
      </c>
      <c r="Y301" s="60">
        <f>X301*'Расчет субсидий'!AG301</f>
        <v>-11.739130434782608</v>
      </c>
      <c r="Z301" s="61">
        <f t="shared" si="138"/>
        <v>-4.2326780819693042</v>
      </c>
      <c r="AA301" s="27" t="s">
        <v>375</v>
      </c>
      <c r="AB301" s="27" t="s">
        <v>375</v>
      </c>
      <c r="AC301" s="27" t="s">
        <v>375</v>
      </c>
      <c r="AD301" s="27" t="s">
        <v>375</v>
      </c>
      <c r="AE301" s="27" t="s">
        <v>375</v>
      </c>
      <c r="AF301" s="27" t="s">
        <v>375</v>
      </c>
      <c r="AG301" s="60">
        <f t="shared" si="117"/>
        <v>-14.976642003053655</v>
      </c>
      <c r="AH301" s="26" t="str">
        <f>IF('Расчет субсидий'!BF301="+",'Расчет субсидий'!BF301,"-")</f>
        <v>-</v>
      </c>
    </row>
    <row r="302" spans="1:34" ht="15" customHeight="1">
      <c r="A302" s="33" t="s">
        <v>295</v>
      </c>
      <c r="B302" s="57">
        <f>'Расчет субсидий'!AT302</f>
        <v>9.4727272727272549</v>
      </c>
      <c r="C302" s="60">
        <f>'Расчет субсидий'!D302-1</f>
        <v>-0.19937441455907934</v>
      </c>
      <c r="D302" s="60">
        <f>C302*'Расчет субсидий'!E302</f>
        <v>-1.9937441455907934</v>
      </c>
      <c r="E302" s="61">
        <f t="shared" si="134"/>
        <v>-2.2165097858173368</v>
      </c>
      <c r="F302" s="27" t="s">
        <v>375</v>
      </c>
      <c r="G302" s="27" t="s">
        <v>375</v>
      </c>
      <c r="H302" s="27" t="s">
        <v>375</v>
      </c>
      <c r="I302" s="27" t="s">
        <v>375</v>
      </c>
      <c r="J302" s="27" t="s">
        <v>375</v>
      </c>
      <c r="K302" s="27" t="s">
        <v>375</v>
      </c>
      <c r="L302" s="60">
        <f>'Расчет субсидий'!P302-1</f>
        <v>0.20959155320922473</v>
      </c>
      <c r="M302" s="60">
        <f>L302*'Расчет субсидий'!Q302</f>
        <v>4.1918310641844947</v>
      </c>
      <c r="N302" s="61">
        <f t="shared" si="135"/>
        <v>4.6601940348292894</v>
      </c>
      <c r="O302" s="60">
        <f>'Расчет субсидий'!T302-1</f>
        <v>0</v>
      </c>
      <c r="P302" s="60">
        <f>O302*'Расчет субсидий'!U302</f>
        <v>0</v>
      </c>
      <c r="Q302" s="61">
        <f t="shared" si="136"/>
        <v>0</v>
      </c>
      <c r="R302" s="60">
        <f>'Расчет субсидий'!X302-1</f>
        <v>0</v>
      </c>
      <c r="S302" s="60">
        <f>R302*'Расчет субсидий'!Y302</f>
        <v>0</v>
      </c>
      <c r="T302" s="61">
        <f t="shared" si="137"/>
        <v>0</v>
      </c>
      <c r="U302" s="60">
        <f>'Расчет субсидий'!AB302-1</f>
        <v>0.17397467397467392</v>
      </c>
      <c r="V302" s="70">
        <f>U302*'Расчет субсидий'!AC302</f>
        <v>1.7397467397467392</v>
      </c>
      <c r="W302" s="61">
        <f t="shared" si="123"/>
        <v>1.9341326629198865</v>
      </c>
      <c r="X302" s="60">
        <f>'Расчет субсидий'!AF302-1</f>
        <v>0.22914285714285709</v>
      </c>
      <c r="Y302" s="60">
        <f>X302*'Расчет субсидий'!AG302</f>
        <v>4.5828571428571419</v>
      </c>
      <c r="Z302" s="61">
        <f t="shared" si="138"/>
        <v>5.0949103607954154</v>
      </c>
      <c r="AA302" s="27" t="s">
        <v>375</v>
      </c>
      <c r="AB302" s="27" t="s">
        <v>375</v>
      </c>
      <c r="AC302" s="27" t="s">
        <v>375</v>
      </c>
      <c r="AD302" s="27" t="s">
        <v>375</v>
      </c>
      <c r="AE302" s="27" t="s">
        <v>375</v>
      </c>
      <c r="AF302" s="27" t="s">
        <v>375</v>
      </c>
      <c r="AG302" s="60">
        <f t="shared" si="117"/>
        <v>8.520690801197583</v>
      </c>
      <c r="AH302" s="26" t="str">
        <f>IF('Расчет субсидий'!BF302="+",'Расчет субсидий'!BF302,"-")</f>
        <v>-</v>
      </c>
    </row>
    <row r="303" spans="1:34" ht="15" customHeight="1">
      <c r="A303" s="33" t="s">
        <v>296</v>
      </c>
      <c r="B303" s="57">
        <f>'Расчет субсидий'!AT303</f>
        <v>0.54545454545454319</v>
      </c>
      <c r="C303" s="60">
        <f>'Расчет субсидий'!D303-1</f>
        <v>-0.11276988109308228</v>
      </c>
      <c r="D303" s="60">
        <f>C303*'Расчет субсидий'!E303</f>
        <v>-1.1276988109308228</v>
      </c>
      <c r="E303" s="61">
        <f t="shared" si="134"/>
        <v>-0.21939719147547682</v>
      </c>
      <c r="F303" s="27" t="s">
        <v>375</v>
      </c>
      <c r="G303" s="27" t="s">
        <v>375</v>
      </c>
      <c r="H303" s="27" t="s">
        <v>375</v>
      </c>
      <c r="I303" s="27" t="s">
        <v>375</v>
      </c>
      <c r="J303" s="27" t="s">
        <v>375</v>
      </c>
      <c r="K303" s="27" t="s">
        <v>375</v>
      </c>
      <c r="L303" s="60">
        <f>'Расчет субсидий'!P303-1</f>
        <v>-7.8705593194206336E-2</v>
      </c>
      <c r="M303" s="60">
        <f>L303*'Расчет субсидий'!Q303</f>
        <v>-1.5741118638841267</v>
      </c>
      <c r="N303" s="61">
        <f t="shared" si="135"/>
        <v>-0.30624819203218157</v>
      </c>
      <c r="O303" s="60">
        <f>'Расчет субсидий'!T303-1</f>
        <v>0</v>
      </c>
      <c r="P303" s="60">
        <f>O303*'Расчет субсидий'!U303</f>
        <v>0</v>
      </c>
      <c r="Q303" s="61">
        <f t="shared" si="136"/>
        <v>0</v>
      </c>
      <c r="R303" s="60">
        <f>'Расчет субсидий'!X303-1</f>
        <v>0</v>
      </c>
      <c r="S303" s="60">
        <f>R303*'Расчет субсидий'!Y303</f>
        <v>0</v>
      </c>
      <c r="T303" s="61">
        <f t="shared" si="137"/>
        <v>0</v>
      </c>
      <c r="U303" s="60">
        <f>'Расчет субсидий'!AB303-1</f>
        <v>0.2778167466175574</v>
      </c>
      <c r="V303" s="70">
        <f>U303*'Расчет субсидий'!AC303</f>
        <v>2.778167466175574</v>
      </c>
      <c r="W303" s="61">
        <f t="shared" si="123"/>
        <v>0.54050082665632349</v>
      </c>
      <c r="X303" s="60">
        <f>'Расчет субсидий'!AF303-1</f>
        <v>0.13636363636363646</v>
      </c>
      <c r="Y303" s="60">
        <f>X303*'Расчет субсидий'!AG303</f>
        <v>2.7272727272727293</v>
      </c>
      <c r="Z303" s="61">
        <f t="shared" si="138"/>
        <v>0.53059910230587826</v>
      </c>
      <c r="AA303" s="27" t="s">
        <v>375</v>
      </c>
      <c r="AB303" s="27" t="s">
        <v>375</v>
      </c>
      <c r="AC303" s="27" t="s">
        <v>375</v>
      </c>
      <c r="AD303" s="27" t="s">
        <v>375</v>
      </c>
      <c r="AE303" s="27" t="s">
        <v>375</v>
      </c>
      <c r="AF303" s="27" t="s">
        <v>375</v>
      </c>
      <c r="AG303" s="60">
        <f t="shared" si="117"/>
        <v>2.8036295186333535</v>
      </c>
      <c r="AH303" s="26" t="str">
        <f>IF('Расчет субсидий'!BF303="+",'Расчет субсидий'!BF303,"-")</f>
        <v>-</v>
      </c>
    </row>
    <row r="304" spans="1:34" ht="15" customHeight="1">
      <c r="A304" s="33" t="s">
        <v>297</v>
      </c>
      <c r="B304" s="57">
        <f>'Расчет субсидий'!AT304</f>
        <v>1.6363636363636367</v>
      </c>
      <c r="C304" s="60">
        <f>'Расчет субсидий'!D304-1</f>
        <v>1.8994311551925325E-2</v>
      </c>
      <c r="D304" s="60">
        <f>C304*'Расчет субсидий'!E304</f>
        <v>0.18994311551925325</v>
      </c>
      <c r="E304" s="61">
        <f t="shared" si="134"/>
        <v>2.7926944487937411E-2</v>
      </c>
      <c r="F304" s="27" t="s">
        <v>375</v>
      </c>
      <c r="G304" s="27" t="s">
        <v>375</v>
      </c>
      <c r="H304" s="27" t="s">
        <v>375</v>
      </c>
      <c r="I304" s="27" t="s">
        <v>375</v>
      </c>
      <c r="J304" s="27" t="s">
        <v>375</v>
      </c>
      <c r="K304" s="27" t="s">
        <v>375</v>
      </c>
      <c r="L304" s="60">
        <f>'Расчет субсидий'!P304-1</f>
        <v>0.26499201123269089</v>
      </c>
      <c r="M304" s="60">
        <f>L304*'Расчет субсидий'!Q304</f>
        <v>5.2998402246538179</v>
      </c>
      <c r="N304" s="61">
        <f t="shared" si="135"/>
        <v>0.77922457649612642</v>
      </c>
      <c r="O304" s="60">
        <f>'Расчет субсидий'!T304-1</f>
        <v>0</v>
      </c>
      <c r="P304" s="60">
        <f>O304*'Расчет субсидий'!U304</f>
        <v>0</v>
      </c>
      <c r="Q304" s="61">
        <f t="shared" si="136"/>
        <v>0</v>
      </c>
      <c r="R304" s="60">
        <f>'Расчет субсидий'!X304-1</f>
        <v>0</v>
      </c>
      <c r="S304" s="60">
        <f>R304*'Расчет субсидий'!Y304</f>
        <v>0</v>
      </c>
      <c r="T304" s="61">
        <f t="shared" si="137"/>
        <v>0</v>
      </c>
      <c r="U304" s="60">
        <f>'Расчет субсидий'!AB304-1</f>
        <v>0.21104151304110341</v>
      </c>
      <c r="V304" s="70">
        <f>U304*'Расчет субсидий'!AC304</f>
        <v>2.1104151304110341</v>
      </c>
      <c r="W304" s="61">
        <f t="shared" si="123"/>
        <v>0.31028998356888626</v>
      </c>
      <c r="X304" s="60">
        <f>'Расчет субсидий'!AF304-1</f>
        <v>0.17647058823529416</v>
      </c>
      <c r="Y304" s="60">
        <f>X304*'Расчет субсидий'!AG304</f>
        <v>3.5294117647058831</v>
      </c>
      <c r="Z304" s="61">
        <f t="shared" si="138"/>
        <v>0.51892213181068669</v>
      </c>
      <c r="AA304" s="27" t="s">
        <v>375</v>
      </c>
      <c r="AB304" s="27" t="s">
        <v>375</v>
      </c>
      <c r="AC304" s="27" t="s">
        <v>375</v>
      </c>
      <c r="AD304" s="27" t="s">
        <v>375</v>
      </c>
      <c r="AE304" s="27" t="s">
        <v>375</v>
      </c>
      <c r="AF304" s="27" t="s">
        <v>375</v>
      </c>
      <c r="AG304" s="60">
        <f t="shared" ref="AG304:AG367" si="139">D304+M304+P304+S304+V304+Y304</f>
        <v>11.129610235289988</v>
      </c>
      <c r="AH304" s="26" t="str">
        <f>IF('Расчет субсидий'!BF304="+",'Расчет субсидий'!BF304,"-")</f>
        <v>-</v>
      </c>
    </row>
    <row r="305" spans="1:34" ht="15" customHeight="1">
      <c r="A305" s="33" t="s">
        <v>298</v>
      </c>
      <c r="B305" s="57">
        <f>'Расчет субсидий'!AT305</f>
        <v>67.18181818181813</v>
      </c>
      <c r="C305" s="60">
        <f>'Расчет субсидий'!D305-1</f>
        <v>-1</v>
      </c>
      <c r="D305" s="60">
        <f>C305*'Расчет субсидий'!E305</f>
        <v>0</v>
      </c>
      <c r="E305" s="61">
        <f t="shared" si="134"/>
        <v>0</v>
      </c>
      <c r="F305" s="27" t="s">
        <v>375</v>
      </c>
      <c r="G305" s="27" t="s">
        <v>375</v>
      </c>
      <c r="H305" s="27" t="s">
        <v>375</v>
      </c>
      <c r="I305" s="27" t="s">
        <v>375</v>
      </c>
      <c r="J305" s="27" t="s">
        <v>375</v>
      </c>
      <c r="K305" s="27" t="s">
        <v>375</v>
      </c>
      <c r="L305" s="60">
        <f>'Расчет субсидий'!P305-1</f>
        <v>0.20357270528861315</v>
      </c>
      <c r="M305" s="60">
        <f>L305*'Расчет субсидий'!Q305</f>
        <v>4.0714541057722631</v>
      </c>
      <c r="N305" s="61">
        <f t="shared" si="135"/>
        <v>23.839035328398754</v>
      </c>
      <c r="O305" s="60">
        <f>'Расчет субсидий'!T305-1</f>
        <v>0</v>
      </c>
      <c r="P305" s="60">
        <f>O305*'Расчет субсидий'!U305</f>
        <v>0</v>
      </c>
      <c r="Q305" s="61">
        <f t="shared" si="136"/>
        <v>0</v>
      </c>
      <c r="R305" s="60">
        <f>'Расчет субсидий'!X305-1</f>
        <v>0</v>
      </c>
      <c r="S305" s="60">
        <f>R305*'Расчет субсидий'!Y305</f>
        <v>0</v>
      </c>
      <c r="T305" s="61">
        <f t="shared" si="137"/>
        <v>0</v>
      </c>
      <c r="U305" s="60">
        <f>'Расчет субсидий'!AB305-1</f>
        <v>0.26558204211362724</v>
      </c>
      <c r="V305" s="70">
        <f>U305*'Расчет субсидий'!AC305</f>
        <v>2.6558204211362724</v>
      </c>
      <c r="W305" s="61">
        <f t="shared" si="123"/>
        <v>15.55026661250835</v>
      </c>
      <c r="X305" s="60">
        <f>'Расчет субсидий'!AF305-1</f>
        <v>0.2373333333333334</v>
      </c>
      <c r="Y305" s="60">
        <f>X305*'Расчет субсидий'!AG305</f>
        <v>4.7466666666666679</v>
      </c>
      <c r="Z305" s="61">
        <f t="shared" si="138"/>
        <v>27.792516240911016</v>
      </c>
      <c r="AA305" s="27" t="s">
        <v>375</v>
      </c>
      <c r="AB305" s="27" t="s">
        <v>375</v>
      </c>
      <c r="AC305" s="27" t="s">
        <v>375</v>
      </c>
      <c r="AD305" s="27" t="s">
        <v>375</v>
      </c>
      <c r="AE305" s="27" t="s">
        <v>375</v>
      </c>
      <c r="AF305" s="27" t="s">
        <v>375</v>
      </c>
      <c r="AG305" s="60">
        <f t="shared" si="139"/>
        <v>11.473941193575204</v>
      </c>
      <c r="AH305" s="26" t="str">
        <f>IF('Расчет субсидий'!BF305="+",'Расчет субсидий'!BF305,"-")</f>
        <v>-</v>
      </c>
    </row>
    <row r="306" spans="1:34" ht="15" customHeight="1">
      <c r="A306" s="33" t="s">
        <v>299</v>
      </c>
      <c r="B306" s="57">
        <f>'Расчет субсидий'!AT306</f>
        <v>-211.02727272727248</v>
      </c>
      <c r="C306" s="60">
        <f>'Расчет субсидий'!D306-1</f>
        <v>0.22398552004238037</v>
      </c>
      <c r="D306" s="60">
        <f>C306*'Расчет субсидий'!E306</f>
        <v>2.2398552004238037</v>
      </c>
      <c r="E306" s="61">
        <f t="shared" si="134"/>
        <v>41.348934357834885</v>
      </c>
      <c r="F306" s="27" t="s">
        <v>375</v>
      </c>
      <c r="G306" s="27" t="s">
        <v>375</v>
      </c>
      <c r="H306" s="27" t="s">
        <v>375</v>
      </c>
      <c r="I306" s="27" t="s">
        <v>375</v>
      </c>
      <c r="J306" s="27" t="s">
        <v>375</v>
      </c>
      <c r="K306" s="27" t="s">
        <v>375</v>
      </c>
      <c r="L306" s="60">
        <f>'Расчет субсидий'!P306-1</f>
        <v>-0.51762798239518182</v>
      </c>
      <c r="M306" s="60">
        <f>L306*'Расчет субсидий'!Q306</f>
        <v>-10.352559647903636</v>
      </c>
      <c r="N306" s="61">
        <f t="shared" si="135"/>
        <v>-191.11383148149173</v>
      </c>
      <c r="O306" s="60">
        <f>'Расчет субсидий'!T306-1</f>
        <v>0</v>
      </c>
      <c r="P306" s="60">
        <f>O306*'Расчет субсидий'!U306</f>
        <v>0</v>
      </c>
      <c r="Q306" s="61">
        <f t="shared" si="136"/>
        <v>0</v>
      </c>
      <c r="R306" s="60">
        <f>'Расчет субсидий'!X306-1</f>
        <v>0</v>
      </c>
      <c r="S306" s="60">
        <f>R306*'Расчет субсидий'!Y306</f>
        <v>0</v>
      </c>
      <c r="T306" s="61">
        <f t="shared" si="137"/>
        <v>0</v>
      </c>
      <c r="U306" s="60">
        <f>'Расчет субсидий'!AB306-1</f>
        <v>0.27954313064288039</v>
      </c>
      <c r="V306" s="70">
        <f>U306*'Расчет субсидий'!AC306</f>
        <v>2.7954313064288039</v>
      </c>
      <c r="W306" s="61">
        <f t="shared" si="123"/>
        <v>51.605168749073947</v>
      </c>
      <c r="X306" s="60">
        <f>'Расчет субсидий'!AF306-1</f>
        <v>-0.30569948186528495</v>
      </c>
      <c r="Y306" s="60">
        <f>X306*'Расчет субсидий'!AG306</f>
        <v>-6.113989637305699</v>
      </c>
      <c r="Z306" s="61">
        <f t="shared" si="138"/>
        <v>-112.86754435268959</v>
      </c>
      <c r="AA306" s="27" t="s">
        <v>375</v>
      </c>
      <c r="AB306" s="27" t="s">
        <v>375</v>
      </c>
      <c r="AC306" s="27" t="s">
        <v>375</v>
      </c>
      <c r="AD306" s="27" t="s">
        <v>375</v>
      </c>
      <c r="AE306" s="27" t="s">
        <v>375</v>
      </c>
      <c r="AF306" s="27" t="s">
        <v>375</v>
      </c>
      <c r="AG306" s="60">
        <f t="shared" si="139"/>
        <v>-11.431262778356727</v>
      </c>
      <c r="AH306" s="26" t="str">
        <f>IF('Расчет субсидий'!BF306="+",'Расчет субсидий'!BF306,"-")</f>
        <v>-</v>
      </c>
    </row>
    <row r="307" spans="1:34" ht="15" customHeight="1">
      <c r="A307" s="33" t="s">
        <v>300</v>
      </c>
      <c r="B307" s="57">
        <f>'Расчет субсидий'!AT307</f>
        <v>135.84545454545469</v>
      </c>
      <c r="C307" s="60">
        <f>'Расчет субсидий'!D307-1</f>
        <v>7.7601223815046083E-2</v>
      </c>
      <c r="D307" s="60">
        <f>C307*'Расчет субсидий'!E307</f>
        <v>0.77601223815046083</v>
      </c>
      <c r="E307" s="61">
        <f t="shared" si="134"/>
        <v>15.387223221389055</v>
      </c>
      <c r="F307" s="27" t="s">
        <v>375</v>
      </c>
      <c r="G307" s="27" t="s">
        <v>375</v>
      </c>
      <c r="H307" s="27" t="s">
        <v>375</v>
      </c>
      <c r="I307" s="27" t="s">
        <v>375</v>
      </c>
      <c r="J307" s="27" t="s">
        <v>375</v>
      </c>
      <c r="K307" s="27" t="s">
        <v>375</v>
      </c>
      <c r="L307" s="60">
        <f>'Расчет субсидий'!P307-1</f>
        <v>0.27361686445050482</v>
      </c>
      <c r="M307" s="60">
        <f>L307*'Расчет субсидий'!Q307</f>
        <v>5.4723372890100963</v>
      </c>
      <c r="N307" s="61">
        <f t="shared" si="135"/>
        <v>108.50869518426728</v>
      </c>
      <c r="O307" s="60">
        <f>'Расчет субсидий'!T307-1</f>
        <v>0</v>
      </c>
      <c r="P307" s="60">
        <f>O307*'Расчет субсидий'!U307</f>
        <v>0</v>
      </c>
      <c r="Q307" s="61">
        <f t="shared" si="136"/>
        <v>0</v>
      </c>
      <c r="R307" s="60">
        <f>'Расчет субсидий'!X307-1</f>
        <v>0</v>
      </c>
      <c r="S307" s="60">
        <f>R307*'Расчет субсидий'!Y307</f>
        <v>0</v>
      </c>
      <c r="T307" s="61">
        <f t="shared" si="137"/>
        <v>0</v>
      </c>
      <c r="U307" s="60">
        <f>'Расчет субсидий'!AB307-1</f>
        <v>-0.36420948870698155</v>
      </c>
      <c r="V307" s="70">
        <f>U307*'Расчет субсидий'!AC307</f>
        <v>-3.6420948870698155</v>
      </c>
      <c r="W307" s="61">
        <f t="shared" si="123"/>
        <v>-72.2175814577258</v>
      </c>
      <c r="X307" s="60">
        <f>'Расчет субсидий'!AF307-1</f>
        <v>0.21223684210526317</v>
      </c>
      <c r="Y307" s="60">
        <f>X307*'Расчет субсидий'!AG307</f>
        <v>4.2447368421052634</v>
      </c>
      <c r="Z307" s="61">
        <f t="shared" si="138"/>
        <v>84.167117597524154</v>
      </c>
      <c r="AA307" s="27" t="s">
        <v>375</v>
      </c>
      <c r="AB307" s="27" t="s">
        <v>375</v>
      </c>
      <c r="AC307" s="27" t="s">
        <v>375</v>
      </c>
      <c r="AD307" s="27" t="s">
        <v>375</v>
      </c>
      <c r="AE307" s="27" t="s">
        <v>375</v>
      </c>
      <c r="AF307" s="27" t="s">
        <v>375</v>
      </c>
      <c r="AG307" s="60">
        <f t="shared" si="139"/>
        <v>6.8509914821960045</v>
      </c>
      <c r="AH307" s="26" t="str">
        <f>IF('Расчет субсидий'!BF307="+",'Расчет субсидий'!BF307,"-")</f>
        <v>-</v>
      </c>
    </row>
    <row r="308" spans="1:34" ht="15" customHeight="1">
      <c r="A308" s="33" t="s">
        <v>301</v>
      </c>
      <c r="B308" s="57">
        <f>'Расчет субсидий'!AT308</f>
        <v>-1.336363636363636</v>
      </c>
      <c r="C308" s="60">
        <f>'Расчет субсидий'!D308-1</f>
        <v>3.3936775779562556E-2</v>
      </c>
      <c r="D308" s="60">
        <f>C308*'Расчет субсидий'!E308</f>
        <v>0.33936775779562556</v>
      </c>
      <c r="E308" s="61">
        <f t="shared" si="134"/>
        <v>0.17688712849064728</v>
      </c>
      <c r="F308" s="27" t="s">
        <v>375</v>
      </c>
      <c r="G308" s="27" t="s">
        <v>375</v>
      </c>
      <c r="H308" s="27" t="s">
        <v>375</v>
      </c>
      <c r="I308" s="27" t="s">
        <v>375</v>
      </c>
      <c r="J308" s="27" t="s">
        <v>375</v>
      </c>
      <c r="K308" s="27" t="s">
        <v>375</v>
      </c>
      <c r="L308" s="60">
        <f>'Расчет субсидий'!P308-1</f>
        <v>0.15221480834788381</v>
      </c>
      <c r="M308" s="60">
        <f>L308*'Расчет субсидий'!Q308</f>
        <v>3.0442961669576762</v>
      </c>
      <c r="N308" s="61">
        <f t="shared" si="135"/>
        <v>1.5867647850404267</v>
      </c>
      <c r="O308" s="60">
        <f>'Расчет субсидий'!T308-1</f>
        <v>0</v>
      </c>
      <c r="P308" s="60">
        <f>O308*'Расчет субсидий'!U308</f>
        <v>0</v>
      </c>
      <c r="Q308" s="61">
        <f t="shared" si="136"/>
        <v>0</v>
      </c>
      <c r="R308" s="60">
        <f>'Расчет субсидий'!X308-1</f>
        <v>0</v>
      </c>
      <c r="S308" s="60">
        <f>R308*'Расчет субсидий'!Y308</f>
        <v>0</v>
      </c>
      <c r="T308" s="61">
        <f t="shared" si="137"/>
        <v>0</v>
      </c>
      <c r="U308" s="60">
        <f>'Расчет субсидий'!AB308-1</f>
        <v>-0.49306024600384535</v>
      </c>
      <c r="V308" s="70">
        <f>U308*'Расчет субсидий'!AC308</f>
        <v>-4.9306024600384539</v>
      </c>
      <c r="W308" s="61">
        <f t="shared" si="123"/>
        <v>-2.5699557216344537</v>
      </c>
      <c r="X308" s="60">
        <f>'Расчет субсидий'!AF308-1</f>
        <v>-5.084745762711862E-2</v>
      </c>
      <c r="Y308" s="60">
        <f>X308*'Расчет субсидий'!AG308</f>
        <v>-1.0169491525423724</v>
      </c>
      <c r="Z308" s="61">
        <f t="shared" si="138"/>
        <v>-0.53005982826025611</v>
      </c>
      <c r="AA308" s="27" t="s">
        <v>375</v>
      </c>
      <c r="AB308" s="27" t="s">
        <v>375</v>
      </c>
      <c r="AC308" s="27" t="s">
        <v>375</v>
      </c>
      <c r="AD308" s="27" t="s">
        <v>375</v>
      </c>
      <c r="AE308" s="27" t="s">
        <v>375</v>
      </c>
      <c r="AF308" s="27" t="s">
        <v>375</v>
      </c>
      <c r="AG308" s="60">
        <f t="shared" si="139"/>
        <v>-2.5638876878275245</v>
      </c>
      <c r="AH308" s="26" t="str">
        <f>IF('Расчет субсидий'!BF308="+",'Расчет субсидий'!BF308,"-")</f>
        <v>-</v>
      </c>
    </row>
    <row r="309" spans="1:34" ht="15" customHeight="1">
      <c r="A309" s="33" t="s">
        <v>302</v>
      </c>
      <c r="B309" s="57">
        <f>'Расчет субсидий'!AT309</f>
        <v>172.39090909090919</v>
      </c>
      <c r="C309" s="60">
        <f>'Расчет субсидий'!D309-1</f>
        <v>0.2230689213296817</v>
      </c>
      <c r="D309" s="60">
        <f>C309*'Расчет субсидий'!E309</f>
        <v>2.230689213296817</v>
      </c>
      <c r="E309" s="61">
        <f t="shared" si="134"/>
        <v>27.483765666603762</v>
      </c>
      <c r="F309" s="27" t="s">
        <v>375</v>
      </c>
      <c r="G309" s="27" t="s">
        <v>375</v>
      </c>
      <c r="H309" s="27" t="s">
        <v>375</v>
      </c>
      <c r="I309" s="27" t="s">
        <v>375</v>
      </c>
      <c r="J309" s="27" t="s">
        <v>375</v>
      </c>
      <c r="K309" s="27" t="s">
        <v>375</v>
      </c>
      <c r="L309" s="60">
        <f>'Расчет субсидий'!P309-1</f>
        <v>5.0811477093748003E-2</v>
      </c>
      <c r="M309" s="60">
        <f>L309*'Расчет субсидий'!Q309</f>
        <v>1.0162295418749601</v>
      </c>
      <c r="N309" s="61">
        <f t="shared" si="135"/>
        <v>12.52071083048499</v>
      </c>
      <c r="O309" s="60">
        <f>'Расчет субсидий'!T309-1</f>
        <v>0.20612103174603158</v>
      </c>
      <c r="P309" s="60">
        <f>O309*'Расчет субсидий'!U309</f>
        <v>6.1836309523809474</v>
      </c>
      <c r="Q309" s="61">
        <f t="shared" si="136"/>
        <v>76.186975330741518</v>
      </c>
      <c r="R309" s="60">
        <f>'Расчет субсидий'!X309-1</f>
        <v>0</v>
      </c>
      <c r="S309" s="60">
        <f>R309*'Расчет субсидий'!Y309</f>
        <v>0</v>
      </c>
      <c r="T309" s="61">
        <f t="shared" si="137"/>
        <v>0</v>
      </c>
      <c r="U309" s="60">
        <f>'Расчет субсидий'!AB309-1</f>
        <v>0.12821455426518513</v>
      </c>
      <c r="V309" s="70">
        <f>U309*'Расчет субсидий'!AC309</f>
        <v>1.2821455426518513</v>
      </c>
      <c r="W309" s="61">
        <f t="shared" si="123"/>
        <v>15.796995580860946</v>
      </c>
      <c r="X309" s="60">
        <f>'Расчет субсидий'!AF309-1</f>
        <v>0.16396103896103886</v>
      </c>
      <c r="Y309" s="60">
        <f>X309*'Расчет субсидий'!AG309</f>
        <v>3.2792207792207773</v>
      </c>
      <c r="Z309" s="61">
        <f t="shared" si="138"/>
        <v>40.402461682217982</v>
      </c>
      <c r="AA309" s="27" t="s">
        <v>375</v>
      </c>
      <c r="AB309" s="27" t="s">
        <v>375</v>
      </c>
      <c r="AC309" s="27" t="s">
        <v>375</v>
      </c>
      <c r="AD309" s="27" t="s">
        <v>375</v>
      </c>
      <c r="AE309" s="27" t="s">
        <v>375</v>
      </c>
      <c r="AF309" s="27" t="s">
        <v>375</v>
      </c>
      <c r="AG309" s="60">
        <f t="shared" si="139"/>
        <v>13.991916029425353</v>
      </c>
      <c r="AH309" s="26" t="str">
        <f>IF('Расчет субсидий'!BF309="+",'Расчет субсидий'!BF309,"-")</f>
        <v>-</v>
      </c>
    </row>
    <row r="310" spans="1:34" ht="15" customHeight="1">
      <c r="A310" s="33" t="s">
        <v>303</v>
      </c>
      <c r="B310" s="57">
        <f>'Расчет субсидий'!AT310</f>
        <v>285.75454545454545</v>
      </c>
      <c r="C310" s="60">
        <f>'Расчет субсидий'!D310-1</f>
        <v>-6.1722449848347849E-2</v>
      </c>
      <c r="D310" s="60">
        <f>C310*'Расчет субсидий'!E310</f>
        <v>-0.61722449848347849</v>
      </c>
      <c r="E310" s="61">
        <f t="shared" si="134"/>
        <v>-9.7849074274968633</v>
      </c>
      <c r="F310" s="27" t="s">
        <v>375</v>
      </c>
      <c r="G310" s="27" t="s">
        <v>375</v>
      </c>
      <c r="H310" s="27" t="s">
        <v>375</v>
      </c>
      <c r="I310" s="27" t="s">
        <v>375</v>
      </c>
      <c r="J310" s="27" t="s">
        <v>375</v>
      </c>
      <c r="K310" s="27" t="s">
        <v>375</v>
      </c>
      <c r="L310" s="60">
        <f>'Расчет субсидий'!P310-1</f>
        <v>0.30000000000000004</v>
      </c>
      <c r="M310" s="60">
        <f>L310*'Расчет субсидий'!Q310</f>
        <v>6.0000000000000009</v>
      </c>
      <c r="N310" s="61">
        <f t="shared" si="135"/>
        <v>95.11846128795986</v>
      </c>
      <c r="O310" s="60">
        <f>'Расчет субсидий'!T310-1</f>
        <v>0.20435249042145598</v>
      </c>
      <c r="P310" s="60">
        <f>O310*'Расчет субсидий'!U310</f>
        <v>6.1305747126436794</v>
      </c>
      <c r="Q310" s="61">
        <f t="shared" si="136"/>
        <v>97.18847224625722</v>
      </c>
      <c r="R310" s="60">
        <f>'Расчет субсидий'!X310-1</f>
        <v>0</v>
      </c>
      <c r="S310" s="60">
        <f>R310*'Расчет субсидий'!Y310</f>
        <v>0</v>
      </c>
      <c r="T310" s="61">
        <f t="shared" si="137"/>
        <v>0</v>
      </c>
      <c r="U310" s="60">
        <f>'Расчет субсидий'!AB310-1</f>
        <v>0.26330407157875357</v>
      </c>
      <c r="V310" s="70">
        <f>U310*'Расчет субсидий'!AC310</f>
        <v>2.6330407157875357</v>
      </c>
      <c r="W310" s="61">
        <f t="shared" si="123"/>
        <v>41.741796899043138</v>
      </c>
      <c r="X310" s="60">
        <f>'Расчет субсидий'!AF310-1</f>
        <v>0.19393939393939386</v>
      </c>
      <c r="Y310" s="60">
        <f>X310*'Расчет субсидий'!AG310</f>
        <v>3.8787878787878771</v>
      </c>
      <c r="Z310" s="61">
        <f t="shared" si="138"/>
        <v>61.490722448782101</v>
      </c>
      <c r="AA310" s="27" t="s">
        <v>375</v>
      </c>
      <c r="AB310" s="27" t="s">
        <v>375</v>
      </c>
      <c r="AC310" s="27" t="s">
        <v>375</v>
      </c>
      <c r="AD310" s="27" t="s">
        <v>375</v>
      </c>
      <c r="AE310" s="27" t="s">
        <v>375</v>
      </c>
      <c r="AF310" s="27" t="s">
        <v>375</v>
      </c>
      <c r="AG310" s="60">
        <f t="shared" si="139"/>
        <v>18.025178808735614</v>
      </c>
      <c r="AH310" s="26" t="str">
        <f>IF('Расчет субсидий'!BF310="+",'Расчет субсидий'!BF310,"-")</f>
        <v>-</v>
      </c>
    </row>
    <row r="311" spans="1:34" ht="15" customHeight="1">
      <c r="A311" s="33" t="s">
        <v>304</v>
      </c>
      <c r="B311" s="57">
        <f>'Расчет субсидий'!AT311</f>
        <v>-87.836363636363615</v>
      </c>
      <c r="C311" s="60">
        <f>'Расчет субсидий'!D311-1</f>
        <v>-0.23761008043580167</v>
      </c>
      <c r="D311" s="60">
        <f>C311*'Расчет субсидий'!E311</f>
        <v>-2.3761008043580167</v>
      </c>
      <c r="E311" s="61">
        <f t="shared" si="134"/>
        <v>-7.2304483898369147</v>
      </c>
      <c r="F311" s="27" t="s">
        <v>375</v>
      </c>
      <c r="G311" s="27" t="s">
        <v>375</v>
      </c>
      <c r="H311" s="27" t="s">
        <v>375</v>
      </c>
      <c r="I311" s="27" t="s">
        <v>375</v>
      </c>
      <c r="J311" s="27" t="s">
        <v>375</v>
      </c>
      <c r="K311" s="27" t="s">
        <v>375</v>
      </c>
      <c r="L311" s="60">
        <f>'Расчет субсидий'!P311-1</f>
        <v>-0.11216640662792199</v>
      </c>
      <c r="M311" s="60">
        <f>L311*'Расчет субсидий'!Q311</f>
        <v>-2.2433281325584398</v>
      </c>
      <c r="N311" s="61">
        <f t="shared" si="135"/>
        <v>-6.8264226223834266</v>
      </c>
      <c r="O311" s="60">
        <f>'Расчет субсидий'!T311-1</f>
        <v>-0.3928571428571429</v>
      </c>
      <c r="P311" s="60">
        <f>O311*'Расчет субсидий'!U311</f>
        <v>-13.750000000000002</v>
      </c>
      <c r="Q311" s="61">
        <f t="shared" si="136"/>
        <v>-41.841097472764361</v>
      </c>
      <c r="R311" s="60">
        <f>'Расчет субсидий'!X311-1</f>
        <v>0</v>
      </c>
      <c r="S311" s="60">
        <f>R311*'Расчет субсидий'!Y311</f>
        <v>0</v>
      </c>
      <c r="T311" s="61">
        <f t="shared" si="137"/>
        <v>0</v>
      </c>
      <c r="U311" s="60">
        <f>'Расчет субсидий'!AB311-1</f>
        <v>0.21431571835406249</v>
      </c>
      <c r="V311" s="70">
        <f>U311*'Расчет субсидий'!AC311</f>
        <v>2.1431571835406249</v>
      </c>
      <c r="W311" s="61">
        <f t="shared" ref="W311:W374" si="140">$B311*V311/$AG311</f>
        <v>6.5216035357075208</v>
      </c>
      <c r="X311" s="60">
        <f>'Расчет субсидий'!AF311-1</f>
        <v>-0.63194444444444442</v>
      </c>
      <c r="Y311" s="60">
        <f>X311*'Расчет субсидий'!AG311</f>
        <v>-12.638888888888889</v>
      </c>
      <c r="Z311" s="61">
        <f t="shared" si="138"/>
        <v>-38.459998687086433</v>
      </c>
      <c r="AA311" s="27" t="s">
        <v>375</v>
      </c>
      <c r="AB311" s="27" t="s">
        <v>375</v>
      </c>
      <c r="AC311" s="27" t="s">
        <v>375</v>
      </c>
      <c r="AD311" s="27" t="s">
        <v>375</v>
      </c>
      <c r="AE311" s="27" t="s">
        <v>375</v>
      </c>
      <c r="AF311" s="27" t="s">
        <v>375</v>
      </c>
      <c r="AG311" s="60">
        <f t="shared" si="139"/>
        <v>-28.865160642264723</v>
      </c>
      <c r="AH311" s="26" t="str">
        <f>IF('Расчет субсидий'!BF311="+",'Расчет субсидий'!BF311,"-")</f>
        <v>-</v>
      </c>
    </row>
    <row r="312" spans="1:34" ht="15" customHeight="1">
      <c r="A312" s="32" t="s">
        <v>305</v>
      </c>
      <c r="B312" s="62"/>
      <c r="C312" s="63"/>
      <c r="D312" s="63"/>
      <c r="E312" s="64"/>
      <c r="F312" s="63"/>
      <c r="G312" s="63"/>
      <c r="H312" s="64"/>
      <c r="I312" s="64"/>
      <c r="J312" s="64"/>
      <c r="K312" s="64"/>
      <c r="L312" s="63"/>
      <c r="M312" s="63"/>
      <c r="N312" s="64"/>
      <c r="O312" s="63"/>
      <c r="P312" s="63"/>
      <c r="Q312" s="64"/>
      <c r="R312" s="63"/>
      <c r="S312" s="63"/>
      <c r="T312" s="64"/>
      <c r="U312" s="64"/>
      <c r="V312" s="64"/>
      <c r="W312" s="64"/>
      <c r="X312" s="63"/>
      <c r="Y312" s="63"/>
      <c r="Z312" s="64"/>
      <c r="AA312" s="63"/>
      <c r="AB312" s="63"/>
      <c r="AC312" s="64"/>
      <c r="AD312" s="63"/>
      <c r="AE312" s="63"/>
      <c r="AF312" s="64"/>
      <c r="AG312" s="64"/>
      <c r="AH312" s="65"/>
    </row>
    <row r="313" spans="1:34" ht="15" customHeight="1">
      <c r="A313" s="33" t="s">
        <v>306</v>
      </c>
      <c r="B313" s="57">
        <f>'Расчет субсидий'!AT313</f>
        <v>5.9363636363636942</v>
      </c>
      <c r="C313" s="60">
        <f>'Расчет субсидий'!D313-1</f>
        <v>-6.9060974721352086E-2</v>
      </c>
      <c r="D313" s="60">
        <f>C313*'Расчет субсидий'!E313</f>
        <v>-0.69060974721352086</v>
      </c>
      <c r="E313" s="61">
        <f t="shared" ref="E313:E327" si="141">$B313*D313/$AG313</f>
        <v>-6.1398574462028339</v>
      </c>
      <c r="F313" s="27" t="s">
        <v>375</v>
      </c>
      <c r="G313" s="27" t="s">
        <v>375</v>
      </c>
      <c r="H313" s="27" t="s">
        <v>375</v>
      </c>
      <c r="I313" s="27" t="s">
        <v>375</v>
      </c>
      <c r="J313" s="27" t="s">
        <v>375</v>
      </c>
      <c r="K313" s="27" t="s">
        <v>375</v>
      </c>
      <c r="L313" s="60">
        <f>'Расчет субсидий'!P313-1</f>
        <v>0.21617975570990011</v>
      </c>
      <c r="M313" s="60">
        <f>L313*'Расчет субсидий'!Q313</f>
        <v>4.3235951141980022</v>
      </c>
      <c r="N313" s="61">
        <f t="shared" ref="N313:N327" si="142">$B313*M313/$AG313</f>
        <v>38.438869076759929</v>
      </c>
      <c r="O313" s="60">
        <f>'Расчет субсидий'!T313-1</f>
        <v>0</v>
      </c>
      <c r="P313" s="60">
        <f>O313*'Расчет субсидий'!U313</f>
        <v>0</v>
      </c>
      <c r="Q313" s="61">
        <f t="shared" ref="Q313:Q327" si="143">$B313*P313/$AG313</f>
        <v>0</v>
      </c>
      <c r="R313" s="60">
        <f>'Расчет субсидий'!X313-1</f>
        <v>0</v>
      </c>
      <c r="S313" s="60">
        <f>R313*'Расчет субсидий'!Y313</f>
        <v>0</v>
      </c>
      <c r="T313" s="61">
        <f t="shared" ref="T313:T327" si="144">$B313*S313/$AG313</f>
        <v>0</v>
      </c>
      <c r="U313" s="60">
        <f>'Расчет субсидий'!AB313-1</f>
        <v>-7.6923879040667331E-2</v>
      </c>
      <c r="V313" s="70">
        <f>U313*'Расчет субсидий'!AC313</f>
        <v>-0.38461939520333666</v>
      </c>
      <c r="W313" s="61">
        <f t="shared" si="140"/>
        <v>-3.4194539928251442</v>
      </c>
      <c r="X313" s="60">
        <f>'Расчет субсидий'!AF313-1</f>
        <v>-0.12903225806451613</v>
      </c>
      <c r="Y313" s="60">
        <f>X313*'Расчет субсидий'!AG313</f>
        <v>-2.5806451612903225</v>
      </c>
      <c r="Z313" s="61">
        <f t="shared" ref="Z313:Z327" si="145">$B313*Y313/$AG313</f>
        <v>-22.943194001368258</v>
      </c>
      <c r="AA313" s="27" t="s">
        <v>375</v>
      </c>
      <c r="AB313" s="27" t="s">
        <v>375</v>
      </c>
      <c r="AC313" s="27" t="s">
        <v>375</v>
      </c>
      <c r="AD313" s="27" t="s">
        <v>375</v>
      </c>
      <c r="AE313" s="27" t="s">
        <v>375</v>
      </c>
      <c r="AF313" s="27" t="s">
        <v>375</v>
      </c>
      <c r="AG313" s="60">
        <f t="shared" si="139"/>
        <v>0.66772081049082255</v>
      </c>
      <c r="AH313" s="26" t="str">
        <f>IF('Расчет субсидий'!BF313="+",'Расчет субсидий'!BF313,"-")</f>
        <v>-</v>
      </c>
    </row>
    <row r="314" spans="1:34" ht="15" customHeight="1">
      <c r="A314" s="33" t="s">
        <v>307</v>
      </c>
      <c r="B314" s="57">
        <f>'Расчет субсидий'!AT314</f>
        <v>5.6181818181818102</v>
      </c>
      <c r="C314" s="60">
        <f>'Расчет субсидий'!D314-1</f>
        <v>6.8791478491706526E-2</v>
      </c>
      <c r="D314" s="60">
        <f>C314*'Расчет субсидий'!E314</f>
        <v>0.68791478491706526</v>
      </c>
      <c r="E314" s="61">
        <f t="shared" si="141"/>
        <v>0.46368572110984929</v>
      </c>
      <c r="F314" s="27" t="s">
        <v>375</v>
      </c>
      <c r="G314" s="27" t="s">
        <v>375</v>
      </c>
      <c r="H314" s="27" t="s">
        <v>375</v>
      </c>
      <c r="I314" s="27" t="s">
        <v>375</v>
      </c>
      <c r="J314" s="27" t="s">
        <v>375</v>
      </c>
      <c r="K314" s="27" t="s">
        <v>375</v>
      </c>
      <c r="L314" s="60">
        <f>'Расчет субсидий'!P314-1</f>
        <v>0.13485043317876588</v>
      </c>
      <c r="M314" s="60">
        <f>L314*'Расчет субсидий'!Q314</f>
        <v>2.6970086635753177</v>
      </c>
      <c r="N314" s="61">
        <f t="shared" si="142"/>
        <v>1.8179059883997108</v>
      </c>
      <c r="O314" s="60">
        <f>'Расчет субсидий'!T314-1</f>
        <v>0.14175824175824192</v>
      </c>
      <c r="P314" s="60">
        <f>O314*'Расчет субсидий'!U314</f>
        <v>2.1263736263736286</v>
      </c>
      <c r="Q314" s="61">
        <f t="shared" si="143"/>
        <v>1.4332721289205743</v>
      </c>
      <c r="R314" s="60">
        <f>'Расчет субсидий'!X314-1</f>
        <v>7.8378378378378244E-2</v>
      </c>
      <c r="S314" s="60">
        <f>R314*'Расчет субсидий'!Y314</f>
        <v>2.7432432432432385</v>
      </c>
      <c r="T314" s="61">
        <f t="shared" si="144"/>
        <v>1.8490701890879042</v>
      </c>
      <c r="U314" s="60">
        <f>'Расчет субсидий'!AB314-1</f>
        <v>9.6096185648060439E-2</v>
      </c>
      <c r="V314" s="70">
        <f>U314*'Расчет субсидий'!AC314</f>
        <v>0.4804809282403022</v>
      </c>
      <c r="W314" s="61">
        <f t="shared" si="140"/>
        <v>0.3238659069051612</v>
      </c>
      <c r="X314" s="60">
        <f>'Расчет субсидий'!AF314-1</f>
        <v>-2.0000000000000018E-2</v>
      </c>
      <c r="Y314" s="60">
        <f>X314*'Расчет субсидий'!AG314</f>
        <v>-0.40000000000000036</v>
      </c>
      <c r="Z314" s="61">
        <f t="shared" si="145"/>
        <v>-0.2696181162413897</v>
      </c>
      <c r="AA314" s="27" t="s">
        <v>375</v>
      </c>
      <c r="AB314" s="27" t="s">
        <v>375</v>
      </c>
      <c r="AC314" s="27" t="s">
        <v>375</v>
      </c>
      <c r="AD314" s="27" t="s">
        <v>375</v>
      </c>
      <c r="AE314" s="27" t="s">
        <v>375</v>
      </c>
      <c r="AF314" s="27" t="s">
        <v>375</v>
      </c>
      <c r="AG314" s="60">
        <f t="shared" si="139"/>
        <v>8.3350212463495517</v>
      </c>
      <c r="AH314" s="26" t="str">
        <f>IF('Расчет субсидий'!BF314="+",'Расчет субсидий'!BF314,"-")</f>
        <v>-</v>
      </c>
    </row>
    <row r="315" spans="1:34" ht="15" customHeight="1">
      <c r="A315" s="33" t="s">
        <v>308</v>
      </c>
      <c r="B315" s="57">
        <f>'Расчет субсидий'!AT315</f>
        <v>-5.8909090909090835</v>
      </c>
      <c r="C315" s="60">
        <f>'Расчет субсидий'!D315-1</f>
        <v>-0.14015074353228762</v>
      </c>
      <c r="D315" s="60">
        <f>C315*'Расчет субсидий'!E315</f>
        <v>-1.4015074353228762</v>
      </c>
      <c r="E315" s="61">
        <f t="shared" si="141"/>
        <v>-0.65846217953592689</v>
      </c>
      <c r="F315" s="27" t="s">
        <v>375</v>
      </c>
      <c r="G315" s="27" t="s">
        <v>375</v>
      </c>
      <c r="H315" s="27" t="s">
        <v>375</v>
      </c>
      <c r="I315" s="27" t="s">
        <v>375</v>
      </c>
      <c r="J315" s="27" t="s">
        <v>375</v>
      </c>
      <c r="K315" s="27" t="s">
        <v>375</v>
      </c>
      <c r="L315" s="60">
        <f>'Расчет субсидий'!P315-1</f>
        <v>-0.32695139911634763</v>
      </c>
      <c r="M315" s="60">
        <f>L315*'Расчет субсидий'!Q315</f>
        <v>-6.539027982326953</v>
      </c>
      <c r="N315" s="61">
        <f t="shared" si="142"/>
        <v>-3.0721939169002566</v>
      </c>
      <c r="O315" s="60">
        <f>'Расчет субсидий'!T315-1</f>
        <v>0</v>
      </c>
      <c r="P315" s="60">
        <f>O315*'Расчет субсидий'!U315</f>
        <v>0</v>
      </c>
      <c r="Q315" s="61">
        <f t="shared" si="143"/>
        <v>0</v>
      </c>
      <c r="R315" s="60">
        <f>'Расчет субсидий'!X315-1</f>
        <v>9.5555555555555394E-2</v>
      </c>
      <c r="S315" s="60">
        <f>R315*'Расчет субсидий'!Y315</f>
        <v>3.8222222222222157</v>
      </c>
      <c r="T315" s="61">
        <f t="shared" si="144"/>
        <v>1.7957726885232559</v>
      </c>
      <c r="U315" s="60">
        <f>'Расчет субсидий'!AB315-1</f>
        <v>-0.60712183297743416</v>
      </c>
      <c r="V315" s="70">
        <f>U315*'Расчет субсидий'!AC315</f>
        <v>-3.0356091648871706</v>
      </c>
      <c r="W315" s="61">
        <f t="shared" si="140"/>
        <v>-1.4262027988958577</v>
      </c>
      <c r="X315" s="60">
        <f>'Расчет субсидий'!AF315-1</f>
        <v>-0.26923076923076927</v>
      </c>
      <c r="Y315" s="60">
        <f>X315*'Расчет субсидий'!AG315</f>
        <v>-5.384615384615385</v>
      </c>
      <c r="Z315" s="61">
        <f t="shared" si="145"/>
        <v>-2.5298228841002977</v>
      </c>
      <c r="AA315" s="27" t="s">
        <v>375</v>
      </c>
      <c r="AB315" s="27" t="s">
        <v>375</v>
      </c>
      <c r="AC315" s="27" t="s">
        <v>375</v>
      </c>
      <c r="AD315" s="27" t="s">
        <v>375</v>
      </c>
      <c r="AE315" s="27" t="s">
        <v>375</v>
      </c>
      <c r="AF315" s="27" t="s">
        <v>375</v>
      </c>
      <c r="AG315" s="60">
        <f t="shared" si="139"/>
        <v>-12.538537744930169</v>
      </c>
      <c r="AH315" s="26" t="str">
        <f>IF('Расчет субсидий'!BF315="+",'Расчет субсидий'!BF315,"-")</f>
        <v>-</v>
      </c>
    </row>
    <row r="316" spans="1:34" ht="15" customHeight="1">
      <c r="A316" s="33" t="s">
        <v>309</v>
      </c>
      <c r="B316" s="57">
        <f>'Расчет субсидий'!AT316</f>
        <v>37.509090909090901</v>
      </c>
      <c r="C316" s="60">
        <f>'Расчет субсидий'!D316-1</f>
        <v>0.12359121298949383</v>
      </c>
      <c r="D316" s="60">
        <f>C316*'Расчет субсидий'!E316</f>
        <v>1.2359121298949383</v>
      </c>
      <c r="E316" s="61">
        <f t="shared" si="141"/>
        <v>13.395208687310651</v>
      </c>
      <c r="F316" s="27" t="s">
        <v>375</v>
      </c>
      <c r="G316" s="27" t="s">
        <v>375</v>
      </c>
      <c r="H316" s="27" t="s">
        <v>375</v>
      </c>
      <c r="I316" s="27" t="s">
        <v>375</v>
      </c>
      <c r="J316" s="27" t="s">
        <v>375</v>
      </c>
      <c r="K316" s="27" t="s">
        <v>375</v>
      </c>
      <c r="L316" s="60">
        <f>'Расчет субсидий'!P316-1</f>
        <v>-1.4453651956060853E-2</v>
      </c>
      <c r="M316" s="60">
        <f>L316*'Расчет субсидий'!Q316</f>
        <v>-0.28907303912121707</v>
      </c>
      <c r="N316" s="61">
        <f t="shared" si="142"/>
        <v>-3.1330655240295955</v>
      </c>
      <c r="O316" s="60">
        <f>'Расчет субсидий'!T316-1</f>
        <v>0.19421296296296298</v>
      </c>
      <c r="P316" s="60">
        <f>O316*'Расчет субсидий'!U316</f>
        <v>3.8842592592592595</v>
      </c>
      <c r="Q316" s="61">
        <f t="shared" si="143"/>
        <v>42.098837057145346</v>
      </c>
      <c r="R316" s="60">
        <f>'Расчет субсидий'!X316-1</f>
        <v>1.1111111111111072E-2</v>
      </c>
      <c r="S316" s="60">
        <f>R316*'Расчет субсидий'!Y316</f>
        <v>0.33333333333333215</v>
      </c>
      <c r="T316" s="61">
        <f t="shared" si="144"/>
        <v>3.6127726675976808</v>
      </c>
      <c r="U316" s="60">
        <f>'Расчет субсидий'!AB316-1</f>
        <v>-0.31215786123488221</v>
      </c>
      <c r="V316" s="70">
        <f>U316*'Расчет субсидий'!AC316</f>
        <v>-1.5607893061744109</v>
      </c>
      <c r="W316" s="61">
        <f t="shared" si="140"/>
        <v>-16.916330835677037</v>
      </c>
      <c r="X316" s="60">
        <f>'Расчет субсидий'!AF316-1</f>
        <v>-7.1428571428571175E-3</v>
      </c>
      <c r="Y316" s="60">
        <f>X316*'Расчет субсидий'!AG316</f>
        <v>-0.14285714285714235</v>
      </c>
      <c r="Z316" s="61">
        <f t="shared" si="145"/>
        <v>-1.5483311432561488</v>
      </c>
      <c r="AA316" s="27" t="s">
        <v>375</v>
      </c>
      <c r="AB316" s="27" t="s">
        <v>375</v>
      </c>
      <c r="AC316" s="27" t="s">
        <v>375</v>
      </c>
      <c r="AD316" s="27" t="s">
        <v>375</v>
      </c>
      <c r="AE316" s="27" t="s">
        <v>375</v>
      </c>
      <c r="AF316" s="27" t="s">
        <v>375</v>
      </c>
      <c r="AG316" s="60">
        <f t="shared" si="139"/>
        <v>3.46078523433476</v>
      </c>
      <c r="AH316" s="26" t="str">
        <f>IF('Расчет субсидий'!BF316="+",'Расчет субсидий'!BF316,"-")</f>
        <v>-</v>
      </c>
    </row>
    <row r="317" spans="1:34" ht="15" customHeight="1">
      <c r="A317" s="33" t="s">
        <v>310</v>
      </c>
      <c r="B317" s="57">
        <f>'Расчет субсидий'!AT317</f>
        <v>72.518181818181802</v>
      </c>
      <c r="C317" s="60">
        <f>'Расчет субсидий'!D317-1</f>
        <v>-1</v>
      </c>
      <c r="D317" s="60">
        <f>C317*'Расчет субсидий'!E317</f>
        <v>0</v>
      </c>
      <c r="E317" s="61">
        <f t="shared" si="141"/>
        <v>0</v>
      </c>
      <c r="F317" s="27" t="s">
        <v>375</v>
      </c>
      <c r="G317" s="27" t="s">
        <v>375</v>
      </c>
      <c r="H317" s="27" t="s">
        <v>375</v>
      </c>
      <c r="I317" s="27" t="s">
        <v>375</v>
      </c>
      <c r="J317" s="27" t="s">
        <v>375</v>
      </c>
      <c r="K317" s="27" t="s">
        <v>375</v>
      </c>
      <c r="L317" s="60">
        <f>'Расчет субсидий'!P317-1</f>
        <v>0.13681018799272282</v>
      </c>
      <c r="M317" s="60">
        <f>L317*'Расчет субсидий'!Q317</f>
        <v>2.7362037598544564</v>
      </c>
      <c r="N317" s="61">
        <f t="shared" si="142"/>
        <v>31.618338214967252</v>
      </c>
      <c r="O317" s="60">
        <f>'Расчет субсидий'!T317-1</f>
        <v>1.2499999999999956E-2</v>
      </c>
      <c r="P317" s="60">
        <f>O317*'Расчет субсидий'!U317</f>
        <v>0.24999999999999911</v>
      </c>
      <c r="Q317" s="61">
        <f t="shared" si="143"/>
        <v>2.8888873956383438</v>
      </c>
      <c r="R317" s="60">
        <f>'Расчет субсидий'!X317-1</f>
        <v>0</v>
      </c>
      <c r="S317" s="60">
        <f>R317*'Расчет субсидий'!Y317</f>
        <v>0</v>
      </c>
      <c r="T317" s="61">
        <f t="shared" si="144"/>
        <v>0</v>
      </c>
      <c r="U317" s="60">
        <f>'Расчет субсидий'!AB317-1</f>
        <v>3.4802784222742744E-4</v>
      </c>
      <c r="V317" s="70">
        <f>U317*'Расчет субсидий'!AC317</f>
        <v>1.7401392111371372E-3</v>
      </c>
      <c r="W317" s="61">
        <f t="shared" si="140"/>
        <v>2.0108264934840577E-2</v>
      </c>
      <c r="X317" s="60">
        <f>'Расчет субсидий'!AF317-1</f>
        <v>0.16438356164383561</v>
      </c>
      <c r="Y317" s="60">
        <f>X317*'Расчет субсидий'!AG317</f>
        <v>3.2876712328767121</v>
      </c>
      <c r="Z317" s="61">
        <f t="shared" si="145"/>
        <v>37.990847942641366</v>
      </c>
      <c r="AA317" s="27" t="s">
        <v>375</v>
      </c>
      <c r="AB317" s="27" t="s">
        <v>375</v>
      </c>
      <c r="AC317" s="27" t="s">
        <v>375</v>
      </c>
      <c r="AD317" s="27" t="s">
        <v>375</v>
      </c>
      <c r="AE317" s="27" t="s">
        <v>375</v>
      </c>
      <c r="AF317" s="27" t="s">
        <v>375</v>
      </c>
      <c r="AG317" s="60">
        <f t="shared" si="139"/>
        <v>6.2756151319423044</v>
      </c>
      <c r="AH317" s="26" t="str">
        <f>IF('Расчет субсидий'!BF317="+",'Расчет субсидий'!BF317,"-")</f>
        <v>-</v>
      </c>
    </row>
    <row r="318" spans="1:34" ht="15" customHeight="1">
      <c r="A318" s="33" t="s">
        <v>311</v>
      </c>
      <c r="B318" s="57">
        <f>'Расчет субсидий'!AT318</f>
        <v>101.38181818181818</v>
      </c>
      <c r="C318" s="60">
        <f>'Расчет субсидий'!D318-1</f>
        <v>0.23152286401925393</v>
      </c>
      <c r="D318" s="60">
        <f>C318*'Расчет субсидий'!E318</f>
        <v>2.3152286401925393</v>
      </c>
      <c r="E318" s="61">
        <f t="shared" si="141"/>
        <v>18.276919809482504</v>
      </c>
      <c r="F318" s="27" t="s">
        <v>375</v>
      </c>
      <c r="G318" s="27" t="s">
        <v>375</v>
      </c>
      <c r="H318" s="27" t="s">
        <v>375</v>
      </c>
      <c r="I318" s="27" t="s">
        <v>375</v>
      </c>
      <c r="J318" s="27" t="s">
        <v>375</v>
      </c>
      <c r="K318" s="27" t="s">
        <v>375</v>
      </c>
      <c r="L318" s="60">
        <f>'Расчет субсидий'!P318-1</f>
        <v>0.20450223241221188</v>
      </c>
      <c r="M318" s="60">
        <f>L318*'Расчет субсидий'!Q318</f>
        <v>4.0900446482442376</v>
      </c>
      <c r="N318" s="61">
        <f t="shared" si="142"/>
        <v>32.287704443283992</v>
      </c>
      <c r="O318" s="60">
        <f>'Расчет субсидий'!T318-1</f>
        <v>0.20087719298245599</v>
      </c>
      <c r="P318" s="60">
        <f>O318*'Расчет субсидий'!U318</f>
        <v>4.0175438596491198</v>
      </c>
      <c r="Q318" s="61">
        <f t="shared" si="143"/>
        <v>31.715367406555291</v>
      </c>
      <c r="R318" s="60">
        <f>'Расчет субсидий'!X318-1</f>
        <v>0.2129545454545454</v>
      </c>
      <c r="S318" s="60">
        <f>R318*'Расчет субсидий'!Y318</f>
        <v>6.3886363636363619</v>
      </c>
      <c r="T318" s="61">
        <f t="shared" si="144"/>
        <v>50.43328874007679</v>
      </c>
      <c r="U318" s="60">
        <f>'Расчет субсидий'!AB318-1</f>
        <v>6.1563377240336781E-2</v>
      </c>
      <c r="V318" s="70">
        <f>U318*'Расчет субсидий'!AC318</f>
        <v>0.3078168862016839</v>
      </c>
      <c r="W318" s="61">
        <f t="shared" si="140"/>
        <v>2.4299736308742763</v>
      </c>
      <c r="X318" s="60">
        <f>'Расчет субсидий'!AF318-1</f>
        <v>-0.21383647798742134</v>
      </c>
      <c r="Y318" s="60">
        <f>X318*'Расчет субсидий'!AG318</f>
        <v>-4.2767295597484267</v>
      </c>
      <c r="Z318" s="61">
        <f t="shared" si="145"/>
        <v>-33.761435848454688</v>
      </c>
      <c r="AA318" s="27" t="s">
        <v>375</v>
      </c>
      <c r="AB318" s="27" t="s">
        <v>375</v>
      </c>
      <c r="AC318" s="27" t="s">
        <v>375</v>
      </c>
      <c r="AD318" s="27" t="s">
        <v>375</v>
      </c>
      <c r="AE318" s="27" t="s">
        <v>375</v>
      </c>
      <c r="AF318" s="27" t="s">
        <v>375</v>
      </c>
      <c r="AG318" s="60">
        <f t="shared" si="139"/>
        <v>12.842540838175518</v>
      </c>
      <c r="AH318" s="26" t="str">
        <f>IF('Расчет субсидий'!BF318="+",'Расчет субсидий'!BF318,"-")</f>
        <v>-</v>
      </c>
    </row>
    <row r="319" spans="1:34" ht="15" customHeight="1">
      <c r="A319" s="33" t="s">
        <v>312</v>
      </c>
      <c r="B319" s="57">
        <f>'Расчет субсидий'!AT319</f>
        <v>-83.309090909090855</v>
      </c>
      <c r="C319" s="60">
        <f>'Расчет субсидий'!D319-1</f>
        <v>-9.5381344884984953E-3</v>
      </c>
      <c r="D319" s="60">
        <f>C319*'Расчет субсидий'!E319</f>
        <v>-9.5381344884984953E-2</v>
      </c>
      <c r="E319" s="61">
        <f t="shared" si="141"/>
        <v>-1.418779665953811</v>
      </c>
      <c r="F319" s="27" t="s">
        <v>375</v>
      </c>
      <c r="G319" s="27" t="s">
        <v>375</v>
      </c>
      <c r="H319" s="27" t="s">
        <v>375</v>
      </c>
      <c r="I319" s="27" t="s">
        <v>375</v>
      </c>
      <c r="J319" s="27" t="s">
        <v>375</v>
      </c>
      <c r="K319" s="27" t="s">
        <v>375</v>
      </c>
      <c r="L319" s="60">
        <f>'Расчет субсидий'!P319-1</f>
        <v>-9.1383140418566655E-2</v>
      </c>
      <c r="M319" s="60">
        <f>L319*'Расчет субсидий'!Q319</f>
        <v>-1.8276628083713331</v>
      </c>
      <c r="N319" s="61">
        <f t="shared" si="142"/>
        <v>-27.186142446031763</v>
      </c>
      <c r="O319" s="60">
        <f>'Расчет субсидий'!T319-1</f>
        <v>0</v>
      </c>
      <c r="P319" s="60">
        <f>O319*'Расчет субсидий'!U319</f>
        <v>0</v>
      </c>
      <c r="Q319" s="61">
        <f t="shared" si="143"/>
        <v>0</v>
      </c>
      <c r="R319" s="60">
        <f>'Расчет субсидий'!X319-1</f>
        <v>0</v>
      </c>
      <c r="S319" s="60">
        <f>R319*'Расчет субсидий'!Y319</f>
        <v>0</v>
      </c>
      <c r="T319" s="61">
        <f t="shared" si="144"/>
        <v>0</v>
      </c>
      <c r="U319" s="60">
        <f>'Расчет субсидий'!AB319-1</f>
        <v>0.21685346831944941</v>
      </c>
      <c r="V319" s="70">
        <f>U319*'Расчет субсидий'!AC319</f>
        <v>1.084267341597247</v>
      </c>
      <c r="W319" s="61">
        <f t="shared" si="140"/>
        <v>16.128273915312924</v>
      </c>
      <c r="X319" s="60">
        <f>'Расчет субсидий'!AF319-1</f>
        <v>-0.23809523809523814</v>
      </c>
      <c r="Y319" s="60">
        <f>X319*'Расчет субсидий'!AG319</f>
        <v>-4.7619047619047628</v>
      </c>
      <c r="Z319" s="61">
        <f t="shared" si="145"/>
        <v>-70.832442712418214</v>
      </c>
      <c r="AA319" s="27" t="s">
        <v>375</v>
      </c>
      <c r="AB319" s="27" t="s">
        <v>375</v>
      </c>
      <c r="AC319" s="27" t="s">
        <v>375</v>
      </c>
      <c r="AD319" s="27" t="s">
        <v>375</v>
      </c>
      <c r="AE319" s="27" t="s">
        <v>375</v>
      </c>
      <c r="AF319" s="27" t="s">
        <v>375</v>
      </c>
      <c r="AG319" s="60">
        <f t="shared" si="139"/>
        <v>-5.6006815735638336</v>
      </c>
      <c r="AH319" s="26" t="str">
        <f>IF('Расчет субсидий'!BF319="+",'Расчет субсидий'!BF319,"-")</f>
        <v>-</v>
      </c>
    </row>
    <row r="320" spans="1:34" ht="15" customHeight="1">
      <c r="A320" s="33" t="s">
        <v>313</v>
      </c>
      <c r="B320" s="57">
        <f>'Расчет субсидий'!AT320</f>
        <v>-29.74545454545455</v>
      </c>
      <c r="C320" s="60">
        <f>'Расчет субсидий'!D320-1</f>
        <v>-0.10333333333333339</v>
      </c>
      <c r="D320" s="60">
        <f>C320*'Расчет субсидий'!E320</f>
        <v>-1.0333333333333339</v>
      </c>
      <c r="E320" s="61">
        <f t="shared" si="141"/>
        <v>-2.54800522500841</v>
      </c>
      <c r="F320" s="27" t="s">
        <v>375</v>
      </c>
      <c r="G320" s="27" t="s">
        <v>375</v>
      </c>
      <c r="H320" s="27" t="s">
        <v>375</v>
      </c>
      <c r="I320" s="27" t="s">
        <v>375</v>
      </c>
      <c r="J320" s="27" t="s">
        <v>375</v>
      </c>
      <c r="K320" s="27" t="s">
        <v>375</v>
      </c>
      <c r="L320" s="60">
        <f>'Расчет субсидий'!P320-1</f>
        <v>0.21758641880473184</v>
      </c>
      <c r="M320" s="60">
        <f>L320*'Расчет субсидий'!Q320</f>
        <v>4.3517283760946368</v>
      </c>
      <c r="N320" s="61">
        <f t="shared" si="142"/>
        <v>10.730541909780476</v>
      </c>
      <c r="O320" s="60">
        <f>'Расчет субсидий'!T320-1</f>
        <v>0.14537815126050435</v>
      </c>
      <c r="P320" s="60">
        <f>O320*'Расчет субсидий'!U320</f>
        <v>4.3613445378151301</v>
      </c>
      <c r="Q320" s="61">
        <f t="shared" si="143"/>
        <v>10.754253552014356</v>
      </c>
      <c r="R320" s="60">
        <f>'Расчет субсидий'!X320-1</f>
        <v>-1</v>
      </c>
      <c r="S320" s="60">
        <f>R320*'Расчет субсидий'!Y320</f>
        <v>-20</v>
      </c>
      <c r="T320" s="61">
        <f t="shared" si="144"/>
        <v>-49.31623016145307</v>
      </c>
      <c r="U320" s="60">
        <f>'Расчет субсидий'!AB320-1</f>
        <v>0.10237746124842895</v>
      </c>
      <c r="V320" s="70">
        <f>U320*'Расчет субсидий'!AC320</f>
        <v>0.51188730624214474</v>
      </c>
      <c r="W320" s="61">
        <f t="shared" si="140"/>
        <v>1.2622176105681913</v>
      </c>
      <c r="X320" s="60">
        <f>'Расчет субсидий'!AF320-1</f>
        <v>-1.2738853503184711E-2</v>
      </c>
      <c r="Y320" s="60">
        <f>X320*'Расчет субсидий'!AG320</f>
        <v>-0.25477707006369421</v>
      </c>
      <c r="Z320" s="61">
        <f t="shared" si="145"/>
        <v>-0.62823223135608997</v>
      </c>
      <c r="AA320" s="27" t="s">
        <v>375</v>
      </c>
      <c r="AB320" s="27" t="s">
        <v>375</v>
      </c>
      <c r="AC320" s="27" t="s">
        <v>375</v>
      </c>
      <c r="AD320" s="27" t="s">
        <v>375</v>
      </c>
      <c r="AE320" s="27" t="s">
        <v>375</v>
      </c>
      <c r="AF320" s="27" t="s">
        <v>375</v>
      </c>
      <c r="AG320" s="60">
        <f t="shared" si="139"/>
        <v>-12.063150183245117</v>
      </c>
      <c r="AH320" s="26" t="str">
        <f>IF('Расчет субсидий'!BF320="+",'Расчет субсидий'!BF320,"-")</f>
        <v>-</v>
      </c>
    </row>
    <row r="321" spans="1:34" ht="15" customHeight="1">
      <c r="A321" s="33" t="s">
        <v>314</v>
      </c>
      <c r="B321" s="57">
        <f>'Расчет субсидий'!AT321</f>
        <v>19.263636363636351</v>
      </c>
      <c r="C321" s="60">
        <f>'Расчет субсидий'!D321-1</f>
        <v>-1</v>
      </c>
      <c r="D321" s="60">
        <f>C321*'Расчет субсидий'!E321</f>
        <v>0</v>
      </c>
      <c r="E321" s="61">
        <f t="shared" si="141"/>
        <v>0</v>
      </c>
      <c r="F321" s="27" t="s">
        <v>375</v>
      </c>
      <c r="G321" s="27" t="s">
        <v>375</v>
      </c>
      <c r="H321" s="27" t="s">
        <v>375</v>
      </c>
      <c r="I321" s="27" t="s">
        <v>375</v>
      </c>
      <c r="J321" s="27" t="s">
        <v>375</v>
      </c>
      <c r="K321" s="27" t="s">
        <v>375</v>
      </c>
      <c r="L321" s="60">
        <f>'Расчет субсидий'!P321-1</f>
        <v>9.3730602110490446E-2</v>
      </c>
      <c r="M321" s="60">
        <f>L321*'Расчет субсидий'!Q321</f>
        <v>1.8746120422098089</v>
      </c>
      <c r="N321" s="61">
        <f t="shared" si="142"/>
        <v>5.531901284629452</v>
      </c>
      <c r="O321" s="60">
        <f>'Расчет субсидий'!T321-1</f>
        <v>4.2978723404255348E-2</v>
      </c>
      <c r="P321" s="60">
        <f>O321*'Расчет субсидий'!U321</f>
        <v>0.42978723404255348</v>
      </c>
      <c r="Q321" s="61">
        <f t="shared" si="143"/>
        <v>1.2682840494904084</v>
      </c>
      <c r="R321" s="60">
        <f>'Расчет субсидий'!X321-1</f>
        <v>0</v>
      </c>
      <c r="S321" s="60">
        <f>R321*'Расчет субсидий'!Y321</f>
        <v>0</v>
      </c>
      <c r="T321" s="61">
        <f t="shared" si="144"/>
        <v>0</v>
      </c>
      <c r="U321" s="60">
        <f>'Расчет субсидий'!AB321-1</f>
        <v>-0.10386599420867926</v>
      </c>
      <c r="V321" s="70">
        <f>U321*'Расчет субсидий'!AC321</f>
        <v>-0.51932997104339629</v>
      </c>
      <c r="W321" s="61">
        <f t="shared" si="140"/>
        <v>-1.5325208999377606</v>
      </c>
      <c r="X321" s="60">
        <f>'Расчет субсидий'!AF321-1</f>
        <v>0.2371428571428571</v>
      </c>
      <c r="Y321" s="60">
        <f>X321*'Расчет субсидий'!AG321</f>
        <v>4.742857142857142</v>
      </c>
      <c r="Z321" s="61">
        <f t="shared" si="145"/>
        <v>13.995971929454253</v>
      </c>
      <c r="AA321" s="27" t="s">
        <v>375</v>
      </c>
      <c r="AB321" s="27" t="s">
        <v>375</v>
      </c>
      <c r="AC321" s="27" t="s">
        <v>375</v>
      </c>
      <c r="AD321" s="27" t="s">
        <v>375</v>
      </c>
      <c r="AE321" s="27" t="s">
        <v>375</v>
      </c>
      <c r="AF321" s="27" t="s">
        <v>375</v>
      </c>
      <c r="AG321" s="60">
        <f t="shared" si="139"/>
        <v>6.5279264480661077</v>
      </c>
      <c r="AH321" s="26" t="str">
        <f>IF('Расчет субсидий'!BF321="+",'Расчет субсидий'!BF321,"-")</f>
        <v>-</v>
      </c>
    </row>
    <row r="322" spans="1:34" ht="15" customHeight="1">
      <c r="A322" s="33" t="s">
        <v>315</v>
      </c>
      <c r="B322" s="57">
        <f>'Расчет субсидий'!AT322</f>
        <v>16.854545454545473</v>
      </c>
      <c r="C322" s="60">
        <f>'Расчет субсидий'!D322-1</f>
        <v>-1</v>
      </c>
      <c r="D322" s="60">
        <f>C322*'Расчет субсидий'!E322</f>
        <v>0</v>
      </c>
      <c r="E322" s="61">
        <f t="shared" si="141"/>
        <v>0</v>
      </c>
      <c r="F322" s="27" t="s">
        <v>375</v>
      </c>
      <c r="G322" s="27" t="s">
        <v>375</v>
      </c>
      <c r="H322" s="27" t="s">
        <v>375</v>
      </c>
      <c r="I322" s="27" t="s">
        <v>375</v>
      </c>
      <c r="J322" s="27" t="s">
        <v>375</v>
      </c>
      <c r="K322" s="27" t="s">
        <v>375</v>
      </c>
      <c r="L322" s="60">
        <f>'Расчет субсидий'!P322-1</f>
        <v>0.24457130639298685</v>
      </c>
      <c r="M322" s="60">
        <f>L322*'Расчет субсидий'!Q322</f>
        <v>4.8914261278597371</v>
      </c>
      <c r="N322" s="61">
        <f t="shared" si="142"/>
        <v>5.9084260998328419</v>
      </c>
      <c r="O322" s="60">
        <f>'Расчет субсидий'!T322-1</f>
        <v>0.15391476709613472</v>
      </c>
      <c r="P322" s="60">
        <f>O322*'Расчет субсидий'!U322</f>
        <v>6.1565906838453888</v>
      </c>
      <c r="Q322" s="61">
        <f t="shared" si="143"/>
        <v>7.4366371139159329</v>
      </c>
      <c r="R322" s="60">
        <f>'Расчет субсидий'!X322-1</f>
        <v>0</v>
      </c>
      <c r="S322" s="60">
        <f>R322*'Расчет субсидий'!Y322</f>
        <v>0</v>
      </c>
      <c r="T322" s="61">
        <f t="shared" si="144"/>
        <v>0</v>
      </c>
      <c r="U322" s="60">
        <f>'Расчет субсидий'!AB322-1</f>
        <v>0.30000000000000004</v>
      </c>
      <c r="V322" s="70">
        <f>U322*'Расчет субсидий'!AC322</f>
        <v>1.5000000000000002</v>
      </c>
      <c r="W322" s="61">
        <f t="shared" si="140"/>
        <v>1.8118722266438783</v>
      </c>
      <c r="X322" s="60">
        <f>'Расчет субсидий'!AF322-1</f>
        <v>7.0270270270270219E-2</v>
      </c>
      <c r="Y322" s="60">
        <f>X322*'Расчет субсидий'!AG322</f>
        <v>1.4054054054054044</v>
      </c>
      <c r="Z322" s="61">
        <f t="shared" si="145"/>
        <v>1.6976100141528212</v>
      </c>
      <c r="AA322" s="27" t="s">
        <v>375</v>
      </c>
      <c r="AB322" s="27" t="s">
        <v>375</v>
      </c>
      <c r="AC322" s="27" t="s">
        <v>375</v>
      </c>
      <c r="AD322" s="27" t="s">
        <v>375</v>
      </c>
      <c r="AE322" s="27" t="s">
        <v>375</v>
      </c>
      <c r="AF322" s="27" t="s">
        <v>375</v>
      </c>
      <c r="AG322" s="60">
        <f t="shared" si="139"/>
        <v>13.953422217110528</v>
      </c>
      <c r="AH322" s="26" t="str">
        <f>IF('Расчет субсидий'!BF322="+",'Расчет субсидий'!BF322,"-")</f>
        <v>-</v>
      </c>
    </row>
    <row r="323" spans="1:34" ht="15" customHeight="1">
      <c r="A323" s="33" t="s">
        <v>316</v>
      </c>
      <c r="B323" s="57">
        <f>'Расчет субсидий'!AT323</f>
        <v>217.24545454545455</v>
      </c>
      <c r="C323" s="60">
        <f>'Расчет субсидий'!D323-1</f>
        <v>0.14686248331108143</v>
      </c>
      <c r="D323" s="60">
        <f>C323*'Расчет субсидий'!E323</f>
        <v>1.4686248331108143</v>
      </c>
      <c r="E323" s="61">
        <f t="shared" si="141"/>
        <v>16.526572411103395</v>
      </c>
      <c r="F323" s="27" t="s">
        <v>375</v>
      </c>
      <c r="G323" s="27" t="s">
        <v>375</v>
      </c>
      <c r="H323" s="27" t="s">
        <v>375</v>
      </c>
      <c r="I323" s="27" t="s">
        <v>375</v>
      </c>
      <c r="J323" s="27" t="s">
        <v>375</v>
      </c>
      <c r="K323" s="27" t="s">
        <v>375</v>
      </c>
      <c r="L323" s="60">
        <f>'Расчет субсидий'!P323-1</f>
        <v>0.11849378166743429</v>
      </c>
      <c r="M323" s="60">
        <f>L323*'Расчет субсидий'!Q323</f>
        <v>2.3698756333486859</v>
      </c>
      <c r="N323" s="61">
        <f t="shared" si="142"/>
        <v>26.668431839659174</v>
      </c>
      <c r="O323" s="60">
        <f>'Расчет субсидий'!T323-1</f>
        <v>0</v>
      </c>
      <c r="P323" s="60">
        <f>O323*'Расчет субсидий'!U323</f>
        <v>0</v>
      </c>
      <c r="Q323" s="61">
        <f t="shared" si="143"/>
        <v>0</v>
      </c>
      <c r="R323" s="60">
        <f>'Расчет субсидий'!X323-1</f>
        <v>0.30000000000000004</v>
      </c>
      <c r="S323" s="60">
        <f>R323*'Расчет субсидий'!Y323</f>
        <v>10.500000000000002</v>
      </c>
      <c r="T323" s="61">
        <f t="shared" si="144"/>
        <v>118.15748066102066</v>
      </c>
      <c r="U323" s="60">
        <f>'Расчет субсидий'!AB323-1</f>
        <v>0.18107195301027912</v>
      </c>
      <c r="V323" s="70">
        <f>U323*'Расчет субсидий'!AC323</f>
        <v>0.90535976505139559</v>
      </c>
      <c r="W323" s="61">
        <f t="shared" si="140"/>
        <v>10.188097993364423</v>
      </c>
      <c r="X323" s="60">
        <f>'Расчет субсидий'!AF323-1</f>
        <v>0.20307692307692315</v>
      </c>
      <c r="Y323" s="60">
        <f>X323*'Расчет субсидий'!AG323</f>
        <v>4.0615384615384631</v>
      </c>
      <c r="Z323" s="61">
        <f t="shared" si="145"/>
        <v>45.704871640306898</v>
      </c>
      <c r="AA323" s="27" t="s">
        <v>375</v>
      </c>
      <c r="AB323" s="27" t="s">
        <v>375</v>
      </c>
      <c r="AC323" s="27" t="s">
        <v>375</v>
      </c>
      <c r="AD323" s="27" t="s">
        <v>375</v>
      </c>
      <c r="AE323" s="27" t="s">
        <v>375</v>
      </c>
      <c r="AF323" s="27" t="s">
        <v>375</v>
      </c>
      <c r="AG323" s="60">
        <f t="shared" si="139"/>
        <v>19.305398693049362</v>
      </c>
      <c r="AH323" s="26" t="str">
        <f>IF('Расчет субсидий'!BF323="+",'Расчет субсидий'!BF323,"-")</f>
        <v>-</v>
      </c>
    </row>
    <row r="324" spans="1:34" ht="15" customHeight="1">
      <c r="A324" s="33" t="s">
        <v>317</v>
      </c>
      <c r="B324" s="57">
        <f>'Расчет субсидий'!AT324</f>
        <v>137.02727272727248</v>
      </c>
      <c r="C324" s="60">
        <f>'Расчет субсидий'!D324-1</f>
        <v>0.18605654592937437</v>
      </c>
      <c r="D324" s="60">
        <f>C324*'Расчет субсидий'!E324</f>
        <v>1.8605654592937437</v>
      </c>
      <c r="E324" s="61">
        <f t="shared" si="141"/>
        <v>27.479184060224014</v>
      </c>
      <c r="F324" s="27" t="s">
        <v>375</v>
      </c>
      <c r="G324" s="27" t="s">
        <v>375</v>
      </c>
      <c r="H324" s="27" t="s">
        <v>375</v>
      </c>
      <c r="I324" s="27" t="s">
        <v>375</v>
      </c>
      <c r="J324" s="27" t="s">
        <v>375</v>
      </c>
      <c r="K324" s="27" t="s">
        <v>375</v>
      </c>
      <c r="L324" s="60">
        <f>'Расчет субсидий'!P324-1</f>
        <v>5.1620733971155408E-2</v>
      </c>
      <c r="M324" s="60">
        <f>L324*'Расчет субсидий'!Q324</f>
        <v>1.0324146794231082</v>
      </c>
      <c r="N324" s="61">
        <f t="shared" si="142"/>
        <v>15.248005847165279</v>
      </c>
      <c r="O324" s="60">
        <f>'Расчет субсидий'!T324-1</f>
        <v>0.18613861386138608</v>
      </c>
      <c r="P324" s="60">
        <f>O324*'Расчет субсидий'!U324</f>
        <v>3.7227722772277216</v>
      </c>
      <c r="Q324" s="61">
        <f t="shared" si="143"/>
        <v>54.982609780938141</v>
      </c>
      <c r="R324" s="60">
        <f>'Расчет субсидий'!X324-1</f>
        <v>0</v>
      </c>
      <c r="S324" s="60">
        <f>R324*'Расчет субсидий'!Y324</f>
        <v>0</v>
      </c>
      <c r="T324" s="61">
        <f t="shared" si="144"/>
        <v>0</v>
      </c>
      <c r="U324" s="60">
        <f>'Расчет субсидий'!AB324-1</f>
        <v>0.2124228850656622</v>
      </c>
      <c r="V324" s="70">
        <f>U324*'Расчет субсидий'!AC324</f>
        <v>1.062114425328311</v>
      </c>
      <c r="W324" s="61">
        <f t="shared" si="140"/>
        <v>15.686649260754582</v>
      </c>
      <c r="X324" s="60">
        <f>'Расчет субсидий'!AF324-1</f>
        <v>8.0000000000000071E-2</v>
      </c>
      <c r="Y324" s="60">
        <f>X324*'Расчет субсидий'!AG324</f>
        <v>1.6000000000000014</v>
      </c>
      <c r="Z324" s="61">
        <f t="shared" si="145"/>
        <v>23.630823778190461</v>
      </c>
      <c r="AA324" s="27" t="s">
        <v>375</v>
      </c>
      <c r="AB324" s="27" t="s">
        <v>375</v>
      </c>
      <c r="AC324" s="27" t="s">
        <v>375</v>
      </c>
      <c r="AD324" s="27" t="s">
        <v>375</v>
      </c>
      <c r="AE324" s="27" t="s">
        <v>375</v>
      </c>
      <c r="AF324" s="27" t="s">
        <v>375</v>
      </c>
      <c r="AG324" s="60">
        <f t="shared" si="139"/>
        <v>9.2778668412728855</v>
      </c>
      <c r="AH324" s="26" t="str">
        <f>IF('Расчет субсидий'!BF324="+",'Расчет субсидий'!BF324,"-")</f>
        <v>-</v>
      </c>
    </row>
    <row r="325" spans="1:34" ht="15" customHeight="1">
      <c r="A325" s="33" t="s">
        <v>318</v>
      </c>
      <c r="B325" s="57">
        <f>'Расчет субсидий'!AT325</f>
        <v>4.6090909090910372</v>
      </c>
      <c r="C325" s="60">
        <f>'Расчет субсидий'!D325-1</f>
        <v>-1</v>
      </c>
      <c r="D325" s="60">
        <f>C325*'Расчет субсидий'!E325</f>
        <v>0</v>
      </c>
      <c r="E325" s="61">
        <f t="shared" si="141"/>
        <v>0</v>
      </c>
      <c r="F325" s="27" t="s">
        <v>375</v>
      </c>
      <c r="G325" s="27" t="s">
        <v>375</v>
      </c>
      <c r="H325" s="27" t="s">
        <v>375</v>
      </c>
      <c r="I325" s="27" t="s">
        <v>375</v>
      </c>
      <c r="J325" s="27" t="s">
        <v>375</v>
      </c>
      <c r="K325" s="27" t="s">
        <v>375</v>
      </c>
      <c r="L325" s="60">
        <f>'Расчет субсидий'!P325-1</f>
        <v>1.7130620985010614E-2</v>
      </c>
      <c r="M325" s="60">
        <f>L325*'Расчет субсидий'!Q325</f>
        <v>0.34261241970021228</v>
      </c>
      <c r="N325" s="61">
        <f t="shared" si="142"/>
        <v>4.039117301882869</v>
      </c>
      <c r="O325" s="60">
        <f>'Расчет субсидий'!T325-1</f>
        <v>0</v>
      </c>
      <c r="P325" s="60">
        <f>O325*'Расчет субсидий'!U325</f>
        <v>0</v>
      </c>
      <c r="Q325" s="61">
        <f t="shared" si="143"/>
        <v>0</v>
      </c>
      <c r="R325" s="60">
        <f>'Расчет субсидий'!X325-1</f>
        <v>0</v>
      </c>
      <c r="S325" s="60">
        <f>R325*'Расчет субсидий'!Y325</f>
        <v>0</v>
      </c>
      <c r="T325" s="61">
        <f t="shared" si="144"/>
        <v>0</v>
      </c>
      <c r="U325" s="60">
        <f>'Расчет субсидий'!AB325-1</f>
        <v>0.2072003054212268</v>
      </c>
      <c r="V325" s="70">
        <f>U325*'Расчет субсидий'!AC325</f>
        <v>1.036001527106134</v>
      </c>
      <c r="W325" s="61">
        <f t="shared" si="140"/>
        <v>12.21360187868539</v>
      </c>
      <c r="X325" s="60">
        <f>'Расчет субсидий'!AF325-1</f>
        <v>-4.9382716049382713E-2</v>
      </c>
      <c r="Y325" s="60">
        <f>X325*'Расчет субсидий'!AG325</f>
        <v>-0.98765432098765427</v>
      </c>
      <c r="Z325" s="61">
        <f t="shared" si="145"/>
        <v>-11.643628271477223</v>
      </c>
      <c r="AA325" s="27" t="s">
        <v>375</v>
      </c>
      <c r="AB325" s="27" t="s">
        <v>375</v>
      </c>
      <c r="AC325" s="27" t="s">
        <v>375</v>
      </c>
      <c r="AD325" s="27" t="s">
        <v>375</v>
      </c>
      <c r="AE325" s="27" t="s">
        <v>375</v>
      </c>
      <c r="AF325" s="27" t="s">
        <v>375</v>
      </c>
      <c r="AG325" s="60">
        <f t="shared" si="139"/>
        <v>0.39095962581869204</v>
      </c>
      <c r="AH325" s="26" t="str">
        <f>IF('Расчет субсидий'!BF325="+",'Расчет субсидий'!BF325,"-")</f>
        <v>-</v>
      </c>
    </row>
    <row r="326" spans="1:34" ht="15" customHeight="1">
      <c r="A326" s="33" t="s">
        <v>319</v>
      </c>
      <c r="B326" s="57">
        <f>'Расчет субсидий'!AT326</f>
        <v>32.709090909091174</v>
      </c>
      <c r="C326" s="60">
        <f>'Расчет субсидий'!D326-1</f>
        <v>-0.27830832196452937</v>
      </c>
      <c r="D326" s="60">
        <f>C326*'Расчет субсидий'!E326</f>
        <v>-2.7830832196452935</v>
      </c>
      <c r="E326" s="61">
        <f t="shared" si="141"/>
        <v>-54.781857229534566</v>
      </c>
      <c r="F326" s="27" t="s">
        <v>375</v>
      </c>
      <c r="G326" s="27" t="s">
        <v>375</v>
      </c>
      <c r="H326" s="27" t="s">
        <v>375</v>
      </c>
      <c r="I326" s="27" t="s">
        <v>375</v>
      </c>
      <c r="J326" s="27" t="s">
        <v>375</v>
      </c>
      <c r="K326" s="27" t="s">
        <v>375</v>
      </c>
      <c r="L326" s="60">
        <f>'Расчет субсидий'!P326-1</f>
        <v>0.10411752090928594</v>
      </c>
      <c r="M326" s="60">
        <f>L326*'Расчет субсидий'!Q326</f>
        <v>2.0823504181857189</v>
      </c>
      <c r="N326" s="61">
        <f t="shared" si="142"/>
        <v>40.988721611224626</v>
      </c>
      <c r="O326" s="60">
        <f>'Расчет субсидий'!T326-1</f>
        <v>-4.104477611940327E-4</v>
      </c>
      <c r="P326" s="60">
        <f>O326*'Расчет субсидий'!U326</f>
        <v>-1.6417910447761308E-2</v>
      </c>
      <c r="Q326" s="61">
        <f t="shared" si="143"/>
        <v>-0.32316806763369932</v>
      </c>
      <c r="R326" s="60">
        <f>'Расчет субсидий'!X326-1</f>
        <v>0.30000000000000004</v>
      </c>
      <c r="S326" s="60">
        <f>R326*'Расчет субсидий'!Y326</f>
        <v>3.0000000000000004</v>
      </c>
      <c r="T326" s="61">
        <f t="shared" si="144"/>
        <v>59.051619631248293</v>
      </c>
      <c r="U326" s="60">
        <f>'Расчет субсидий'!AB326-1</f>
        <v>-0.12824590612031905</v>
      </c>
      <c r="V326" s="70">
        <f>U326*'Расчет субсидий'!AC326</f>
        <v>-0.64122953060159527</v>
      </c>
      <c r="W326" s="61">
        <f t="shared" si="140"/>
        <v>-12.621880779136429</v>
      </c>
      <c r="X326" s="60">
        <f>'Расчет субсидий'!AF326-1</f>
        <v>1.0050251256281673E-3</v>
      </c>
      <c r="Y326" s="60">
        <f>X326*'Расчет субсидий'!AG326</f>
        <v>2.0100502512563345E-2</v>
      </c>
      <c r="Z326" s="61">
        <f t="shared" si="145"/>
        <v>0.39565574292294703</v>
      </c>
      <c r="AA326" s="27" t="s">
        <v>375</v>
      </c>
      <c r="AB326" s="27" t="s">
        <v>375</v>
      </c>
      <c r="AC326" s="27" t="s">
        <v>375</v>
      </c>
      <c r="AD326" s="27" t="s">
        <v>375</v>
      </c>
      <c r="AE326" s="27" t="s">
        <v>375</v>
      </c>
      <c r="AF326" s="27" t="s">
        <v>375</v>
      </c>
      <c r="AG326" s="60">
        <f t="shared" si="139"/>
        <v>1.6617202600036327</v>
      </c>
      <c r="AH326" s="26" t="str">
        <f>IF('Расчет субсидий'!BF326="+",'Расчет субсидий'!BF326,"-")</f>
        <v>-</v>
      </c>
    </row>
    <row r="327" spans="1:34" ht="15" customHeight="1">
      <c r="A327" s="33" t="s">
        <v>320</v>
      </c>
      <c r="B327" s="57">
        <f>'Расчет субсидий'!AT327</f>
        <v>-37.954545454545439</v>
      </c>
      <c r="C327" s="60">
        <f>'Расчет субсидий'!D327-1</f>
        <v>-1</v>
      </c>
      <c r="D327" s="60">
        <f>C327*'Расчет субсидий'!E327</f>
        <v>0</v>
      </c>
      <c r="E327" s="61">
        <f t="shared" si="141"/>
        <v>0</v>
      </c>
      <c r="F327" s="27" t="s">
        <v>375</v>
      </c>
      <c r="G327" s="27" t="s">
        <v>375</v>
      </c>
      <c r="H327" s="27" t="s">
        <v>375</v>
      </c>
      <c r="I327" s="27" t="s">
        <v>375</v>
      </c>
      <c r="J327" s="27" t="s">
        <v>375</v>
      </c>
      <c r="K327" s="27" t="s">
        <v>375</v>
      </c>
      <c r="L327" s="60">
        <f>'Расчет субсидий'!P327-1</f>
        <v>-0.20247623811905946</v>
      </c>
      <c r="M327" s="60">
        <f>L327*'Расчет субсидий'!Q327</f>
        <v>-4.0495247623811892</v>
      </c>
      <c r="N327" s="61">
        <f t="shared" si="142"/>
        <v>-13.160284338325967</v>
      </c>
      <c r="O327" s="60">
        <f>'Расчет субсидий'!T327-1</f>
        <v>0</v>
      </c>
      <c r="P327" s="60">
        <f>O327*'Расчет субсидий'!U327</f>
        <v>0</v>
      </c>
      <c r="Q327" s="61">
        <f t="shared" si="143"/>
        <v>0</v>
      </c>
      <c r="R327" s="60">
        <f>'Расчет субсидий'!X327-1</f>
        <v>0</v>
      </c>
      <c r="S327" s="60">
        <f>R327*'Расчет субсидий'!Y327</f>
        <v>0</v>
      </c>
      <c r="T327" s="61">
        <f t="shared" si="144"/>
        <v>0</v>
      </c>
      <c r="U327" s="60">
        <f>'Расчет субсидий'!AB327-1</f>
        <v>-0.23555591519663377</v>
      </c>
      <c r="V327" s="70">
        <f>U327*'Расчет субсидий'!AC327</f>
        <v>-1.1777795759831688</v>
      </c>
      <c r="W327" s="61">
        <f t="shared" si="140"/>
        <v>-3.8275884251408505</v>
      </c>
      <c r="X327" s="60">
        <f>'Расчет субсидий'!AF327-1</f>
        <v>-0.32258064516129037</v>
      </c>
      <c r="Y327" s="60">
        <f>X327*'Расчет субсидий'!AG327</f>
        <v>-6.4516129032258078</v>
      </c>
      <c r="Z327" s="61">
        <f t="shared" si="145"/>
        <v>-20.966672691078617</v>
      </c>
      <c r="AA327" s="27" t="s">
        <v>375</v>
      </c>
      <c r="AB327" s="27" t="s">
        <v>375</v>
      </c>
      <c r="AC327" s="27" t="s">
        <v>375</v>
      </c>
      <c r="AD327" s="27" t="s">
        <v>375</v>
      </c>
      <c r="AE327" s="27" t="s">
        <v>375</v>
      </c>
      <c r="AF327" s="27" t="s">
        <v>375</v>
      </c>
      <c r="AG327" s="60">
        <f t="shared" si="139"/>
        <v>-11.678917241590167</v>
      </c>
      <c r="AH327" s="26" t="str">
        <f>IF('Расчет субсидий'!BF327="+",'Расчет субсидий'!BF327,"-")</f>
        <v>-</v>
      </c>
    </row>
    <row r="328" spans="1:34" ht="15" customHeight="1">
      <c r="A328" s="32" t="s">
        <v>321</v>
      </c>
      <c r="B328" s="62"/>
      <c r="C328" s="63"/>
      <c r="D328" s="63"/>
      <c r="E328" s="64"/>
      <c r="F328" s="63"/>
      <c r="G328" s="63"/>
      <c r="H328" s="64"/>
      <c r="I328" s="64"/>
      <c r="J328" s="64"/>
      <c r="K328" s="64"/>
      <c r="L328" s="63"/>
      <c r="M328" s="63"/>
      <c r="N328" s="64"/>
      <c r="O328" s="63"/>
      <c r="P328" s="63"/>
      <c r="Q328" s="64"/>
      <c r="R328" s="63"/>
      <c r="S328" s="63"/>
      <c r="T328" s="64"/>
      <c r="U328" s="64"/>
      <c r="V328" s="64"/>
      <c r="W328" s="64"/>
      <c r="X328" s="63"/>
      <c r="Y328" s="63"/>
      <c r="Z328" s="64"/>
      <c r="AA328" s="63"/>
      <c r="AB328" s="63"/>
      <c r="AC328" s="64"/>
      <c r="AD328" s="63"/>
      <c r="AE328" s="63"/>
      <c r="AF328" s="64"/>
      <c r="AG328" s="64"/>
      <c r="AH328" s="65"/>
    </row>
    <row r="329" spans="1:34" ht="15" customHeight="1">
      <c r="A329" s="33" t="s">
        <v>322</v>
      </c>
      <c r="B329" s="57">
        <f>'Расчет субсидий'!AT329</f>
        <v>143.24545454545455</v>
      </c>
      <c r="C329" s="60">
        <f>'Расчет субсидий'!D329-1</f>
        <v>0.15053050397877987</v>
      </c>
      <c r="D329" s="60">
        <f>C329*'Расчет субсидий'!E329</f>
        <v>1.5053050397877987</v>
      </c>
      <c r="E329" s="61">
        <f t="shared" ref="E329:E339" si="146">$B329*D329/$AG329</f>
        <v>25.459486935705595</v>
      </c>
      <c r="F329" s="27" t="s">
        <v>375</v>
      </c>
      <c r="G329" s="27" t="s">
        <v>375</v>
      </c>
      <c r="H329" s="27" t="s">
        <v>375</v>
      </c>
      <c r="I329" s="27" t="s">
        <v>375</v>
      </c>
      <c r="J329" s="27" t="s">
        <v>375</v>
      </c>
      <c r="K329" s="27" t="s">
        <v>375</v>
      </c>
      <c r="L329" s="60">
        <f>'Расчет субсидий'!P329-1</f>
        <v>0.20686737804878041</v>
      </c>
      <c r="M329" s="60">
        <f>L329*'Расчет субсидий'!Q329</f>
        <v>4.1373475609756083</v>
      </c>
      <c r="N329" s="61">
        <f t="shared" ref="N329:N339" si="147">$B329*M329/$AG329</f>
        <v>69.975681601372187</v>
      </c>
      <c r="O329" s="60">
        <f>'Расчет субсидий'!T329-1</f>
        <v>4.9999999999999822E-2</v>
      </c>
      <c r="P329" s="60">
        <f>O329*'Расчет субсидий'!U329</f>
        <v>1.4999999999999947</v>
      </c>
      <c r="Q329" s="61">
        <f t="shared" ref="Q329:Q339" si="148">$B329*P329/$AG329</f>
        <v>25.369761871614905</v>
      </c>
      <c r="R329" s="60">
        <f>'Расчет субсидий'!X329-1</f>
        <v>3.8888888888888751E-2</v>
      </c>
      <c r="S329" s="60">
        <f>R329*'Расчет субсидий'!Y329</f>
        <v>0.77777777777777501</v>
      </c>
      <c r="T329" s="61">
        <f t="shared" ref="T329:T339" si="149">$B329*S329/$AG329</f>
        <v>13.154691340837358</v>
      </c>
      <c r="U329" s="60">
        <f>'Расчет субсидий'!AB329-1</f>
        <v>7.5763358778625944E-2</v>
      </c>
      <c r="V329" s="70">
        <f>U329*'Расчет субсидий'!AC329</f>
        <v>0.37881679389312972</v>
      </c>
      <c r="W329" s="61">
        <f t="shared" si="140"/>
        <v>6.4069945693582397</v>
      </c>
      <c r="X329" s="60">
        <f>'Расчет субсидий'!AF329-1</f>
        <v>8.5106382978723527E-3</v>
      </c>
      <c r="Y329" s="60">
        <f>X329*'Расчет субсидий'!AG329</f>
        <v>0.17021276595744705</v>
      </c>
      <c r="Z329" s="61">
        <f t="shared" ref="Z329:Z339" si="150">$B329*Y329/$AG329</f>
        <v>2.8788382265662449</v>
      </c>
      <c r="AA329" s="27" t="s">
        <v>375</v>
      </c>
      <c r="AB329" s="27" t="s">
        <v>375</v>
      </c>
      <c r="AC329" s="27" t="s">
        <v>375</v>
      </c>
      <c r="AD329" s="27" t="s">
        <v>375</v>
      </c>
      <c r="AE329" s="27" t="s">
        <v>375</v>
      </c>
      <c r="AF329" s="27" t="s">
        <v>375</v>
      </c>
      <c r="AG329" s="60">
        <f t="shared" si="139"/>
        <v>8.4694599383917542</v>
      </c>
      <c r="AH329" s="26" t="str">
        <f>IF('Расчет субсидий'!BF329="+",'Расчет субсидий'!BF329,"-")</f>
        <v>-</v>
      </c>
    </row>
    <row r="330" spans="1:34" ht="15" customHeight="1">
      <c r="A330" s="33" t="s">
        <v>323</v>
      </c>
      <c r="B330" s="57">
        <f>'Расчет субсидий'!AT330</f>
        <v>210.31818181818176</v>
      </c>
      <c r="C330" s="60">
        <f>'Расчет субсидий'!D330-1</f>
        <v>9.3701996927804121E-3</v>
      </c>
      <c r="D330" s="60">
        <f>C330*'Расчет субсидий'!E330</f>
        <v>9.3701996927804121E-2</v>
      </c>
      <c r="E330" s="61">
        <f t="shared" si="146"/>
        <v>1.4211315463445591</v>
      </c>
      <c r="F330" s="27" t="s">
        <v>375</v>
      </c>
      <c r="G330" s="27" t="s">
        <v>375</v>
      </c>
      <c r="H330" s="27" t="s">
        <v>375</v>
      </c>
      <c r="I330" s="27" t="s">
        <v>375</v>
      </c>
      <c r="J330" s="27" t="s">
        <v>375</v>
      </c>
      <c r="K330" s="27" t="s">
        <v>375</v>
      </c>
      <c r="L330" s="60">
        <f>'Расчет субсидий'!P330-1</f>
        <v>0.26502409332995169</v>
      </c>
      <c r="M330" s="60">
        <f>L330*'Расчет субсидий'!Q330</f>
        <v>5.3004818665990339</v>
      </c>
      <c r="N330" s="61">
        <f t="shared" si="147"/>
        <v>80.389770105486548</v>
      </c>
      <c r="O330" s="60">
        <f>'Расчет субсидий'!T330-1</f>
        <v>0.28171875000000002</v>
      </c>
      <c r="P330" s="60">
        <f>O330*'Расчет субсидий'!U330</f>
        <v>5.6343750000000004</v>
      </c>
      <c r="Q330" s="61">
        <f t="shared" si="148"/>
        <v>85.453761061298778</v>
      </c>
      <c r="R330" s="60">
        <f>'Расчет субсидий'!X330-1</f>
        <v>6.1111111111111116E-2</v>
      </c>
      <c r="S330" s="60">
        <f>R330*'Расчет субсидий'!Y330</f>
        <v>1.8333333333333335</v>
      </c>
      <c r="T330" s="61">
        <f t="shared" si="149"/>
        <v>27.805254107577344</v>
      </c>
      <c r="U330" s="60">
        <f>'Расчет субсидий'!AB330-1</f>
        <v>-2.7493226680428418E-2</v>
      </c>
      <c r="V330" s="70">
        <f>U330*'Расчет субсидий'!AC330</f>
        <v>-0.13746613340214209</v>
      </c>
      <c r="W330" s="61">
        <f t="shared" si="140"/>
        <v>-2.0848804202360105</v>
      </c>
      <c r="X330" s="60">
        <f>'Расчет субсидий'!AF330-1</f>
        <v>5.7142857142857162E-2</v>
      </c>
      <c r="Y330" s="60">
        <f>X330*'Расчет субсидий'!AG330</f>
        <v>1.1428571428571432</v>
      </c>
      <c r="Z330" s="61">
        <f t="shared" si="150"/>
        <v>17.333145417710558</v>
      </c>
      <c r="AA330" s="27" t="s">
        <v>375</v>
      </c>
      <c r="AB330" s="27" t="s">
        <v>375</v>
      </c>
      <c r="AC330" s="27" t="s">
        <v>375</v>
      </c>
      <c r="AD330" s="27" t="s">
        <v>375</v>
      </c>
      <c r="AE330" s="27" t="s">
        <v>375</v>
      </c>
      <c r="AF330" s="27" t="s">
        <v>375</v>
      </c>
      <c r="AG330" s="60">
        <f t="shared" si="139"/>
        <v>13.867283206315172</v>
      </c>
      <c r="AH330" s="26" t="str">
        <f>IF('Расчет субсидий'!BF330="+",'Расчет субсидий'!BF330,"-")</f>
        <v>-</v>
      </c>
    </row>
    <row r="331" spans="1:34" ht="15" customHeight="1">
      <c r="A331" s="33" t="s">
        <v>276</v>
      </c>
      <c r="B331" s="57">
        <f>'Расчет субсидий'!AT331</f>
        <v>113.62727272727261</v>
      </c>
      <c r="C331" s="60">
        <f>'Расчет субсидий'!D331-1</f>
        <v>0.1364640883977899</v>
      </c>
      <c r="D331" s="60">
        <f>C331*'Расчет субсидий'!E331</f>
        <v>1.364640883977899</v>
      </c>
      <c r="E331" s="61">
        <f t="shared" si="146"/>
        <v>15.947828543040272</v>
      </c>
      <c r="F331" s="27" t="s">
        <v>375</v>
      </c>
      <c r="G331" s="27" t="s">
        <v>375</v>
      </c>
      <c r="H331" s="27" t="s">
        <v>375</v>
      </c>
      <c r="I331" s="27" t="s">
        <v>375</v>
      </c>
      <c r="J331" s="27" t="s">
        <v>375</v>
      </c>
      <c r="K331" s="27" t="s">
        <v>375</v>
      </c>
      <c r="L331" s="60">
        <f>'Расчет субсидий'!P331-1</f>
        <v>3.0290791599353772E-2</v>
      </c>
      <c r="M331" s="60">
        <f>L331*'Расчет субсидий'!Q331</f>
        <v>0.60581583198707545</v>
      </c>
      <c r="N331" s="61">
        <f t="shared" si="147"/>
        <v>7.0798457899240566</v>
      </c>
      <c r="O331" s="60">
        <f>'Расчет субсидий'!T331-1</f>
        <v>6.4285714285714279E-2</v>
      </c>
      <c r="P331" s="60">
        <f>O331*'Расчет субсидий'!U331</f>
        <v>1.9285714285714284</v>
      </c>
      <c r="Q331" s="61">
        <f t="shared" si="148"/>
        <v>22.538183368952541</v>
      </c>
      <c r="R331" s="60">
        <f>'Расчет субсидий'!X331-1</f>
        <v>9.1666666666666563E-2</v>
      </c>
      <c r="S331" s="60">
        <f>R331*'Расчет субсидий'!Y331</f>
        <v>1.8333333333333313</v>
      </c>
      <c r="T331" s="61">
        <f t="shared" si="149"/>
        <v>21.425186659374617</v>
      </c>
      <c r="U331" s="60">
        <f>'Расчет субсидий'!AB331-1</f>
        <v>-3.654024051803928E-3</v>
      </c>
      <c r="V331" s="70">
        <f>U331*'Расчет субсидий'!AC331</f>
        <v>-1.827012025901964E-2</v>
      </c>
      <c r="W331" s="61">
        <f t="shared" si="140"/>
        <v>-0.21351312918475523</v>
      </c>
      <c r="X331" s="60">
        <f>'Расчет субсидий'!AF331-1</f>
        <v>0.20044444444444443</v>
      </c>
      <c r="Y331" s="60">
        <f>X331*'Расчет субсидий'!AG331</f>
        <v>4.0088888888888885</v>
      </c>
      <c r="Z331" s="61">
        <f t="shared" si="150"/>
        <v>46.84974149516588</v>
      </c>
      <c r="AA331" s="27" t="s">
        <v>375</v>
      </c>
      <c r="AB331" s="27" t="s">
        <v>375</v>
      </c>
      <c r="AC331" s="27" t="s">
        <v>375</v>
      </c>
      <c r="AD331" s="27" t="s">
        <v>375</v>
      </c>
      <c r="AE331" s="27" t="s">
        <v>375</v>
      </c>
      <c r="AF331" s="27" t="s">
        <v>375</v>
      </c>
      <c r="AG331" s="60">
        <f t="shared" si="139"/>
        <v>9.7229802464996027</v>
      </c>
      <c r="AH331" s="26" t="str">
        <f>IF('Расчет субсидий'!BF331="+",'Расчет субсидий'!BF331,"-")</f>
        <v>-</v>
      </c>
    </row>
    <row r="332" spans="1:34" ht="15" customHeight="1">
      <c r="A332" s="33" t="s">
        <v>324</v>
      </c>
      <c r="B332" s="57">
        <f>'Расчет субсидий'!AT332</f>
        <v>-54.627272727272612</v>
      </c>
      <c r="C332" s="60">
        <f>'Расчет субсидий'!D332-1</f>
        <v>8.8720379146919326E-2</v>
      </c>
      <c r="D332" s="60">
        <f>C332*'Расчет субсидий'!E332</f>
        <v>0.88720379146919326</v>
      </c>
      <c r="E332" s="61">
        <f t="shared" si="146"/>
        <v>21.502093366172051</v>
      </c>
      <c r="F332" s="27" t="s">
        <v>375</v>
      </c>
      <c r="G332" s="27" t="s">
        <v>375</v>
      </c>
      <c r="H332" s="27" t="s">
        <v>375</v>
      </c>
      <c r="I332" s="27" t="s">
        <v>375</v>
      </c>
      <c r="J332" s="27" t="s">
        <v>375</v>
      </c>
      <c r="K332" s="27" t="s">
        <v>375</v>
      </c>
      <c r="L332" s="60">
        <f>'Расчет субсидий'!P332-1</f>
        <v>-0.34837338564655873</v>
      </c>
      <c r="M332" s="60">
        <f>L332*'Расчет субсидий'!Q332</f>
        <v>-6.9674677129311746</v>
      </c>
      <c r="N332" s="61">
        <f t="shared" si="147"/>
        <v>-168.86215177365759</v>
      </c>
      <c r="O332" s="60">
        <f>'Расчет субсидий'!T332-1</f>
        <v>4.4444444444444509E-2</v>
      </c>
      <c r="P332" s="60">
        <f>O332*'Расчет субсидий'!U332</f>
        <v>1.5555555555555578</v>
      </c>
      <c r="Q332" s="61">
        <f t="shared" si="148"/>
        <v>37.700132836937563</v>
      </c>
      <c r="R332" s="60">
        <f>'Расчет субсидий'!X332-1</f>
        <v>7.4999999999999956E-2</v>
      </c>
      <c r="S332" s="60">
        <f>R332*'Расчет субсидий'!Y332</f>
        <v>1.1249999999999993</v>
      </c>
      <c r="T332" s="61">
        <f t="shared" si="149"/>
        <v>27.265274640999433</v>
      </c>
      <c r="U332" s="60">
        <f>'Расчет субсидий'!AB332-1</f>
        <v>0.22914348664279816</v>
      </c>
      <c r="V332" s="70">
        <f>U332*'Расчет субсидий'!AC332</f>
        <v>1.1457174332139908</v>
      </c>
      <c r="W332" s="61">
        <f t="shared" si="140"/>
        <v>27.767378202275914</v>
      </c>
      <c r="X332" s="60">
        <f>'Расчет субсидий'!AF332-1</f>
        <v>0</v>
      </c>
      <c r="Y332" s="60">
        <f>X332*'Расчет субсидий'!AG332</f>
        <v>0</v>
      </c>
      <c r="Z332" s="61">
        <f t="shared" si="150"/>
        <v>0</v>
      </c>
      <c r="AA332" s="27" t="s">
        <v>375</v>
      </c>
      <c r="AB332" s="27" t="s">
        <v>375</v>
      </c>
      <c r="AC332" s="27" t="s">
        <v>375</v>
      </c>
      <c r="AD332" s="27" t="s">
        <v>375</v>
      </c>
      <c r="AE332" s="27" t="s">
        <v>375</v>
      </c>
      <c r="AF332" s="27" t="s">
        <v>375</v>
      </c>
      <c r="AG332" s="60">
        <f t="shared" si="139"/>
        <v>-2.253990932692433</v>
      </c>
      <c r="AH332" s="26" t="str">
        <f>IF('Расчет субсидий'!BF332="+",'Расчет субсидий'!BF332,"-")</f>
        <v>-</v>
      </c>
    </row>
    <row r="333" spans="1:34" ht="15" customHeight="1">
      <c r="A333" s="33" t="s">
        <v>325</v>
      </c>
      <c r="B333" s="57">
        <f>'Расчет субсидий'!AT333</f>
        <v>309.9909090909091</v>
      </c>
      <c r="C333" s="60">
        <f>'Расчет субсидий'!D333-1</f>
        <v>-1</v>
      </c>
      <c r="D333" s="60">
        <f>C333*'Расчет субсидий'!E333</f>
        <v>0</v>
      </c>
      <c r="E333" s="61">
        <f t="shared" si="146"/>
        <v>0</v>
      </c>
      <c r="F333" s="27" t="s">
        <v>375</v>
      </c>
      <c r="G333" s="27" t="s">
        <v>375</v>
      </c>
      <c r="H333" s="27" t="s">
        <v>375</v>
      </c>
      <c r="I333" s="27" t="s">
        <v>375</v>
      </c>
      <c r="J333" s="27" t="s">
        <v>375</v>
      </c>
      <c r="K333" s="27" t="s">
        <v>375</v>
      </c>
      <c r="L333" s="60">
        <f>'Расчет субсидий'!P333-1</f>
        <v>8.4770889487870482E-2</v>
      </c>
      <c r="M333" s="60">
        <f>L333*'Расчет субсидий'!Q333</f>
        <v>1.6954177897574096</v>
      </c>
      <c r="N333" s="61">
        <f t="shared" si="147"/>
        <v>61.922246167893775</v>
      </c>
      <c r="O333" s="60">
        <f>'Расчет субсидий'!T333-1</f>
        <v>0.16654733492442308</v>
      </c>
      <c r="P333" s="60">
        <f>O333*'Расчет субсидий'!U333</f>
        <v>4.996420047732693</v>
      </c>
      <c r="Q333" s="61">
        <f t="shared" si="148"/>
        <v>182.48572948982249</v>
      </c>
      <c r="R333" s="60">
        <f>'Расчет субсидий'!X333-1</f>
        <v>6.6666666666666652E-2</v>
      </c>
      <c r="S333" s="60">
        <f>R333*'Расчет субсидий'!Y333</f>
        <v>1.333333333333333</v>
      </c>
      <c r="T333" s="61">
        <f t="shared" si="149"/>
        <v>48.697728305858242</v>
      </c>
      <c r="U333" s="60">
        <f>'Расчет субсидий'!AB333-1</f>
        <v>5.3332222592469281E-2</v>
      </c>
      <c r="V333" s="70">
        <f>U333*'Расчет субсидий'!AC333</f>
        <v>0.2666611129623464</v>
      </c>
      <c r="W333" s="61">
        <f t="shared" si="140"/>
        <v>9.7393428215835911</v>
      </c>
      <c r="X333" s="60">
        <f>'Расчет субсидий'!AF333-1</f>
        <v>9.782608695652284E-3</v>
      </c>
      <c r="Y333" s="60">
        <f>X333*'Расчет субсидий'!AG333</f>
        <v>0.19565217391304568</v>
      </c>
      <c r="Z333" s="61">
        <f t="shared" si="150"/>
        <v>7.1458623057510202</v>
      </c>
      <c r="AA333" s="27" t="s">
        <v>375</v>
      </c>
      <c r="AB333" s="27" t="s">
        <v>375</v>
      </c>
      <c r="AC333" s="27" t="s">
        <v>375</v>
      </c>
      <c r="AD333" s="27" t="s">
        <v>375</v>
      </c>
      <c r="AE333" s="27" t="s">
        <v>375</v>
      </c>
      <c r="AF333" s="27" t="s">
        <v>375</v>
      </c>
      <c r="AG333" s="60">
        <f t="shared" si="139"/>
        <v>8.4874844576988266</v>
      </c>
      <c r="AH333" s="26" t="str">
        <f>IF('Расчет субсидий'!BF333="+",'Расчет субсидий'!BF333,"-")</f>
        <v>-</v>
      </c>
    </row>
    <row r="334" spans="1:34" ht="15" customHeight="1">
      <c r="A334" s="33" t="s">
        <v>326</v>
      </c>
      <c r="B334" s="57">
        <f>'Расчет субсидий'!AT334</f>
        <v>104.16363636363621</v>
      </c>
      <c r="C334" s="60">
        <f>'Расчет субсидий'!D334-1</f>
        <v>2.6745913818722045E-2</v>
      </c>
      <c r="D334" s="60">
        <f>C334*'Расчет субсидий'!E334</f>
        <v>0.26745913818722045</v>
      </c>
      <c r="E334" s="61">
        <f t="shared" si="146"/>
        <v>2.2974998437704164</v>
      </c>
      <c r="F334" s="27" t="s">
        <v>375</v>
      </c>
      <c r="G334" s="27" t="s">
        <v>375</v>
      </c>
      <c r="H334" s="27" t="s">
        <v>375</v>
      </c>
      <c r="I334" s="27" t="s">
        <v>375</v>
      </c>
      <c r="J334" s="27" t="s">
        <v>375</v>
      </c>
      <c r="K334" s="27" t="s">
        <v>375</v>
      </c>
      <c r="L334" s="60">
        <f>'Расчет субсидий'!P334-1</f>
        <v>3.5192045232989022E-2</v>
      </c>
      <c r="M334" s="60">
        <f>L334*'Расчет субсидий'!Q334</f>
        <v>0.70384090465978044</v>
      </c>
      <c r="N334" s="61">
        <f t="shared" si="147"/>
        <v>6.0460613888732713</v>
      </c>
      <c r="O334" s="60">
        <f>'Расчет субсидий'!T334-1</f>
        <v>0.21277777777777773</v>
      </c>
      <c r="P334" s="60">
        <f>O334*'Расчет субсидий'!U334</f>
        <v>6.383333333333332</v>
      </c>
      <c r="Q334" s="61">
        <f t="shared" si="148"/>
        <v>54.833450206520446</v>
      </c>
      <c r="R334" s="60">
        <f>'Расчет субсидий'!X334-1</f>
        <v>0.2022222222222223</v>
      </c>
      <c r="S334" s="60">
        <f>R334*'Расчет субсидий'!Y334</f>
        <v>4.0444444444444461</v>
      </c>
      <c r="T334" s="61">
        <f t="shared" si="149"/>
        <v>34.742168625193131</v>
      </c>
      <c r="U334" s="60">
        <f>'Расчет субсидий'!AB334-1</f>
        <v>0.14538733526197367</v>
      </c>
      <c r="V334" s="70">
        <f>U334*'Расчет субсидий'!AC334</f>
        <v>0.72693667630986836</v>
      </c>
      <c r="W334" s="61">
        <f t="shared" si="140"/>
        <v>6.2444562992789523</v>
      </c>
      <c r="X334" s="60">
        <f>'Расчет субсидий'!AF334-1</f>
        <v>0</v>
      </c>
      <c r="Y334" s="60">
        <f>X334*'Расчет субсидий'!AG334</f>
        <v>0</v>
      </c>
      <c r="Z334" s="61">
        <f t="shared" si="150"/>
        <v>0</v>
      </c>
      <c r="AA334" s="27" t="s">
        <v>375</v>
      </c>
      <c r="AB334" s="27" t="s">
        <v>375</v>
      </c>
      <c r="AC334" s="27" t="s">
        <v>375</v>
      </c>
      <c r="AD334" s="27" t="s">
        <v>375</v>
      </c>
      <c r="AE334" s="27" t="s">
        <v>375</v>
      </c>
      <c r="AF334" s="27" t="s">
        <v>375</v>
      </c>
      <c r="AG334" s="60">
        <f t="shared" si="139"/>
        <v>12.126014496934648</v>
      </c>
      <c r="AH334" s="26" t="str">
        <f>IF('Расчет субсидий'!BF334="+",'Расчет субсидий'!BF334,"-")</f>
        <v>-</v>
      </c>
    </row>
    <row r="335" spans="1:34" ht="15" customHeight="1">
      <c r="A335" s="33" t="s">
        <v>327</v>
      </c>
      <c r="B335" s="57">
        <f>'Расчет субсидий'!AT335</f>
        <v>219.17272727272757</v>
      </c>
      <c r="C335" s="60">
        <f>'Расчет субсидий'!D335-1</f>
        <v>3.0059523809523814E-2</v>
      </c>
      <c r="D335" s="60">
        <f>C335*'Расчет субсидий'!E335</f>
        <v>0.30059523809523814</v>
      </c>
      <c r="E335" s="61">
        <f t="shared" si="146"/>
        <v>5.427387377900156</v>
      </c>
      <c r="F335" s="27" t="s">
        <v>375</v>
      </c>
      <c r="G335" s="27" t="s">
        <v>375</v>
      </c>
      <c r="H335" s="27" t="s">
        <v>375</v>
      </c>
      <c r="I335" s="27" t="s">
        <v>375</v>
      </c>
      <c r="J335" s="27" t="s">
        <v>375</v>
      </c>
      <c r="K335" s="27" t="s">
        <v>375</v>
      </c>
      <c r="L335" s="60">
        <f>'Расчет субсидий'!P335-1</f>
        <v>0.16952764976958523</v>
      </c>
      <c r="M335" s="60">
        <f>L335*'Расчет субсидий'!Q335</f>
        <v>3.3905529953917046</v>
      </c>
      <c r="N335" s="61">
        <f t="shared" si="147"/>
        <v>61.218017450629794</v>
      </c>
      <c r="O335" s="60">
        <f>'Расчет субсидий'!T335-1</f>
        <v>0.27415384615384619</v>
      </c>
      <c r="P335" s="60">
        <f>O335*'Расчет субсидий'!U335</f>
        <v>5.4830769230769238</v>
      </c>
      <c r="Q335" s="61">
        <f t="shared" si="148"/>
        <v>98.999514007386892</v>
      </c>
      <c r="R335" s="60">
        <f>'Расчет субсидий'!X335-1</f>
        <v>5.0000000000000044E-2</v>
      </c>
      <c r="S335" s="60">
        <f>R335*'Расчет субсидий'!Y335</f>
        <v>1.5000000000000013</v>
      </c>
      <c r="T335" s="61">
        <f t="shared" si="149"/>
        <v>27.083200380808723</v>
      </c>
      <c r="U335" s="60">
        <f>'Расчет субсидий'!AB335-1</f>
        <v>0.12996336425286459</v>
      </c>
      <c r="V335" s="70">
        <f>U335*'Расчет субсидий'!AC335</f>
        <v>0.64981682126432294</v>
      </c>
      <c r="W335" s="61">
        <f t="shared" si="140"/>
        <v>11.732746120747873</v>
      </c>
      <c r="X335" s="60">
        <f>'Расчет субсидий'!AF335-1</f>
        <v>4.0740740740740744E-2</v>
      </c>
      <c r="Y335" s="60">
        <f>X335*'Расчет субсидий'!AG335</f>
        <v>0.81481481481481488</v>
      </c>
      <c r="Z335" s="61">
        <f t="shared" si="150"/>
        <v>14.71186193525411</v>
      </c>
      <c r="AA335" s="27" t="s">
        <v>375</v>
      </c>
      <c r="AB335" s="27" t="s">
        <v>375</v>
      </c>
      <c r="AC335" s="27" t="s">
        <v>375</v>
      </c>
      <c r="AD335" s="27" t="s">
        <v>375</v>
      </c>
      <c r="AE335" s="27" t="s">
        <v>375</v>
      </c>
      <c r="AF335" s="27" t="s">
        <v>375</v>
      </c>
      <c r="AG335" s="60">
        <f t="shared" si="139"/>
        <v>12.138856792643008</v>
      </c>
      <c r="AH335" s="26" t="str">
        <f>IF('Расчет субсидий'!BF335="+",'Расчет субсидий'!BF335,"-")</f>
        <v>-</v>
      </c>
    </row>
    <row r="336" spans="1:34" ht="15" customHeight="1">
      <c r="A336" s="33" t="s">
        <v>328</v>
      </c>
      <c r="B336" s="57">
        <f>'Расчет субсидий'!AT336</f>
        <v>23.254545454545337</v>
      </c>
      <c r="C336" s="60">
        <f>'Расчет субсидий'!D336-1</f>
        <v>0.11683804627249361</v>
      </c>
      <c r="D336" s="60">
        <f>C336*'Расчет субсидий'!E336</f>
        <v>1.1683804627249361</v>
      </c>
      <c r="E336" s="61">
        <f t="shared" si="146"/>
        <v>10.697874551431932</v>
      </c>
      <c r="F336" s="27" t="s">
        <v>375</v>
      </c>
      <c r="G336" s="27" t="s">
        <v>375</v>
      </c>
      <c r="H336" s="27" t="s">
        <v>375</v>
      </c>
      <c r="I336" s="27" t="s">
        <v>375</v>
      </c>
      <c r="J336" s="27" t="s">
        <v>375</v>
      </c>
      <c r="K336" s="27" t="s">
        <v>375</v>
      </c>
      <c r="L336" s="60">
        <f>'Расчет субсидий'!P336-1</f>
        <v>-0.71520813298530017</v>
      </c>
      <c r="M336" s="60">
        <f>L336*'Расчет субсидий'!Q336</f>
        <v>-14.304162659706003</v>
      </c>
      <c r="N336" s="61">
        <f t="shared" si="147"/>
        <v>-130.9711541563471</v>
      </c>
      <c r="O336" s="60">
        <f>'Расчет субсидий'!T336-1</f>
        <v>0.30000000000000004</v>
      </c>
      <c r="P336" s="60">
        <f>O336*'Расчет субсидий'!U336</f>
        <v>9.0000000000000018</v>
      </c>
      <c r="Q336" s="61">
        <f t="shared" si="148"/>
        <v>82.405409911030119</v>
      </c>
      <c r="R336" s="60">
        <f>'Расчет субсидий'!X336-1</f>
        <v>7.4999999999999956E-2</v>
      </c>
      <c r="S336" s="60">
        <f>R336*'Расчет субсидий'!Y336</f>
        <v>1.4999999999999991</v>
      </c>
      <c r="T336" s="61">
        <f t="shared" si="149"/>
        <v>13.734234985171675</v>
      </c>
      <c r="U336" s="60">
        <f>'Расчет субсидий'!AB336-1</f>
        <v>0.21436999271667867</v>
      </c>
      <c r="V336" s="70">
        <f>U336*'Расчет субсидий'!AC336</f>
        <v>1.0718499635833934</v>
      </c>
      <c r="W336" s="61">
        <f t="shared" si="140"/>
        <v>9.8140261791346894</v>
      </c>
      <c r="X336" s="60">
        <f>'Расчет субсидий'!AF336-1</f>
        <v>0.20518518518518514</v>
      </c>
      <c r="Y336" s="60">
        <f>X336*'Расчет субсидий'!AG336</f>
        <v>4.1037037037037027</v>
      </c>
      <c r="Z336" s="61">
        <f t="shared" si="150"/>
        <v>37.574153984124003</v>
      </c>
      <c r="AA336" s="27" t="s">
        <v>375</v>
      </c>
      <c r="AB336" s="27" t="s">
        <v>375</v>
      </c>
      <c r="AC336" s="27" t="s">
        <v>375</v>
      </c>
      <c r="AD336" s="27" t="s">
        <v>375</v>
      </c>
      <c r="AE336" s="27" t="s">
        <v>375</v>
      </c>
      <c r="AF336" s="27" t="s">
        <v>375</v>
      </c>
      <c r="AG336" s="60">
        <f t="shared" si="139"/>
        <v>2.5397714703060301</v>
      </c>
      <c r="AH336" s="26" t="str">
        <f>IF('Расчет субсидий'!BF336="+",'Расчет субсидий'!BF336,"-")</f>
        <v>-</v>
      </c>
    </row>
    <row r="337" spans="1:34" ht="15" customHeight="1">
      <c r="A337" s="33" t="s">
        <v>329</v>
      </c>
      <c r="B337" s="57">
        <f>'Расчет субсидий'!AT337</f>
        <v>172.74545454545455</v>
      </c>
      <c r="C337" s="60">
        <f>'Расчет субсидий'!D337-1</f>
        <v>0.1007575757575756</v>
      </c>
      <c r="D337" s="60">
        <f>C337*'Расчет субсидий'!E337</f>
        <v>1.007575757575756</v>
      </c>
      <c r="E337" s="61">
        <f t="shared" si="146"/>
        <v>10.041021141387347</v>
      </c>
      <c r="F337" s="27" t="s">
        <v>375</v>
      </c>
      <c r="G337" s="27" t="s">
        <v>375</v>
      </c>
      <c r="H337" s="27" t="s">
        <v>375</v>
      </c>
      <c r="I337" s="27" t="s">
        <v>375</v>
      </c>
      <c r="J337" s="27" t="s">
        <v>375</v>
      </c>
      <c r="K337" s="27" t="s">
        <v>375</v>
      </c>
      <c r="L337" s="60">
        <f>'Расчет субсидий'!P337-1</f>
        <v>0.23143237841439035</v>
      </c>
      <c r="M337" s="60">
        <f>L337*'Расчет субсидий'!Q337</f>
        <v>4.628647568287807</v>
      </c>
      <c r="N337" s="61">
        <f t="shared" si="147"/>
        <v>46.126901862974421</v>
      </c>
      <c r="O337" s="60">
        <f>'Расчет субсидий'!T337-1</f>
        <v>0.30000000000000004</v>
      </c>
      <c r="P337" s="60">
        <f>O337*'Расчет субсидий'!U337</f>
        <v>7.5000000000000009</v>
      </c>
      <c r="Q337" s="61">
        <f t="shared" si="148"/>
        <v>74.741435563710453</v>
      </c>
      <c r="R337" s="60">
        <f>'Расчет субсидий'!X337-1</f>
        <v>6.6666666666666652E-2</v>
      </c>
      <c r="S337" s="60">
        <f>R337*'Расчет субсидий'!Y337</f>
        <v>1.6666666666666663</v>
      </c>
      <c r="T337" s="61">
        <f t="shared" si="149"/>
        <v>16.609207903046762</v>
      </c>
      <c r="U337" s="60">
        <f>'Расчет субсидий'!AB337-1</f>
        <v>0.18628318584070791</v>
      </c>
      <c r="V337" s="70">
        <f>U337*'Расчет субсидий'!AC337</f>
        <v>0.93141592920353955</v>
      </c>
      <c r="W337" s="61">
        <f t="shared" si="140"/>
        <v>9.2820484874106448</v>
      </c>
      <c r="X337" s="60">
        <f>'Расчет субсидий'!AF337-1</f>
        <v>8.0000000000000071E-2</v>
      </c>
      <c r="Y337" s="60">
        <f>X337*'Расчет субсидий'!AG337</f>
        <v>1.6000000000000014</v>
      </c>
      <c r="Z337" s="61">
        <f t="shared" si="150"/>
        <v>15.94483958692491</v>
      </c>
      <c r="AA337" s="27" t="s">
        <v>375</v>
      </c>
      <c r="AB337" s="27" t="s">
        <v>375</v>
      </c>
      <c r="AC337" s="27" t="s">
        <v>375</v>
      </c>
      <c r="AD337" s="27" t="s">
        <v>375</v>
      </c>
      <c r="AE337" s="27" t="s">
        <v>375</v>
      </c>
      <c r="AF337" s="27" t="s">
        <v>375</v>
      </c>
      <c r="AG337" s="60">
        <f t="shared" si="139"/>
        <v>17.334305921733772</v>
      </c>
      <c r="AH337" s="26" t="str">
        <f>IF('Расчет субсидий'!BF337="+",'Расчет субсидий'!BF337,"-")</f>
        <v>-</v>
      </c>
    </row>
    <row r="338" spans="1:34" ht="15" customHeight="1">
      <c r="A338" s="33" t="s">
        <v>330</v>
      </c>
      <c r="B338" s="57">
        <f>'Расчет субсидий'!AT338</f>
        <v>161.62727272727261</v>
      </c>
      <c r="C338" s="60">
        <f>'Расчет субсидий'!D338-1</f>
        <v>6.0911602209944737E-2</v>
      </c>
      <c r="D338" s="60">
        <f>C338*'Расчет субсидий'!E338</f>
        <v>0.60911602209944737</v>
      </c>
      <c r="E338" s="61">
        <f t="shared" si="146"/>
        <v>10.514751423776435</v>
      </c>
      <c r="F338" s="27" t="s">
        <v>375</v>
      </c>
      <c r="G338" s="27" t="s">
        <v>375</v>
      </c>
      <c r="H338" s="27" t="s">
        <v>375</v>
      </c>
      <c r="I338" s="27" t="s">
        <v>375</v>
      </c>
      <c r="J338" s="27" t="s">
        <v>375</v>
      </c>
      <c r="K338" s="27" t="s">
        <v>375</v>
      </c>
      <c r="L338" s="60">
        <f>'Расчет субсидий'!P338-1</f>
        <v>3.9611856971952797E-2</v>
      </c>
      <c r="M338" s="60">
        <f>L338*'Расчет субсидий'!Q338</f>
        <v>0.79223713943905594</v>
      </c>
      <c r="N338" s="61">
        <f t="shared" si="147"/>
        <v>13.675845467294828</v>
      </c>
      <c r="O338" s="60">
        <f>'Расчет субсидий'!T338-1</f>
        <v>9.9285714285714421E-2</v>
      </c>
      <c r="P338" s="60">
        <f>O338*'Расчет субсидий'!U338</f>
        <v>1.9857142857142884</v>
      </c>
      <c r="Q338" s="61">
        <f t="shared" si="148"/>
        <v>34.278021518729091</v>
      </c>
      <c r="R338" s="60">
        <f>'Расчет субсидий'!X338-1</f>
        <v>0.12564102564102564</v>
      </c>
      <c r="S338" s="60">
        <f>R338*'Расчет субсидий'!Y338</f>
        <v>3.7692307692307692</v>
      </c>
      <c r="T338" s="61">
        <f t="shared" si="149"/>
        <v>65.065641289009747</v>
      </c>
      <c r="U338" s="60">
        <f>'Расчет субсидий'!AB338-1</f>
        <v>1.1665673420738987E-2</v>
      </c>
      <c r="V338" s="70">
        <f>U338*'Расчет субсидий'!AC338</f>
        <v>5.8328367103694934E-2</v>
      </c>
      <c r="W338" s="61">
        <f t="shared" si="140"/>
        <v>1.0068825294337753</v>
      </c>
      <c r="X338" s="60">
        <f>'Расчет субсидий'!AF338-1</f>
        <v>0.10741935483870968</v>
      </c>
      <c r="Y338" s="60">
        <f>X338*'Расчет субсидий'!AG338</f>
        <v>2.1483870967741936</v>
      </c>
      <c r="Z338" s="61">
        <f t="shared" si="150"/>
        <v>37.086130499028734</v>
      </c>
      <c r="AA338" s="27" t="s">
        <v>375</v>
      </c>
      <c r="AB338" s="27" t="s">
        <v>375</v>
      </c>
      <c r="AC338" s="27" t="s">
        <v>375</v>
      </c>
      <c r="AD338" s="27" t="s">
        <v>375</v>
      </c>
      <c r="AE338" s="27" t="s">
        <v>375</v>
      </c>
      <c r="AF338" s="27" t="s">
        <v>375</v>
      </c>
      <c r="AG338" s="60">
        <f t="shared" si="139"/>
        <v>9.3630136803614494</v>
      </c>
      <c r="AH338" s="26" t="str">
        <f>IF('Расчет субсидий'!BF338="+",'Расчет субсидий'!BF338,"-")</f>
        <v>-</v>
      </c>
    </row>
    <row r="339" spans="1:34" ht="15" customHeight="1">
      <c r="A339" s="33" t="s">
        <v>331</v>
      </c>
      <c r="B339" s="57">
        <f>'Расчет субсидий'!AT339</f>
        <v>345.78181818181838</v>
      </c>
      <c r="C339" s="60">
        <f>'Расчет субсидий'!D339-1</f>
        <v>-2.3692515206270803E-2</v>
      </c>
      <c r="D339" s="60">
        <f>C339*'Расчет субсидий'!E339</f>
        <v>-0.23692515206270803</v>
      </c>
      <c r="E339" s="61">
        <f t="shared" si="146"/>
        <v>-11.680432405400389</v>
      </c>
      <c r="F339" s="27" t="s">
        <v>375</v>
      </c>
      <c r="G339" s="27" t="s">
        <v>375</v>
      </c>
      <c r="H339" s="27" t="s">
        <v>375</v>
      </c>
      <c r="I339" s="27" t="s">
        <v>375</v>
      </c>
      <c r="J339" s="27" t="s">
        <v>375</v>
      </c>
      <c r="K339" s="27" t="s">
        <v>375</v>
      </c>
      <c r="L339" s="60">
        <f>'Расчет субсидий'!P339-1</f>
        <v>-0.11466949095555101</v>
      </c>
      <c r="M339" s="60">
        <f>L339*'Расчет субсидий'!Q339</f>
        <v>-2.2933898191110202</v>
      </c>
      <c r="N339" s="61">
        <f t="shared" si="147"/>
        <v>-113.06433499415736</v>
      </c>
      <c r="O339" s="60">
        <f>'Расчет субсидий'!T339-1</f>
        <v>0.23397590361445775</v>
      </c>
      <c r="P339" s="60">
        <f>O339*'Расчет субсидий'!U339</f>
        <v>4.679518072289155</v>
      </c>
      <c r="Q339" s="61">
        <f t="shared" si="148"/>
        <v>230.70068355915296</v>
      </c>
      <c r="R339" s="60">
        <f>'Расчет субсидий'!X339-1</f>
        <v>6.0714285714285721E-2</v>
      </c>
      <c r="S339" s="60">
        <f>R339*'Расчет субсидий'!Y339</f>
        <v>1.8214285714285716</v>
      </c>
      <c r="T339" s="61">
        <f t="shared" si="149"/>
        <v>89.796600844664454</v>
      </c>
      <c r="U339" s="60">
        <f>'Расчет субсидий'!AB339-1</f>
        <v>8.3636970989541926E-2</v>
      </c>
      <c r="V339" s="70">
        <f>U339*'Расчет субсидий'!AC339</f>
        <v>0.41818485494770963</v>
      </c>
      <c r="W339" s="61">
        <f t="shared" si="140"/>
        <v>20.616552901424605</v>
      </c>
      <c r="X339" s="60">
        <f>'Расчет субсидий'!AF339-1</f>
        <v>0.13125000000000009</v>
      </c>
      <c r="Y339" s="60">
        <f>X339*'Расчет субсидий'!AG339</f>
        <v>2.6250000000000018</v>
      </c>
      <c r="Z339" s="61">
        <f t="shared" si="150"/>
        <v>129.41274827613412</v>
      </c>
      <c r="AA339" s="27" t="s">
        <v>375</v>
      </c>
      <c r="AB339" s="27" t="s">
        <v>375</v>
      </c>
      <c r="AC339" s="27" t="s">
        <v>375</v>
      </c>
      <c r="AD339" s="27" t="s">
        <v>375</v>
      </c>
      <c r="AE339" s="27" t="s">
        <v>375</v>
      </c>
      <c r="AF339" s="27" t="s">
        <v>375</v>
      </c>
      <c r="AG339" s="60">
        <f t="shared" si="139"/>
        <v>7.0138165274917093</v>
      </c>
      <c r="AH339" s="26" t="str">
        <f>IF('Расчет субсидий'!BF339="+",'Расчет субсидий'!BF339,"-")</f>
        <v>-</v>
      </c>
    </row>
    <row r="340" spans="1:34" ht="15" customHeight="1">
      <c r="A340" s="32" t="s">
        <v>332</v>
      </c>
      <c r="B340" s="62"/>
      <c r="C340" s="63"/>
      <c r="D340" s="63"/>
      <c r="E340" s="64"/>
      <c r="F340" s="63"/>
      <c r="G340" s="63"/>
      <c r="H340" s="64"/>
      <c r="I340" s="64"/>
      <c r="J340" s="64"/>
      <c r="K340" s="64"/>
      <c r="L340" s="63"/>
      <c r="M340" s="63"/>
      <c r="N340" s="64"/>
      <c r="O340" s="63"/>
      <c r="P340" s="63"/>
      <c r="Q340" s="64"/>
      <c r="R340" s="63"/>
      <c r="S340" s="63"/>
      <c r="T340" s="64"/>
      <c r="U340" s="64"/>
      <c r="V340" s="64"/>
      <c r="W340" s="64"/>
      <c r="X340" s="63"/>
      <c r="Y340" s="63"/>
      <c r="Z340" s="64"/>
      <c r="AA340" s="63"/>
      <c r="AB340" s="63"/>
      <c r="AC340" s="64"/>
      <c r="AD340" s="63"/>
      <c r="AE340" s="63"/>
      <c r="AF340" s="64"/>
      <c r="AG340" s="64"/>
      <c r="AH340" s="65"/>
    </row>
    <row r="341" spans="1:34" ht="15" customHeight="1">
      <c r="A341" s="33" t="s">
        <v>333</v>
      </c>
      <c r="B341" s="57">
        <f>'Расчет субсидий'!AT341</f>
        <v>-28.39090909090919</v>
      </c>
      <c r="C341" s="60">
        <f>'Расчет субсидий'!D341-1</f>
        <v>1.211072664359869E-2</v>
      </c>
      <c r="D341" s="60">
        <f>C341*'Расчет субсидий'!E341</f>
        <v>0.1211072664359869</v>
      </c>
      <c r="E341" s="61">
        <f t="shared" ref="E341:E351" si="151">$B341*D341/$AG341</f>
        <v>1.4806035342264741</v>
      </c>
      <c r="F341" s="27" t="s">
        <v>375</v>
      </c>
      <c r="G341" s="27" t="s">
        <v>375</v>
      </c>
      <c r="H341" s="27" t="s">
        <v>375</v>
      </c>
      <c r="I341" s="27" t="s">
        <v>375</v>
      </c>
      <c r="J341" s="27" t="s">
        <v>375</v>
      </c>
      <c r="K341" s="27" t="s">
        <v>375</v>
      </c>
      <c r="L341" s="60">
        <f>'Расчет субсидий'!P341-1</f>
        <v>-0.18656586722280144</v>
      </c>
      <c r="M341" s="60">
        <f>L341*'Расчет субсидий'!Q341</f>
        <v>-3.7313173444560288</v>
      </c>
      <c r="N341" s="61">
        <f t="shared" ref="N341:N351" si="152">$B341*M341/$AG341</f>
        <v>-45.61742503239681</v>
      </c>
      <c r="O341" s="60">
        <f>'Расчет субсидий'!T341-1</f>
        <v>-4.5967741935483919E-2</v>
      </c>
      <c r="P341" s="60">
        <f>O341*'Расчет субсидий'!U341</f>
        <v>-1.1491935483870979</v>
      </c>
      <c r="Q341" s="61">
        <f t="shared" ref="Q341:Q351" si="153">$B341*P341/$AG341</f>
        <v>-14.049528812968079</v>
      </c>
      <c r="R341" s="60">
        <f>'Расчет субсидий'!X341-1</f>
        <v>4.9079754601226933E-2</v>
      </c>
      <c r="S341" s="60">
        <f>R341*'Расчет субсидий'!Y341</f>
        <v>1.2269938650306733</v>
      </c>
      <c r="T341" s="61">
        <f t="shared" ref="T341:T351" si="154">$B341*S341/$AG341</f>
        <v>15.000680855090199</v>
      </c>
      <c r="U341" s="60">
        <f>'Расчет субсидий'!AB341-1</f>
        <v>0.20065077319587621</v>
      </c>
      <c r="V341" s="70">
        <f>U341*'Расчет субсидий'!AC341</f>
        <v>1.003253865979381</v>
      </c>
      <c r="W341" s="61">
        <f t="shared" si="140"/>
        <v>12.2653352140566</v>
      </c>
      <c r="X341" s="60">
        <f>'Расчет субсидий'!AF341-1</f>
        <v>1.0344827586206806E-2</v>
      </c>
      <c r="Y341" s="60">
        <f>X341*'Расчет субсидий'!AG341</f>
        <v>0.20689655172413612</v>
      </c>
      <c r="Z341" s="61">
        <f t="shared" ref="Z341:Z351" si="155">$B341*Y341/$AG341</f>
        <v>2.5294251510824317</v>
      </c>
      <c r="AA341" s="27" t="s">
        <v>375</v>
      </c>
      <c r="AB341" s="27" t="s">
        <v>375</v>
      </c>
      <c r="AC341" s="27" t="s">
        <v>375</v>
      </c>
      <c r="AD341" s="27" t="s">
        <v>375</v>
      </c>
      <c r="AE341" s="27" t="s">
        <v>375</v>
      </c>
      <c r="AF341" s="27" t="s">
        <v>375</v>
      </c>
      <c r="AG341" s="60">
        <f t="shared" si="139"/>
        <v>-2.3222593436729499</v>
      </c>
      <c r="AH341" s="26" t="str">
        <f>IF('Расчет субсидий'!BF341="+",'Расчет субсидий'!BF341,"-")</f>
        <v>-</v>
      </c>
    </row>
    <row r="342" spans="1:34" ht="15" customHeight="1">
      <c r="A342" s="33" t="s">
        <v>334</v>
      </c>
      <c r="B342" s="57">
        <f>'Расчет субсидий'!AT342</f>
        <v>84.181818181818244</v>
      </c>
      <c r="C342" s="60">
        <f>'Расчет субсидий'!D342-1</f>
        <v>4.8561151079136611E-2</v>
      </c>
      <c r="D342" s="60">
        <f>C342*'Расчет субсидий'!E342</f>
        <v>0.48561151079136611</v>
      </c>
      <c r="E342" s="61">
        <f t="shared" si="151"/>
        <v>6.0795571852368155</v>
      </c>
      <c r="F342" s="27" t="s">
        <v>375</v>
      </c>
      <c r="G342" s="27" t="s">
        <v>375</v>
      </c>
      <c r="H342" s="27" t="s">
        <v>375</v>
      </c>
      <c r="I342" s="27" t="s">
        <v>375</v>
      </c>
      <c r="J342" s="27" t="s">
        <v>375</v>
      </c>
      <c r="K342" s="27" t="s">
        <v>375</v>
      </c>
      <c r="L342" s="60">
        <f>'Расчет субсидий'!P342-1</f>
        <v>0.30000000000000004</v>
      </c>
      <c r="M342" s="60">
        <f>L342*'Расчет субсидий'!Q342</f>
        <v>6.0000000000000009</v>
      </c>
      <c r="N342" s="61">
        <f t="shared" si="152"/>
        <v>75.116306555370556</v>
      </c>
      <c r="O342" s="60">
        <f>'Расчет субсидий'!T342-1</f>
        <v>-4.3689320388349495E-2</v>
      </c>
      <c r="P342" s="60">
        <f>O342*'Расчет субсидий'!U342</f>
        <v>-1.3106796116504849</v>
      </c>
      <c r="Q342" s="61">
        <f t="shared" si="153"/>
        <v>-16.408901917435308</v>
      </c>
      <c r="R342" s="60">
        <f>'Расчет субсидий'!X342-1</f>
        <v>5.1612903225806583E-2</v>
      </c>
      <c r="S342" s="60">
        <f>R342*'Расчет субсидий'!Y342</f>
        <v>1.0322580645161317</v>
      </c>
      <c r="T342" s="61">
        <f t="shared" si="154"/>
        <v>12.923235536407871</v>
      </c>
      <c r="U342" s="60">
        <f>'Расчет субсидий'!AB342-1</f>
        <v>0.10338560750403047</v>
      </c>
      <c r="V342" s="70">
        <f>U342*'Расчет субсидий'!AC342</f>
        <v>0.51692803752015237</v>
      </c>
      <c r="W342" s="61">
        <f t="shared" si="140"/>
        <v>6.4716208222383091</v>
      </c>
      <c r="X342" s="60">
        <f>'Расчет субсидий'!AF342-1</f>
        <v>0</v>
      </c>
      <c r="Y342" s="60">
        <f>X342*'Расчет субсидий'!AG342</f>
        <v>0</v>
      </c>
      <c r="Z342" s="61">
        <f t="shared" si="155"/>
        <v>0</v>
      </c>
      <c r="AA342" s="27" t="s">
        <v>375</v>
      </c>
      <c r="AB342" s="27" t="s">
        <v>375</v>
      </c>
      <c r="AC342" s="27" t="s">
        <v>375</v>
      </c>
      <c r="AD342" s="27" t="s">
        <v>375</v>
      </c>
      <c r="AE342" s="27" t="s">
        <v>375</v>
      </c>
      <c r="AF342" s="27" t="s">
        <v>375</v>
      </c>
      <c r="AG342" s="60">
        <f t="shared" si="139"/>
        <v>6.7241180011771657</v>
      </c>
      <c r="AH342" s="26" t="str">
        <f>IF('Расчет субсидий'!BF342="+",'Расчет субсидий'!BF342,"-")</f>
        <v>-</v>
      </c>
    </row>
    <row r="343" spans="1:34" ht="15" customHeight="1">
      <c r="A343" s="33" t="s">
        <v>335</v>
      </c>
      <c r="B343" s="57">
        <f>'Расчет субсидий'!AT343</f>
        <v>-47.13636363636374</v>
      </c>
      <c r="C343" s="60">
        <f>'Расчет субсидий'!D343-1</f>
        <v>3.7218813905930404E-2</v>
      </c>
      <c r="D343" s="60">
        <f>C343*'Расчет субсидий'!E343</f>
        <v>0.37218813905930404</v>
      </c>
      <c r="E343" s="61">
        <f t="shared" si="151"/>
        <v>3.3841425316000433</v>
      </c>
      <c r="F343" s="27" t="s">
        <v>375</v>
      </c>
      <c r="G343" s="27" t="s">
        <v>375</v>
      </c>
      <c r="H343" s="27" t="s">
        <v>375</v>
      </c>
      <c r="I343" s="27" t="s">
        <v>375</v>
      </c>
      <c r="J343" s="27" t="s">
        <v>375</v>
      </c>
      <c r="K343" s="27" t="s">
        <v>375</v>
      </c>
      <c r="L343" s="60">
        <f>'Расчет субсидий'!P343-1</f>
        <v>-0.31189393939393939</v>
      </c>
      <c r="M343" s="60">
        <f>L343*'Расчет субсидий'!Q343</f>
        <v>-6.2378787878787882</v>
      </c>
      <c r="N343" s="61">
        <f t="shared" si="152"/>
        <v>-56.718279541043373</v>
      </c>
      <c r="O343" s="60">
        <f>'Расчет субсидий'!T343-1</f>
        <v>3.0751173708920332E-2</v>
      </c>
      <c r="P343" s="60">
        <f>O343*'Расчет субсидий'!U343</f>
        <v>0.92253521126760996</v>
      </c>
      <c r="Q343" s="61">
        <f t="shared" si="153"/>
        <v>8.38820563503206</v>
      </c>
      <c r="R343" s="60">
        <f>'Расчет субсидий'!X343-1</f>
        <v>3.0769230769230882E-2</v>
      </c>
      <c r="S343" s="60">
        <f>R343*'Расчет субсидий'!Y343</f>
        <v>0.61538461538461764</v>
      </c>
      <c r="T343" s="61">
        <f t="shared" si="154"/>
        <v>5.5954207876667121</v>
      </c>
      <c r="U343" s="60">
        <f>'Расчет субсидий'!AB343-1</f>
        <v>-0.17125768967874233</v>
      </c>
      <c r="V343" s="70">
        <f>U343*'Расчет субсидий'!AC343</f>
        <v>-0.85628844839371165</v>
      </c>
      <c r="W343" s="61">
        <f t="shared" si="140"/>
        <v>-7.7858530496191767</v>
      </c>
      <c r="X343" s="60">
        <f>'Расчет субсидий'!AF343-1</f>
        <v>0</v>
      </c>
      <c r="Y343" s="60">
        <f>X343*'Расчет субсидий'!AG343</f>
        <v>0</v>
      </c>
      <c r="Z343" s="61">
        <f t="shared" si="155"/>
        <v>0</v>
      </c>
      <c r="AA343" s="27" t="s">
        <v>375</v>
      </c>
      <c r="AB343" s="27" t="s">
        <v>375</v>
      </c>
      <c r="AC343" s="27" t="s">
        <v>375</v>
      </c>
      <c r="AD343" s="27" t="s">
        <v>375</v>
      </c>
      <c r="AE343" s="27" t="s">
        <v>375</v>
      </c>
      <c r="AF343" s="27" t="s">
        <v>375</v>
      </c>
      <c r="AG343" s="60">
        <f t="shared" si="139"/>
        <v>-5.1840592705609687</v>
      </c>
      <c r="AH343" s="26" t="str">
        <f>IF('Расчет субсидий'!BF343="+",'Расчет субсидий'!BF343,"-")</f>
        <v>-</v>
      </c>
    </row>
    <row r="344" spans="1:34" ht="15" customHeight="1">
      <c r="A344" s="33" t="s">
        <v>336</v>
      </c>
      <c r="B344" s="57">
        <f>'Расчет субсидий'!AT344</f>
        <v>146.14545454545441</v>
      </c>
      <c r="C344" s="60">
        <f>'Расчет субсидий'!D344-1</f>
        <v>-1.4695077149162739E-4</v>
      </c>
      <c r="D344" s="60">
        <f>C344*'Расчет субсидий'!E344</f>
        <v>-1.4695077149162739E-3</v>
      </c>
      <c r="E344" s="61">
        <f t="shared" si="151"/>
        <v>-2.534378994438093E-2</v>
      </c>
      <c r="F344" s="27" t="s">
        <v>375</v>
      </c>
      <c r="G344" s="27" t="s">
        <v>375</v>
      </c>
      <c r="H344" s="27" t="s">
        <v>375</v>
      </c>
      <c r="I344" s="27" t="s">
        <v>375</v>
      </c>
      <c r="J344" s="27" t="s">
        <v>375</v>
      </c>
      <c r="K344" s="27" t="s">
        <v>375</v>
      </c>
      <c r="L344" s="60">
        <f>'Расчет субсидий'!P344-1</f>
        <v>0.2538859929376156</v>
      </c>
      <c r="M344" s="60">
        <f>L344*'Расчет субсидий'!Q344</f>
        <v>5.077719858752312</v>
      </c>
      <c r="N344" s="61">
        <f t="shared" si="152"/>
        <v>87.572636870410918</v>
      </c>
      <c r="O344" s="60">
        <f>'Расчет субсидий'!T344-1</f>
        <v>-1.6129032258064502E-2</v>
      </c>
      <c r="P344" s="60">
        <f>O344*'Расчет субсидий'!U344</f>
        <v>-0.32258064516129004</v>
      </c>
      <c r="Q344" s="61">
        <f t="shared" si="153"/>
        <v>-5.5633706635942461</v>
      </c>
      <c r="R344" s="60">
        <f>'Расчет субсидий'!X344-1</f>
        <v>0.12121212121212133</v>
      </c>
      <c r="S344" s="60">
        <f>R344*'Расчет субсидий'!Y344</f>
        <v>3.6363636363636398</v>
      </c>
      <c r="T344" s="61">
        <f t="shared" si="154"/>
        <v>62.714360207789802</v>
      </c>
      <c r="U344" s="60">
        <f>'Расчет субсидий'!AB344-1</f>
        <v>1.678225953641177E-2</v>
      </c>
      <c r="V344" s="70">
        <f>U344*'Расчет субсидий'!AC344</f>
        <v>8.391129768205885E-2</v>
      </c>
      <c r="W344" s="61">
        <f t="shared" si="140"/>
        <v>1.4471719207923206</v>
      </c>
      <c r="X344" s="60">
        <f>'Расчет субсидий'!AF344-1</f>
        <v>0</v>
      </c>
      <c r="Y344" s="60">
        <f>X344*'Расчет субсидий'!AG344</f>
        <v>0</v>
      </c>
      <c r="Z344" s="61">
        <f t="shared" si="155"/>
        <v>0</v>
      </c>
      <c r="AA344" s="27" t="s">
        <v>375</v>
      </c>
      <c r="AB344" s="27" t="s">
        <v>375</v>
      </c>
      <c r="AC344" s="27" t="s">
        <v>375</v>
      </c>
      <c r="AD344" s="27" t="s">
        <v>375</v>
      </c>
      <c r="AE344" s="27" t="s">
        <v>375</v>
      </c>
      <c r="AF344" s="27" t="s">
        <v>375</v>
      </c>
      <c r="AG344" s="60">
        <f t="shared" si="139"/>
        <v>8.4739446399218039</v>
      </c>
      <c r="AH344" s="26" t="str">
        <f>IF('Расчет субсидий'!BF344="+",'Расчет субсидий'!BF344,"-")</f>
        <v>-</v>
      </c>
    </row>
    <row r="345" spans="1:34" ht="15" customHeight="1">
      <c r="A345" s="33" t="s">
        <v>337</v>
      </c>
      <c r="B345" s="57">
        <f>'Расчет субсидий'!AT345</f>
        <v>21.618181818181824</v>
      </c>
      <c r="C345" s="60">
        <f>'Расчет субсидий'!D345-1</f>
        <v>2.4096385542171639E-4</v>
      </c>
      <c r="D345" s="60">
        <f>C345*'Расчет субсидий'!E345</f>
        <v>2.4096385542171639E-3</v>
      </c>
      <c r="E345" s="61">
        <f t="shared" si="151"/>
        <v>1.6321443001689574E-2</v>
      </c>
      <c r="F345" s="27" t="s">
        <v>375</v>
      </c>
      <c r="G345" s="27" t="s">
        <v>375</v>
      </c>
      <c r="H345" s="27" t="s">
        <v>375</v>
      </c>
      <c r="I345" s="27" t="s">
        <v>375</v>
      </c>
      <c r="J345" s="27" t="s">
        <v>375</v>
      </c>
      <c r="K345" s="27" t="s">
        <v>375</v>
      </c>
      <c r="L345" s="60">
        <f>'Расчет субсидий'!P345-1</f>
        <v>-9.1189314153609091E-2</v>
      </c>
      <c r="M345" s="60">
        <f>L345*'Расчет субсидий'!Q345</f>
        <v>-1.8237862830721818</v>
      </c>
      <c r="N345" s="61">
        <f t="shared" si="152"/>
        <v>-12.353231904565231</v>
      </c>
      <c r="O345" s="60">
        <f>'Расчет субсидий'!T345-1</f>
        <v>3.4375000000000044E-2</v>
      </c>
      <c r="P345" s="60">
        <f>O345*'Расчет субсидий'!U345</f>
        <v>0.68750000000000089</v>
      </c>
      <c r="Q345" s="61">
        <f t="shared" si="153"/>
        <v>4.6567117064189905</v>
      </c>
      <c r="R345" s="60">
        <f>'Расчет субсидий'!X345-1</f>
        <v>0.10999999999999988</v>
      </c>
      <c r="S345" s="60">
        <f>R345*'Расчет субсидий'!Y345</f>
        <v>3.2999999999999963</v>
      </c>
      <c r="T345" s="61">
        <f t="shared" si="154"/>
        <v>22.352216190811102</v>
      </c>
      <c r="U345" s="60">
        <f>'Расчет субсидий'!AB345-1</f>
        <v>0.20510129525074716</v>
      </c>
      <c r="V345" s="70">
        <f>U345*'Расчет субсидий'!AC345</f>
        <v>1.0255064762537358</v>
      </c>
      <c r="W345" s="61">
        <f t="shared" si="140"/>
        <v>6.9461643825152777</v>
      </c>
      <c r="X345" s="60">
        <f>'Расчет субсидий'!AF345-1</f>
        <v>0</v>
      </c>
      <c r="Y345" s="60">
        <f>X345*'Расчет субсидий'!AG345</f>
        <v>0</v>
      </c>
      <c r="Z345" s="61">
        <f t="shared" si="155"/>
        <v>0</v>
      </c>
      <c r="AA345" s="27" t="s">
        <v>375</v>
      </c>
      <c r="AB345" s="27" t="s">
        <v>375</v>
      </c>
      <c r="AC345" s="27" t="s">
        <v>375</v>
      </c>
      <c r="AD345" s="27" t="s">
        <v>375</v>
      </c>
      <c r="AE345" s="27" t="s">
        <v>375</v>
      </c>
      <c r="AF345" s="27" t="s">
        <v>375</v>
      </c>
      <c r="AG345" s="60">
        <f t="shared" si="139"/>
        <v>3.1916298317357681</v>
      </c>
      <c r="AH345" s="26" t="str">
        <f>IF('Расчет субсидий'!BF345="+",'Расчет субсидий'!BF345,"-")</f>
        <v>-</v>
      </c>
    </row>
    <row r="346" spans="1:34" ht="15" customHeight="1">
      <c r="A346" s="33" t="s">
        <v>338</v>
      </c>
      <c r="B346" s="57">
        <f>'Расчет субсидий'!AT346</f>
        <v>-11.009090909090929</v>
      </c>
      <c r="C346" s="60">
        <f>'Расчет субсидий'!D346-1</f>
        <v>3.9717425431710973E-2</v>
      </c>
      <c r="D346" s="60">
        <f>C346*'Расчет субсидий'!E346</f>
        <v>0.39717425431710973</v>
      </c>
      <c r="E346" s="61">
        <f t="shared" si="151"/>
        <v>0.66376876237077276</v>
      </c>
      <c r="F346" s="27" t="s">
        <v>375</v>
      </c>
      <c r="G346" s="27" t="s">
        <v>375</v>
      </c>
      <c r="H346" s="27" t="s">
        <v>375</v>
      </c>
      <c r="I346" s="27" t="s">
        <v>375</v>
      </c>
      <c r="J346" s="27" t="s">
        <v>375</v>
      </c>
      <c r="K346" s="27" t="s">
        <v>375</v>
      </c>
      <c r="L346" s="60">
        <f>'Расчет субсидий'!P346-1</f>
        <v>-0.41692099864912191</v>
      </c>
      <c r="M346" s="60">
        <f>L346*'Расчет субсидий'!Q346</f>
        <v>-8.3384199729824378</v>
      </c>
      <c r="N346" s="61">
        <f t="shared" si="152"/>
        <v>-13.935401515666303</v>
      </c>
      <c r="O346" s="60">
        <f>'Расчет субсидий'!T346-1</f>
        <v>-1.5151515151515138E-2</v>
      </c>
      <c r="P346" s="60">
        <f>O346*'Расчет субсидий'!U346</f>
        <v>-0.37878787878787845</v>
      </c>
      <c r="Q346" s="61">
        <f t="shared" si="153"/>
        <v>-0.63304093548656082</v>
      </c>
      <c r="R346" s="60">
        <f>'Расчет субсидий'!X346-1</f>
        <v>2.7777777777777679E-2</v>
      </c>
      <c r="S346" s="60">
        <f>R346*'Расчет субсидий'!Y346</f>
        <v>0.69444444444444198</v>
      </c>
      <c r="T346" s="61">
        <f t="shared" si="154"/>
        <v>1.1605750483920252</v>
      </c>
      <c r="U346" s="60">
        <f>'Расчет субсидий'!AB346-1</f>
        <v>0.20763266998341612</v>
      </c>
      <c r="V346" s="70">
        <f>U346*'Расчет субсидий'!AC346</f>
        <v>1.0381633499170806</v>
      </c>
      <c r="W346" s="61">
        <f t="shared" si="140"/>
        <v>1.7350077312991397</v>
      </c>
      <c r="X346" s="60">
        <f>'Расчет субсидий'!AF346-1</f>
        <v>0</v>
      </c>
      <c r="Y346" s="60">
        <f>X346*'Расчет субсидий'!AG346</f>
        <v>0</v>
      </c>
      <c r="Z346" s="61">
        <f t="shared" si="155"/>
        <v>0</v>
      </c>
      <c r="AA346" s="27" t="s">
        <v>375</v>
      </c>
      <c r="AB346" s="27" t="s">
        <v>375</v>
      </c>
      <c r="AC346" s="27" t="s">
        <v>375</v>
      </c>
      <c r="AD346" s="27" t="s">
        <v>375</v>
      </c>
      <c r="AE346" s="27" t="s">
        <v>375</v>
      </c>
      <c r="AF346" s="27" t="s">
        <v>375</v>
      </c>
      <c r="AG346" s="60">
        <f t="shared" si="139"/>
        <v>-6.5874258030916852</v>
      </c>
      <c r="AH346" s="26" t="str">
        <f>IF('Расчет субсидий'!BF346="+",'Расчет субсидий'!BF346,"-")</f>
        <v>-</v>
      </c>
    </row>
    <row r="347" spans="1:34" ht="15" customHeight="1">
      <c r="A347" s="33" t="s">
        <v>339</v>
      </c>
      <c r="B347" s="57">
        <f>'Расчет субсидий'!AT347</f>
        <v>18.190909090909145</v>
      </c>
      <c r="C347" s="60">
        <f>'Расчет субсидий'!D347-1</f>
        <v>-1</v>
      </c>
      <c r="D347" s="60">
        <f>C347*'Расчет субсидий'!E347</f>
        <v>0</v>
      </c>
      <c r="E347" s="61">
        <f t="shared" si="151"/>
        <v>0</v>
      </c>
      <c r="F347" s="27" t="s">
        <v>375</v>
      </c>
      <c r="G347" s="27" t="s">
        <v>375</v>
      </c>
      <c r="H347" s="27" t="s">
        <v>375</v>
      </c>
      <c r="I347" s="27" t="s">
        <v>375</v>
      </c>
      <c r="J347" s="27" t="s">
        <v>375</v>
      </c>
      <c r="K347" s="27" t="s">
        <v>375</v>
      </c>
      <c r="L347" s="60">
        <f>'Расчет субсидий'!P347-1</f>
        <v>-0.29420475861388096</v>
      </c>
      <c r="M347" s="60">
        <f>L347*'Расчет субсидий'!Q347</f>
        <v>-5.8840951722776191</v>
      </c>
      <c r="N347" s="61">
        <f t="shared" si="152"/>
        <v>-78.338601157568093</v>
      </c>
      <c r="O347" s="60">
        <f>'Расчет субсидий'!T347-1</f>
        <v>3.1284916201117285E-2</v>
      </c>
      <c r="P347" s="60">
        <f>O347*'Расчет субсидий'!U347</f>
        <v>0.62569832402234571</v>
      </c>
      <c r="Q347" s="61">
        <f t="shared" si="153"/>
        <v>8.3303090815868082</v>
      </c>
      <c r="R347" s="60">
        <f>'Расчет субсидий'!X347-1</f>
        <v>0.18490566037735845</v>
      </c>
      <c r="S347" s="60">
        <f>R347*'Расчет субсидий'!Y347</f>
        <v>5.547169811320753</v>
      </c>
      <c r="T347" s="61">
        <f t="shared" si="154"/>
        <v>73.852905277558563</v>
      </c>
      <c r="U347" s="60">
        <f>'Расчет субсидий'!AB347-1</f>
        <v>0.21551309095421267</v>
      </c>
      <c r="V347" s="70">
        <f>U347*'Расчет субсидий'!AC347</f>
        <v>1.0775654547710634</v>
      </c>
      <c r="W347" s="61">
        <f t="shared" si="140"/>
        <v>14.346295889331852</v>
      </c>
      <c r="X347" s="60">
        <f>'Расчет субсидий'!AF347-1</f>
        <v>0</v>
      </c>
      <c r="Y347" s="60">
        <f>X347*'Расчет субсидий'!AG347</f>
        <v>0</v>
      </c>
      <c r="Z347" s="61">
        <f t="shared" si="155"/>
        <v>0</v>
      </c>
      <c r="AA347" s="27" t="s">
        <v>375</v>
      </c>
      <c r="AB347" s="27" t="s">
        <v>375</v>
      </c>
      <c r="AC347" s="27" t="s">
        <v>375</v>
      </c>
      <c r="AD347" s="27" t="s">
        <v>375</v>
      </c>
      <c r="AE347" s="27" t="s">
        <v>375</v>
      </c>
      <c r="AF347" s="27" t="s">
        <v>375</v>
      </c>
      <c r="AG347" s="60">
        <f t="shared" si="139"/>
        <v>1.366338417836543</v>
      </c>
      <c r="AH347" s="26" t="str">
        <f>IF('Расчет субсидий'!BF347="+",'Расчет субсидий'!BF347,"-")</f>
        <v>-</v>
      </c>
    </row>
    <row r="348" spans="1:34" ht="15" customHeight="1">
      <c r="A348" s="33" t="s">
        <v>340</v>
      </c>
      <c r="B348" s="57">
        <f>'Расчет субсидий'!AT348</f>
        <v>30.799999999999955</v>
      </c>
      <c r="C348" s="60">
        <f>'Расчет субсидий'!D348-1</f>
        <v>-1.5228426395939132E-2</v>
      </c>
      <c r="D348" s="60">
        <f>C348*'Расчет субсидий'!E348</f>
        <v>-0.15228426395939132</v>
      </c>
      <c r="E348" s="61">
        <f t="shared" si="151"/>
        <v>-1.1235398327450288</v>
      </c>
      <c r="F348" s="27" t="s">
        <v>375</v>
      </c>
      <c r="G348" s="27" t="s">
        <v>375</v>
      </c>
      <c r="H348" s="27" t="s">
        <v>375</v>
      </c>
      <c r="I348" s="27" t="s">
        <v>375</v>
      </c>
      <c r="J348" s="27" t="s">
        <v>375</v>
      </c>
      <c r="K348" s="27" t="s">
        <v>375</v>
      </c>
      <c r="L348" s="60">
        <f>'Расчет субсидий'!P348-1</f>
        <v>0.1111376673040152</v>
      </c>
      <c r="M348" s="60">
        <f>L348*'Расчет субсидий'!Q348</f>
        <v>2.2227533460803039</v>
      </c>
      <c r="N348" s="61">
        <f t="shared" si="152"/>
        <v>16.399277625654548</v>
      </c>
      <c r="O348" s="60">
        <f>'Расчет субсидий'!T348-1</f>
        <v>6.9936708860759644E-2</v>
      </c>
      <c r="P348" s="60">
        <f>O348*'Расчет субсидий'!U348</f>
        <v>2.0981012658227893</v>
      </c>
      <c r="Q348" s="61">
        <f t="shared" si="153"/>
        <v>15.479605600702618</v>
      </c>
      <c r="R348" s="60">
        <f>'Расчет субсидий'!X348-1</f>
        <v>2.4000000000000021E-2</v>
      </c>
      <c r="S348" s="60">
        <f>R348*'Расчет субсидий'!Y348</f>
        <v>0.48000000000000043</v>
      </c>
      <c r="T348" s="61">
        <f t="shared" si="154"/>
        <v>3.5413975528123229</v>
      </c>
      <c r="U348" s="60">
        <f>'Расчет субсидий'!AB348-1</f>
        <v>-9.4789451297320304E-2</v>
      </c>
      <c r="V348" s="70">
        <f>U348*'Расчет субсидий'!AC348</f>
        <v>-0.47394725648660152</v>
      </c>
      <c r="W348" s="61">
        <f t="shared" si="140"/>
        <v>-3.4967409464245072</v>
      </c>
      <c r="X348" s="60">
        <f>'Расчет субсидий'!AF348-1</f>
        <v>0</v>
      </c>
      <c r="Y348" s="60">
        <f>X348*'Расчет субсидий'!AG348</f>
        <v>0</v>
      </c>
      <c r="Z348" s="61">
        <f t="shared" si="155"/>
        <v>0</v>
      </c>
      <c r="AA348" s="27" t="s">
        <v>375</v>
      </c>
      <c r="AB348" s="27" t="s">
        <v>375</v>
      </c>
      <c r="AC348" s="27" t="s">
        <v>375</v>
      </c>
      <c r="AD348" s="27" t="s">
        <v>375</v>
      </c>
      <c r="AE348" s="27" t="s">
        <v>375</v>
      </c>
      <c r="AF348" s="27" t="s">
        <v>375</v>
      </c>
      <c r="AG348" s="60">
        <f t="shared" si="139"/>
        <v>4.174623091457101</v>
      </c>
      <c r="AH348" s="26" t="str">
        <f>IF('Расчет субсидий'!BF348="+",'Расчет субсидий'!BF348,"-")</f>
        <v>-</v>
      </c>
    </row>
    <row r="349" spans="1:34" ht="15" customHeight="1">
      <c r="A349" s="33" t="s">
        <v>341</v>
      </c>
      <c r="B349" s="57">
        <f>'Расчет субсидий'!AT349</f>
        <v>108.60000000000036</v>
      </c>
      <c r="C349" s="60">
        <f>'Расчет субсидий'!D349-1</f>
        <v>-6.2545759315633109E-3</v>
      </c>
      <c r="D349" s="60">
        <f>C349*'Расчет субсидий'!E349</f>
        <v>-6.2545759315633109E-2</v>
      </c>
      <c r="E349" s="61">
        <f t="shared" si="151"/>
        <v>-2.4717749226228038</v>
      </c>
      <c r="F349" s="27" t="s">
        <v>375</v>
      </c>
      <c r="G349" s="27" t="s">
        <v>375</v>
      </c>
      <c r="H349" s="27" t="s">
        <v>375</v>
      </c>
      <c r="I349" s="27" t="s">
        <v>375</v>
      </c>
      <c r="J349" s="27" t="s">
        <v>375</v>
      </c>
      <c r="K349" s="27" t="s">
        <v>375</v>
      </c>
      <c r="L349" s="60">
        <f>'Расчет субсидий'!P349-1</f>
        <v>4.5527542604113513E-3</v>
      </c>
      <c r="M349" s="60">
        <f>L349*'Расчет субсидий'!Q349</f>
        <v>9.1055085208227027E-2</v>
      </c>
      <c r="N349" s="61">
        <f t="shared" si="152"/>
        <v>3.5984482186744078</v>
      </c>
      <c r="O349" s="60">
        <f>'Расчет субсидий'!T349-1</f>
        <v>-1.8867924528301883E-3</v>
      </c>
      <c r="P349" s="60">
        <f>O349*'Расчет субсидий'!U349</f>
        <v>-3.7735849056603765E-2</v>
      </c>
      <c r="Q349" s="61">
        <f t="shared" si="153"/>
        <v>-1.4913005518294016</v>
      </c>
      <c r="R349" s="60">
        <f>'Расчет субсидий'!X349-1</f>
        <v>6.4285714285714279E-2</v>
      </c>
      <c r="S349" s="60">
        <f>R349*'Расчет субсидий'!Y349</f>
        <v>1.9285714285714284</v>
      </c>
      <c r="T349" s="61">
        <f t="shared" si="154"/>
        <v>76.216110345281209</v>
      </c>
      <c r="U349" s="60">
        <f>'Расчет субсидий'!AB349-1</f>
        <v>0.16573360607238863</v>
      </c>
      <c r="V349" s="70">
        <f>U349*'Расчет субсидий'!AC349</f>
        <v>0.82866803036194314</v>
      </c>
      <c r="W349" s="61">
        <f t="shared" si="140"/>
        <v>32.74851691049696</v>
      </c>
      <c r="X349" s="60">
        <f>'Расчет субсидий'!AF349-1</f>
        <v>0</v>
      </c>
      <c r="Y349" s="60">
        <f>X349*'Расчет субсидий'!AG349</f>
        <v>0</v>
      </c>
      <c r="Z349" s="61">
        <f t="shared" si="155"/>
        <v>0</v>
      </c>
      <c r="AA349" s="27" t="s">
        <v>375</v>
      </c>
      <c r="AB349" s="27" t="s">
        <v>375</v>
      </c>
      <c r="AC349" s="27" t="s">
        <v>375</v>
      </c>
      <c r="AD349" s="27" t="s">
        <v>375</v>
      </c>
      <c r="AE349" s="27" t="s">
        <v>375</v>
      </c>
      <c r="AF349" s="27" t="s">
        <v>375</v>
      </c>
      <c r="AG349" s="60">
        <f t="shared" si="139"/>
        <v>2.7480129357693617</v>
      </c>
      <c r="AH349" s="26" t="str">
        <f>IF('Расчет субсидий'!BF349="+",'Расчет субсидий'!BF349,"-")</f>
        <v>-</v>
      </c>
    </row>
    <row r="350" spans="1:34" ht="15" customHeight="1">
      <c r="A350" s="33" t="s">
        <v>342</v>
      </c>
      <c r="B350" s="57">
        <f>'Расчет субсидий'!AT350</f>
        <v>-63.545454545454618</v>
      </c>
      <c r="C350" s="60">
        <f>'Расчет субсидий'!D350-1</f>
        <v>-0.1334736842105263</v>
      </c>
      <c r="D350" s="60">
        <f>C350*'Расчет субсидий'!E350</f>
        <v>-1.334736842105263</v>
      </c>
      <c r="E350" s="61">
        <f t="shared" si="151"/>
        <v>-8.5524100272378334</v>
      </c>
      <c r="F350" s="27" t="s">
        <v>375</v>
      </c>
      <c r="G350" s="27" t="s">
        <v>375</v>
      </c>
      <c r="H350" s="27" t="s">
        <v>375</v>
      </c>
      <c r="I350" s="27" t="s">
        <v>375</v>
      </c>
      <c r="J350" s="27" t="s">
        <v>375</v>
      </c>
      <c r="K350" s="27" t="s">
        <v>375</v>
      </c>
      <c r="L350" s="60">
        <f>'Расчет субсидий'!P350-1</f>
        <v>-0.47553118574366005</v>
      </c>
      <c r="M350" s="60">
        <f>L350*'Расчет субсидий'!Q350</f>
        <v>-9.5106237148732014</v>
      </c>
      <c r="N350" s="61">
        <f t="shared" si="152"/>
        <v>-60.939917936237478</v>
      </c>
      <c r="O350" s="60">
        <f>'Расчет субсидий'!T350-1</f>
        <v>-3.3519553072625108E-3</v>
      </c>
      <c r="P350" s="60">
        <f>O350*'Расчет субсидий'!U350</f>
        <v>-0.10055865921787532</v>
      </c>
      <c r="Q350" s="61">
        <f t="shared" si="153"/>
        <v>-0.64433591573306137</v>
      </c>
      <c r="R350" s="60">
        <f>'Расчет субсидий'!X350-1</f>
        <v>3.0188679245283012E-2</v>
      </c>
      <c r="S350" s="60">
        <f>R350*'Расчет субсидий'!Y350</f>
        <v>0.60377358490566024</v>
      </c>
      <c r="T350" s="61">
        <f t="shared" si="154"/>
        <v>3.8687171124937514</v>
      </c>
      <c r="U350" s="60">
        <f>'Расчет субсидий'!AB350-1</f>
        <v>8.4977466199298801E-2</v>
      </c>
      <c r="V350" s="70">
        <f>U350*'Расчет субсидий'!AC350</f>
        <v>0.42488733099649401</v>
      </c>
      <c r="W350" s="61">
        <f t="shared" si="140"/>
        <v>2.7224922212600151</v>
      </c>
      <c r="X350" s="60">
        <f>'Расчет субсидий'!AF350-1</f>
        <v>0</v>
      </c>
      <c r="Y350" s="60">
        <f>X350*'Расчет субсидий'!AG350</f>
        <v>0</v>
      </c>
      <c r="Z350" s="61">
        <f t="shared" si="155"/>
        <v>0</v>
      </c>
      <c r="AA350" s="27" t="s">
        <v>375</v>
      </c>
      <c r="AB350" s="27" t="s">
        <v>375</v>
      </c>
      <c r="AC350" s="27" t="s">
        <v>375</v>
      </c>
      <c r="AD350" s="27" t="s">
        <v>375</v>
      </c>
      <c r="AE350" s="27" t="s">
        <v>375</v>
      </c>
      <c r="AF350" s="27" t="s">
        <v>375</v>
      </c>
      <c r="AG350" s="60">
        <f t="shared" si="139"/>
        <v>-9.9172583002941863</v>
      </c>
      <c r="AH350" s="26" t="str">
        <f>IF('Расчет субсидий'!BF350="+",'Расчет субсидий'!BF350,"-")</f>
        <v>-</v>
      </c>
    </row>
    <row r="351" spans="1:34" ht="15" customHeight="1">
      <c r="A351" s="33" t="s">
        <v>343</v>
      </c>
      <c r="B351" s="57">
        <f>'Расчет субсидий'!AT351</f>
        <v>6.4727272727275249</v>
      </c>
      <c r="C351" s="60">
        <f>'Расчет субсидий'!D351-1</f>
        <v>-1.4056224899598346E-2</v>
      </c>
      <c r="D351" s="60">
        <f>C351*'Расчет субсидий'!E351</f>
        <v>-0.14056224899598346</v>
      </c>
      <c r="E351" s="61">
        <f t="shared" si="151"/>
        <v>-2.4491030809635048</v>
      </c>
      <c r="F351" s="27" t="s">
        <v>375</v>
      </c>
      <c r="G351" s="27" t="s">
        <v>375</v>
      </c>
      <c r="H351" s="27" t="s">
        <v>375</v>
      </c>
      <c r="I351" s="27" t="s">
        <v>375</v>
      </c>
      <c r="J351" s="27" t="s">
        <v>375</v>
      </c>
      <c r="K351" s="27" t="s">
        <v>375</v>
      </c>
      <c r="L351" s="60">
        <f>'Расчет субсидий'!P351-1</f>
        <v>-6.4775969122335963E-2</v>
      </c>
      <c r="M351" s="60">
        <f>L351*'Расчет субсидий'!Q351</f>
        <v>-1.2955193824467193</v>
      </c>
      <c r="N351" s="61">
        <f t="shared" si="152"/>
        <v>-22.572636206815822</v>
      </c>
      <c r="O351" s="60">
        <f>'Расчет субсидий'!T351-1</f>
        <v>-2.3622047244094002E-3</v>
      </c>
      <c r="P351" s="60">
        <f>O351*'Расчет субсидий'!U351</f>
        <v>-5.9055118110235005E-2</v>
      </c>
      <c r="Q351" s="61">
        <f t="shared" si="153"/>
        <v>-1.0289538815971353</v>
      </c>
      <c r="R351" s="60">
        <f>'Расчет субсидий'!X351-1</f>
        <v>5.9782608695652328E-2</v>
      </c>
      <c r="S351" s="60">
        <f>R351*'Расчет субсидий'!Y351</f>
        <v>1.4945652173913082</v>
      </c>
      <c r="T351" s="61">
        <f t="shared" si="154"/>
        <v>26.040735010710712</v>
      </c>
      <c r="U351" s="60">
        <f>'Расчет субсидий'!AB351-1</f>
        <v>7.4412616672030918E-2</v>
      </c>
      <c r="V351" s="70">
        <f>U351*'Расчет субсидий'!AC351</f>
        <v>0.37206308336015459</v>
      </c>
      <c r="W351" s="61">
        <f t="shared" si="140"/>
        <v>6.4826854313932749</v>
      </c>
      <c r="X351" s="60">
        <f>'Расчет субсидий'!AF351-1</f>
        <v>0</v>
      </c>
      <c r="Y351" s="60">
        <f>X351*'Расчет субсидий'!AG351</f>
        <v>0</v>
      </c>
      <c r="Z351" s="61">
        <f t="shared" si="155"/>
        <v>0</v>
      </c>
      <c r="AA351" s="27" t="s">
        <v>375</v>
      </c>
      <c r="AB351" s="27" t="s">
        <v>375</v>
      </c>
      <c r="AC351" s="27" t="s">
        <v>375</v>
      </c>
      <c r="AD351" s="27" t="s">
        <v>375</v>
      </c>
      <c r="AE351" s="27" t="s">
        <v>375</v>
      </c>
      <c r="AF351" s="27" t="s">
        <v>375</v>
      </c>
      <c r="AG351" s="60">
        <f t="shared" si="139"/>
        <v>0.37149155119852506</v>
      </c>
      <c r="AH351" s="26" t="str">
        <f>IF('Расчет субсидий'!BF351="+",'Расчет субсидий'!BF351,"-")</f>
        <v>-</v>
      </c>
    </row>
    <row r="352" spans="1:34" ht="15" customHeight="1">
      <c r="A352" s="32" t="s">
        <v>344</v>
      </c>
      <c r="B352" s="62"/>
      <c r="C352" s="63"/>
      <c r="D352" s="63"/>
      <c r="E352" s="64"/>
      <c r="F352" s="63"/>
      <c r="G352" s="63"/>
      <c r="H352" s="64"/>
      <c r="I352" s="64"/>
      <c r="J352" s="64"/>
      <c r="K352" s="64"/>
      <c r="L352" s="63"/>
      <c r="M352" s="63"/>
      <c r="N352" s="64"/>
      <c r="O352" s="63"/>
      <c r="P352" s="63"/>
      <c r="Q352" s="64"/>
      <c r="R352" s="63"/>
      <c r="S352" s="63"/>
      <c r="T352" s="64"/>
      <c r="U352" s="64"/>
      <c r="V352" s="64"/>
      <c r="W352" s="64"/>
      <c r="X352" s="63"/>
      <c r="Y352" s="63"/>
      <c r="Z352" s="64"/>
      <c r="AA352" s="63"/>
      <c r="AB352" s="63"/>
      <c r="AC352" s="64"/>
      <c r="AD352" s="63"/>
      <c r="AE352" s="63"/>
      <c r="AF352" s="64"/>
      <c r="AG352" s="64"/>
      <c r="AH352" s="65"/>
    </row>
    <row r="353" spans="1:34" ht="15" customHeight="1">
      <c r="A353" s="33" t="s">
        <v>345</v>
      </c>
      <c r="B353" s="57">
        <f>'Расчет субсидий'!AT353</f>
        <v>-38.409090909090878</v>
      </c>
      <c r="C353" s="60">
        <f>'Расчет субсидий'!D353-1</f>
        <v>9.1638795986622057E-2</v>
      </c>
      <c r="D353" s="60">
        <f>C353*'Расчет субсидий'!E353</f>
        <v>0.91638795986622057</v>
      </c>
      <c r="E353" s="61">
        <f t="shared" ref="E353:E363" si="156">$B353*D353/$AG353</f>
        <v>7.9766123260753954</v>
      </c>
      <c r="F353" s="27" t="s">
        <v>375</v>
      </c>
      <c r="G353" s="27" t="s">
        <v>375</v>
      </c>
      <c r="H353" s="27" t="s">
        <v>375</v>
      </c>
      <c r="I353" s="27" t="s">
        <v>375</v>
      </c>
      <c r="J353" s="27" t="s">
        <v>375</v>
      </c>
      <c r="K353" s="27" t="s">
        <v>375</v>
      </c>
      <c r="L353" s="60">
        <f>'Расчет субсидий'!P353-1</f>
        <v>-0.26265389876880985</v>
      </c>
      <c r="M353" s="60">
        <f>L353*'Расчет субсидий'!Q353</f>
        <v>-5.2530779753761969</v>
      </c>
      <c r="N353" s="61">
        <f t="shared" ref="N353:N363" si="157">$B353*M353/$AG353</f>
        <v>-45.724920408533094</v>
      </c>
      <c r="O353" s="60">
        <f>'Расчет субсидий'!T353-1</f>
        <v>4.5967741935483808E-2</v>
      </c>
      <c r="P353" s="60">
        <f>O353*'Расчет субсидий'!U353</f>
        <v>0.68951612903225712</v>
      </c>
      <c r="Q353" s="61">
        <f t="shared" ref="Q353:Q363" si="158">$B353*P353/$AG353</f>
        <v>6.0018279317740237</v>
      </c>
      <c r="R353" s="60">
        <f>'Расчет субсидий'!X353-1</f>
        <v>4.5454545454545414E-2</v>
      </c>
      <c r="S353" s="60">
        <f>R353*'Расчет субсидий'!Y353</f>
        <v>1.5909090909090895</v>
      </c>
      <c r="T353" s="61">
        <f t="shared" ref="T353:T363" si="159">$B353*S353/$AG353</f>
        <v>13.847917716054903</v>
      </c>
      <c r="U353" s="60">
        <f>'Расчет субсидий'!AB353-1</f>
        <v>-0.52254981699878</v>
      </c>
      <c r="V353" s="70">
        <f>U353*'Расчет субсидий'!AC353</f>
        <v>-2.6127490849938999</v>
      </c>
      <c r="W353" s="61">
        <f t="shared" si="140"/>
        <v>-22.742427300492928</v>
      </c>
      <c r="X353" s="60">
        <f>'Расчет субсидий'!AF353-1</f>
        <v>1.2820512820512775E-2</v>
      </c>
      <c r="Y353" s="60">
        <f>X353*'Расчет субсидий'!AG353</f>
        <v>0.2564102564102555</v>
      </c>
      <c r="Z353" s="61">
        <f t="shared" ref="Z353:Z363" si="160">$B353*Y353/$AG353</f>
        <v>2.2318988260308208</v>
      </c>
      <c r="AA353" s="27" t="s">
        <v>375</v>
      </c>
      <c r="AB353" s="27" t="s">
        <v>375</v>
      </c>
      <c r="AC353" s="27" t="s">
        <v>375</v>
      </c>
      <c r="AD353" s="27" t="s">
        <v>375</v>
      </c>
      <c r="AE353" s="27" t="s">
        <v>375</v>
      </c>
      <c r="AF353" s="27" t="s">
        <v>375</v>
      </c>
      <c r="AG353" s="60">
        <f t="shared" si="139"/>
        <v>-4.4126036241522737</v>
      </c>
      <c r="AH353" s="26" t="str">
        <f>IF('Расчет субсидий'!BF353="+",'Расчет субсидий'!BF353,"-")</f>
        <v>-</v>
      </c>
    </row>
    <row r="354" spans="1:34" ht="15" customHeight="1">
      <c r="A354" s="33" t="s">
        <v>53</v>
      </c>
      <c r="B354" s="57">
        <f>'Расчет субсидий'!AT354</f>
        <v>45.127272727272725</v>
      </c>
      <c r="C354" s="60">
        <f>'Расчет субсидий'!D354-1</f>
        <v>2.3831775700934532E-2</v>
      </c>
      <c r="D354" s="60">
        <f>C354*'Расчет субсидий'!E354</f>
        <v>0.23831775700934532</v>
      </c>
      <c r="E354" s="61">
        <f t="shared" si="156"/>
        <v>2.0697788273300453</v>
      </c>
      <c r="F354" s="27" t="s">
        <v>375</v>
      </c>
      <c r="G354" s="27" t="s">
        <v>375</v>
      </c>
      <c r="H354" s="27" t="s">
        <v>375</v>
      </c>
      <c r="I354" s="27" t="s">
        <v>375</v>
      </c>
      <c r="J354" s="27" t="s">
        <v>375</v>
      </c>
      <c r="K354" s="27" t="s">
        <v>375</v>
      </c>
      <c r="L354" s="60">
        <f>'Расчет субсидий'!P354-1</f>
        <v>-2.4592331423534675E-2</v>
      </c>
      <c r="M354" s="60">
        <f>L354*'Расчет субсидий'!Q354</f>
        <v>-0.49184662847069349</v>
      </c>
      <c r="N354" s="61">
        <f t="shared" si="157"/>
        <v>-4.2716654884528324</v>
      </c>
      <c r="O354" s="60">
        <f>'Расчет субсидий'!T354-1</f>
        <v>0.14651898734177227</v>
      </c>
      <c r="P354" s="60">
        <f>O354*'Расчет субсидий'!U354</f>
        <v>4.395569620253168</v>
      </c>
      <c r="Q354" s="61">
        <f t="shared" si="158"/>
        <v>38.175321252702176</v>
      </c>
      <c r="R354" s="60">
        <f>'Расчет субсидий'!X354-1</f>
        <v>5.3763440860215006E-2</v>
      </c>
      <c r="S354" s="60">
        <f>R354*'Расчет субсидий'!Y354</f>
        <v>1.0752688172043001</v>
      </c>
      <c r="T354" s="61">
        <f t="shared" si="159"/>
        <v>9.3386605323346021</v>
      </c>
      <c r="U354" s="60">
        <f>'Расчет субсидий'!AB354-1</f>
        <v>-2.2193371009622709E-2</v>
      </c>
      <c r="V354" s="70">
        <f>U354*'Расчет субсидий'!AC354</f>
        <v>-0.11096685504811354</v>
      </c>
      <c r="W354" s="61">
        <f t="shared" si="140"/>
        <v>-0.96374206436065557</v>
      </c>
      <c r="X354" s="60">
        <f>'Расчет субсидий'!AF354-1</f>
        <v>4.484304932735439E-3</v>
      </c>
      <c r="Y354" s="60">
        <f>X354*'Расчет субсидий'!AG354</f>
        <v>8.9686098654708779E-2</v>
      </c>
      <c r="Z354" s="61">
        <f t="shared" si="160"/>
        <v>0.77891966771939125</v>
      </c>
      <c r="AA354" s="27" t="s">
        <v>375</v>
      </c>
      <c r="AB354" s="27" t="s">
        <v>375</v>
      </c>
      <c r="AC354" s="27" t="s">
        <v>375</v>
      </c>
      <c r="AD354" s="27" t="s">
        <v>375</v>
      </c>
      <c r="AE354" s="27" t="s">
        <v>375</v>
      </c>
      <c r="AF354" s="27" t="s">
        <v>375</v>
      </c>
      <c r="AG354" s="60">
        <f t="shared" si="139"/>
        <v>5.1960288096027147</v>
      </c>
      <c r="AH354" s="26" t="str">
        <f>IF('Расчет субсидий'!BF354="+",'Расчет субсидий'!BF354,"-")</f>
        <v>-</v>
      </c>
    </row>
    <row r="355" spans="1:34" ht="15" customHeight="1">
      <c r="A355" s="33" t="s">
        <v>346</v>
      </c>
      <c r="B355" s="57">
        <f>'Расчет субсидий'!AT355</f>
        <v>49.490909090909327</v>
      </c>
      <c r="C355" s="60">
        <f>'Расчет субсидий'!D355-1</f>
        <v>1.3262599469499037E-4</v>
      </c>
      <c r="D355" s="60">
        <f>C355*'Расчет субсидий'!E355</f>
        <v>1.3262599469499037E-3</v>
      </c>
      <c r="E355" s="61">
        <f t="shared" si="156"/>
        <v>1.7345278862885526E-2</v>
      </c>
      <c r="F355" s="27" t="s">
        <v>375</v>
      </c>
      <c r="G355" s="27" t="s">
        <v>375</v>
      </c>
      <c r="H355" s="27" t="s">
        <v>375</v>
      </c>
      <c r="I355" s="27" t="s">
        <v>375</v>
      </c>
      <c r="J355" s="27" t="s">
        <v>375</v>
      </c>
      <c r="K355" s="27" t="s">
        <v>375</v>
      </c>
      <c r="L355" s="60">
        <f>'Расчет субсидий'!P355-1</f>
        <v>1.1760826555286874E-2</v>
      </c>
      <c r="M355" s="60">
        <f>L355*'Расчет субсидий'!Q355</f>
        <v>0.23521653110573748</v>
      </c>
      <c r="N355" s="61">
        <f t="shared" si="157"/>
        <v>3.076241829192262</v>
      </c>
      <c r="O355" s="60">
        <f>'Расчет субсидий'!T355-1</f>
        <v>1.1063829787234081E-2</v>
      </c>
      <c r="P355" s="60">
        <f>O355*'Расчет субсидий'!U355</f>
        <v>0.33191489361702242</v>
      </c>
      <c r="Q355" s="61">
        <f t="shared" si="158"/>
        <v>4.3408959169523191</v>
      </c>
      <c r="R355" s="60">
        <f>'Расчет субсидий'!X355-1</f>
        <v>0.10303030303030303</v>
      </c>
      <c r="S355" s="60">
        <f>R355*'Расчет субсидий'!Y355</f>
        <v>2.0606060606060606</v>
      </c>
      <c r="T355" s="61">
        <f t="shared" si="159"/>
        <v>26.949307207808012</v>
      </c>
      <c r="U355" s="60">
        <f>'Расчет субсидий'!AB355-1</f>
        <v>0.21019168291098111</v>
      </c>
      <c r="V355" s="70">
        <f>U355*'Расчет субсидий'!AC355</f>
        <v>1.0509584145549056</v>
      </c>
      <c r="W355" s="61">
        <f t="shared" si="140"/>
        <v>13.744791747405044</v>
      </c>
      <c r="X355" s="60">
        <f>'Расчет субсидий'!AF355-1</f>
        <v>5.2083333333332593E-3</v>
      </c>
      <c r="Y355" s="60">
        <f>X355*'Расчет субсидий'!AG355</f>
        <v>0.10416666666666519</v>
      </c>
      <c r="Z355" s="61">
        <f t="shared" si="160"/>
        <v>1.3623271106888049</v>
      </c>
      <c r="AA355" s="27" t="s">
        <v>375</v>
      </c>
      <c r="AB355" s="27" t="s">
        <v>375</v>
      </c>
      <c r="AC355" s="27" t="s">
        <v>375</v>
      </c>
      <c r="AD355" s="27" t="s">
        <v>375</v>
      </c>
      <c r="AE355" s="27" t="s">
        <v>375</v>
      </c>
      <c r="AF355" s="27" t="s">
        <v>375</v>
      </c>
      <c r="AG355" s="60">
        <f t="shared" si="139"/>
        <v>3.7841888264973411</v>
      </c>
      <c r="AH355" s="26" t="str">
        <f>IF('Расчет субсидий'!BF355="+",'Расчет субсидий'!BF355,"-")</f>
        <v>-</v>
      </c>
    </row>
    <row r="356" spans="1:34" ht="15" customHeight="1">
      <c r="A356" s="33" t="s">
        <v>347</v>
      </c>
      <c r="B356" s="57">
        <f>'Расчет субсидий'!AT356</f>
        <v>34.654545454545541</v>
      </c>
      <c r="C356" s="60">
        <f>'Расчет субсидий'!D356-1</f>
        <v>-0.5237070981015618</v>
      </c>
      <c r="D356" s="60">
        <f>C356*'Расчет субсидий'!E356</f>
        <v>-5.2370709810156182</v>
      </c>
      <c r="E356" s="61">
        <f t="shared" si="156"/>
        <v>-62.238843873110092</v>
      </c>
      <c r="F356" s="27" t="s">
        <v>375</v>
      </c>
      <c r="G356" s="27" t="s">
        <v>375</v>
      </c>
      <c r="H356" s="27" t="s">
        <v>375</v>
      </c>
      <c r="I356" s="27" t="s">
        <v>375</v>
      </c>
      <c r="J356" s="27" t="s">
        <v>375</v>
      </c>
      <c r="K356" s="27" t="s">
        <v>375</v>
      </c>
      <c r="L356" s="60">
        <f>'Расчет субсидий'!P356-1</f>
        <v>0.23071548278973819</v>
      </c>
      <c r="M356" s="60">
        <f>L356*'Расчет субсидий'!Q356</f>
        <v>4.6143096557947638</v>
      </c>
      <c r="N356" s="61">
        <f t="shared" si="157"/>
        <v>54.837770824618538</v>
      </c>
      <c r="O356" s="60">
        <f>'Расчет субсидий'!T356-1</f>
        <v>3.1857855361596021E-2</v>
      </c>
      <c r="P356" s="60">
        <f>O356*'Расчет субсидий'!U356</f>
        <v>0.95573566084788064</v>
      </c>
      <c r="Q356" s="61">
        <f t="shared" si="158"/>
        <v>11.358234936112956</v>
      </c>
      <c r="R356" s="60">
        <f>'Расчет субсидий'!X356-1</f>
        <v>0.231860465116279</v>
      </c>
      <c r="S356" s="60">
        <f>R356*'Расчет субсидий'!Y356</f>
        <v>4.63720930232558</v>
      </c>
      <c r="T356" s="61">
        <f t="shared" si="159"/>
        <v>55.109916749382094</v>
      </c>
      <c r="U356" s="60">
        <f>'Расчет субсидий'!AB356-1</f>
        <v>0.17161214953271031</v>
      </c>
      <c r="V356" s="70">
        <f>U356*'Расчет субсидий'!AC356</f>
        <v>0.85806074766355156</v>
      </c>
      <c r="W356" s="61">
        <f t="shared" si="140"/>
        <v>10.197438434779281</v>
      </c>
      <c r="X356" s="60">
        <f>'Расчет субсидий'!AF356-1</f>
        <v>-0.1456123432979749</v>
      </c>
      <c r="Y356" s="60">
        <f>X356*'Расчет субсидий'!AG356</f>
        <v>-2.912246865959498</v>
      </c>
      <c r="Z356" s="61">
        <f t="shared" si="160"/>
        <v>-34.609971617237242</v>
      </c>
      <c r="AA356" s="27" t="s">
        <v>375</v>
      </c>
      <c r="AB356" s="27" t="s">
        <v>375</v>
      </c>
      <c r="AC356" s="27" t="s">
        <v>375</v>
      </c>
      <c r="AD356" s="27" t="s">
        <v>375</v>
      </c>
      <c r="AE356" s="27" t="s">
        <v>375</v>
      </c>
      <c r="AF356" s="27" t="s">
        <v>375</v>
      </c>
      <c r="AG356" s="60">
        <f t="shared" si="139"/>
        <v>2.9159975196566603</v>
      </c>
      <c r="AH356" s="26" t="str">
        <f>IF('Расчет субсидий'!BF356="+",'Расчет субсидий'!BF356,"-")</f>
        <v>-</v>
      </c>
    </row>
    <row r="357" spans="1:34" ht="15" customHeight="1">
      <c r="A357" s="33" t="s">
        <v>348</v>
      </c>
      <c r="B357" s="57">
        <f>'Расчет субсидий'!AT357</f>
        <v>-370.0545454545454</v>
      </c>
      <c r="C357" s="60">
        <f>'Расчет субсидий'!D357-1</f>
        <v>-0.12434091986723561</v>
      </c>
      <c r="D357" s="60">
        <f>C357*'Расчет субсидий'!E357</f>
        <v>-1.2434091986723561</v>
      </c>
      <c r="E357" s="61">
        <f t="shared" si="156"/>
        <v>-11.434324147712484</v>
      </c>
      <c r="F357" s="27" t="s">
        <v>375</v>
      </c>
      <c r="G357" s="27" t="s">
        <v>375</v>
      </c>
      <c r="H357" s="27" t="s">
        <v>375</v>
      </c>
      <c r="I357" s="27" t="s">
        <v>375</v>
      </c>
      <c r="J357" s="27" t="s">
        <v>375</v>
      </c>
      <c r="K357" s="27" t="s">
        <v>375</v>
      </c>
      <c r="L357" s="60">
        <f>'Расчет субсидий'!P357-1</f>
        <v>-0.14431645294501205</v>
      </c>
      <c r="M357" s="60">
        <f>L357*'Расчет субсидий'!Q357</f>
        <v>-2.8863290589002411</v>
      </c>
      <c r="N357" s="61">
        <f t="shared" si="157"/>
        <v>-26.542526862167581</v>
      </c>
      <c r="O357" s="60">
        <f>'Расчет субсидий'!T357-1</f>
        <v>-1</v>
      </c>
      <c r="P357" s="60">
        <f>O357*'Расчет субсидий'!U357</f>
        <v>-25</v>
      </c>
      <c r="Q357" s="61">
        <f t="shared" si="158"/>
        <v>-229.89865604825482</v>
      </c>
      <c r="R357" s="60">
        <f>'Расчет субсидий'!X357-1</f>
        <v>-9.6774193548387233E-2</v>
      </c>
      <c r="S357" s="60">
        <f>R357*'Расчет субсидий'!Y357</f>
        <v>-2.4193548387096806</v>
      </c>
      <c r="T357" s="61">
        <f t="shared" si="159"/>
        <v>-22.248257036927914</v>
      </c>
      <c r="U357" s="60">
        <f>'Расчет субсидий'!AB357-1</f>
        <v>-8.6619323490937372E-3</v>
      </c>
      <c r="V357" s="70">
        <f>U357*'Расчет субсидий'!AC357</f>
        <v>-4.3309661745468686E-2</v>
      </c>
      <c r="W357" s="61">
        <f t="shared" si="140"/>
        <v>-0.39827332116751052</v>
      </c>
      <c r="X357" s="60">
        <f>'Расчет субсидий'!AF357-1</f>
        <v>-0.43243243243243246</v>
      </c>
      <c r="Y357" s="60">
        <f>X357*'Расчет субсидий'!AG357</f>
        <v>-8.6486486486486491</v>
      </c>
      <c r="Z357" s="61">
        <f t="shared" si="160"/>
        <v>-79.532508038315186</v>
      </c>
      <c r="AA357" s="27" t="s">
        <v>375</v>
      </c>
      <c r="AB357" s="27" t="s">
        <v>375</v>
      </c>
      <c r="AC357" s="27" t="s">
        <v>375</v>
      </c>
      <c r="AD357" s="27" t="s">
        <v>375</v>
      </c>
      <c r="AE357" s="27" t="s">
        <v>375</v>
      </c>
      <c r="AF357" s="27" t="s">
        <v>375</v>
      </c>
      <c r="AG357" s="60">
        <f t="shared" si="139"/>
        <v>-40.241051406676391</v>
      </c>
      <c r="AH357" s="26" t="str">
        <f>IF('Расчет субсидий'!BF357="+",'Расчет субсидий'!BF357,"-")</f>
        <v>-</v>
      </c>
    </row>
    <row r="358" spans="1:34" ht="15" customHeight="1">
      <c r="A358" s="33" t="s">
        <v>349</v>
      </c>
      <c r="B358" s="57">
        <f>'Расчет субсидий'!AT358</f>
        <v>-46.590909090909065</v>
      </c>
      <c r="C358" s="60">
        <f>'Расчет субсидий'!D358-1</f>
        <v>-1</v>
      </c>
      <c r="D358" s="60">
        <f>C358*'Расчет субсидий'!E358</f>
        <v>0</v>
      </c>
      <c r="E358" s="61">
        <f t="shared" si="156"/>
        <v>0</v>
      </c>
      <c r="F358" s="27" t="s">
        <v>375</v>
      </c>
      <c r="G358" s="27" t="s">
        <v>375</v>
      </c>
      <c r="H358" s="27" t="s">
        <v>375</v>
      </c>
      <c r="I358" s="27" t="s">
        <v>375</v>
      </c>
      <c r="J358" s="27" t="s">
        <v>375</v>
      </c>
      <c r="K358" s="27" t="s">
        <v>375</v>
      </c>
      <c r="L358" s="60">
        <f>'Расчет субсидий'!P358-1</f>
        <v>0.15321100917431196</v>
      </c>
      <c r="M358" s="60">
        <f>L358*'Расчет субсидий'!Q358</f>
        <v>3.0642201834862393</v>
      </c>
      <c r="N358" s="61">
        <f t="shared" si="157"/>
        <v>8.5547895288090654</v>
      </c>
      <c r="O358" s="60">
        <f>'Расчет субсидий'!T358-1</f>
        <v>-7.4054054054053964E-2</v>
      </c>
      <c r="P358" s="60">
        <f>O358*'Расчет субсидий'!U358</f>
        <v>-2.2216216216216189</v>
      </c>
      <c r="Q358" s="61">
        <f t="shared" si="158"/>
        <v>-6.2023954701588719</v>
      </c>
      <c r="R358" s="60">
        <f>'Расчет субсидий'!X358-1</f>
        <v>-8.333333333333337E-2</v>
      </c>
      <c r="S358" s="60">
        <f>R358*'Расчет субсидий'!Y358</f>
        <v>-1.6666666666666674</v>
      </c>
      <c r="T358" s="61">
        <f t="shared" si="159"/>
        <v>-4.6530541848312783</v>
      </c>
      <c r="U358" s="60">
        <f>'Расчет субсидий'!AB358-1</f>
        <v>-0.22046332046332051</v>
      </c>
      <c r="V358" s="70">
        <f>U358*'Расчет субсидий'!AC358</f>
        <v>-1.1023166023166024</v>
      </c>
      <c r="W358" s="61">
        <f t="shared" si="140"/>
        <v>-3.0774833276509561</v>
      </c>
      <c r="X358" s="60">
        <f>'Расчет субсидий'!AF358-1</f>
        <v>-0.73809523809523814</v>
      </c>
      <c r="Y358" s="60">
        <f>X358*'Расчет субсидий'!AG358</f>
        <v>-14.761904761904763</v>
      </c>
      <c r="Z358" s="61">
        <f t="shared" si="160"/>
        <v>-41.21276563707702</v>
      </c>
      <c r="AA358" s="27" t="s">
        <v>375</v>
      </c>
      <c r="AB358" s="27" t="s">
        <v>375</v>
      </c>
      <c r="AC358" s="27" t="s">
        <v>375</v>
      </c>
      <c r="AD358" s="27" t="s">
        <v>375</v>
      </c>
      <c r="AE358" s="27" t="s">
        <v>375</v>
      </c>
      <c r="AF358" s="27" t="s">
        <v>375</v>
      </c>
      <c r="AG358" s="60">
        <f t="shared" si="139"/>
        <v>-16.688289469023413</v>
      </c>
      <c r="AH358" s="26" t="str">
        <f>IF('Расчет субсидий'!BF358="+",'Расчет субсидий'!BF358,"-")</f>
        <v>-</v>
      </c>
    </row>
    <row r="359" spans="1:34" ht="15" customHeight="1">
      <c r="A359" s="33" t="s">
        <v>350</v>
      </c>
      <c r="B359" s="57">
        <f>'Расчет субсидий'!AT359</f>
        <v>-6.7999999999999972</v>
      </c>
      <c r="C359" s="60">
        <f>'Расчет субсидий'!D359-1</f>
        <v>3.81987577639753E-2</v>
      </c>
      <c r="D359" s="60">
        <f>C359*'Расчет субсидий'!E359</f>
        <v>0.381987577639753</v>
      </c>
      <c r="E359" s="61">
        <f t="shared" si="156"/>
        <v>0.32706976551452127</v>
      </c>
      <c r="F359" s="27" t="s">
        <v>375</v>
      </c>
      <c r="G359" s="27" t="s">
        <v>375</v>
      </c>
      <c r="H359" s="27" t="s">
        <v>375</v>
      </c>
      <c r="I359" s="27" t="s">
        <v>375</v>
      </c>
      <c r="J359" s="27" t="s">
        <v>375</v>
      </c>
      <c r="K359" s="27" t="s">
        <v>375</v>
      </c>
      <c r="L359" s="60">
        <f>'Расчет субсидий'!P359-1</f>
        <v>-0.32759968725566857</v>
      </c>
      <c r="M359" s="60">
        <f>L359*'Расчет субсидий'!Q359</f>
        <v>-6.5519937451133714</v>
      </c>
      <c r="N359" s="61">
        <f t="shared" si="157"/>
        <v>-5.6100228994562595</v>
      </c>
      <c r="O359" s="60">
        <f>'Расчет субсидий'!T359-1</f>
        <v>-9.6264367816092378E-3</v>
      </c>
      <c r="P359" s="60">
        <f>O359*'Расчет субсидий'!U359</f>
        <v>-0.28879310344827713</v>
      </c>
      <c r="Q359" s="61">
        <f t="shared" si="158"/>
        <v>-0.24727372866590572</v>
      </c>
      <c r="R359" s="60">
        <f>'Расчет субсидий'!X359-1</f>
        <v>-2.4999999999999911E-2</v>
      </c>
      <c r="S359" s="60">
        <f>R359*'Расчет субсидий'!Y359</f>
        <v>-0.49999999999999822</v>
      </c>
      <c r="T359" s="61">
        <f t="shared" si="159"/>
        <v>-0.42811570933201248</v>
      </c>
      <c r="U359" s="60">
        <f>'Расчет субсидий'!AB359-1</f>
        <v>-0.14578746824724809</v>
      </c>
      <c r="V359" s="70">
        <f>U359*'Расчет субсидий'!AC359</f>
        <v>-0.72893734123624043</v>
      </c>
      <c r="W359" s="61">
        <f t="shared" si="140"/>
        <v>-0.62413905380389079</v>
      </c>
      <c r="X359" s="60">
        <f>'Расчет субсидий'!AF359-1</f>
        <v>-1.2702078521939941E-2</v>
      </c>
      <c r="Y359" s="60">
        <f>X359*'Расчет субсидий'!AG359</f>
        <v>-0.25404157043879882</v>
      </c>
      <c r="Z359" s="61">
        <f t="shared" si="160"/>
        <v>-0.21751837425645032</v>
      </c>
      <c r="AA359" s="27" t="s">
        <v>375</v>
      </c>
      <c r="AB359" s="27" t="s">
        <v>375</v>
      </c>
      <c r="AC359" s="27" t="s">
        <v>375</v>
      </c>
      <c r="AD359" s="27" t="s">
        <v>375</v>
      </c>
      <c r="AE359" s="27" t="s">
        <v>375</v>
      </c>
      <c r="AF359" s="27" t="s">
        <v>375</v>
      </c>
      <c r="AG359" s="60">
        <f t="shared" si="139"/>
        <v>-7.9417781825969325</v>
      </c>
      <c r="AH359" s="26" t="str">
        <f>IF('Расчет субсидий'!BF359="+",'Расчет субсидий'!BF359,"-")</f>
        <v>-</v>
      </c>
    </row>
    <row r="360" spans="1:34" ht="15" customHeight="1">
      <c r="A360" s="33" t="s">
        <v>351</v>
      </c>
      <c r="B360" s="57">
        <f>'Расчет субсидий'!AT360</f>
        <v>23.118181818181711</v>
      </c>
      <c r="C360" s="60">
        <f>'Расчет субсидий'!D360-1</f>
        <v>0.14141414141414144</v>
      </c>
      <c r="D360" s="60">
        <f>C360*'Расчет субсидий'!E360</f>
        <v>1.4141414141414144</v>
      </c>
      <c r="E360" s="61">
        <f t="shared" si="156"/>
        <v>14.668066294827145</v>
      </c>
      <c r="F360" s="27" t="s">
        <v>375</v>
      </c>
      <c r="G360" s="27" t="s">
        <v>375</v>
      </c>
      <c r="H360" s="27" t="s">
        <v>375</v>
      </c>
      <c r="I360" s="27" t="s">
        <v>375</v>
      </c>
      <c r="J360" s="27" t="s">
        <v>375</v>
      </c>
      <c r="K360" s="27" t="s">
        <v>375</v>
      </c>
      <c r="L360" s="60">
        <f>'Расчет субсидий'!P360-1</f>
        <v>2.8177777777777857E-2</v>
      </c>
      <c r="M360" s="60">
        <f>L360*'Расчет субсидий'!Q360</f>
        <v>0.56355555555555714</v>
      </c>
      <c r="N360" s="61">
        <f t="shared" si="157"/>
        <v>5.8454339622928444</v>
      </c>
      <c r="O360" s="60">
        <f>'Расчет субсидий'!T360-1</f>
        <v>3.5714285714285587E-3</v>
      </c>
      <c r="P360" s="60">
        <f>O360*'Расчет субсидий'!U360</f>
        <v>7.1428571428571175E-2</v>
      </c>
      <c r="Q360" s="61">
        <f t="shared" si="158"/>
        <v>0.74088702203463364</v>
      </c>
      <c r="R360" s="60">
        <f>'Расчет субсидий'!X360-1</f>
        <v>8.1395348837209447E-2</v>
      </c>
      <c r="S360" s="60">
        <f>R360*'Расчет субсидий'!Y360</f>
        <v>2.4418604651162834</v>
      </c>
      <c r="T360" s="61">
        <f t="shared" si="159"/>
        <v>25.32799819513761</v>
      </c>
      <c r="U360" s="60">
        <f>'Расчет субсидий'!AB360-1</f>
        <v>-0.45243458098708178</v>
      </c>
      <c r="V360" s="70">
        <f>U360*'Расчет субсидий'!AC360</f>
        <v>-2.2621729049354089</v>
      </c>
      <c r="W360" s="61">
        <f t="shared" si="140"/>
        <v>-23.464203656110527</v>
      </c>
      <c r="X360" s="60">
        <f>'Расчет субсидий'!AF360-1</f>
        <v>0</v>
      </c>
      <c r="Y360" s="60">
        <f>X360*'Расчет субсидий'!AG360</f>
        <v>0</v>
      </c>
      <c r="Z360" s="61">
        <f t="shared" si="160"/>
        <v>0</v>
      </c>
      <c r="AA360" s="27" t="s">
        <v>375</v>
      </c>
      <c r="AB360" s="27" t="s">
        <v>375</v>
      </c>
      <c r="AC360" s="27" t="s">
        <v>375</v>
      </c>
      <c r="AD360" s="27" t="s">
        <v>375</v>
      </c>
      <c r="AE360" s="27" t="s">
        <v>375</v>
      </c>
      <c r="AF360" s="27" t="s">
        <v>375</v>
      </c>
      <c r="AG360" s="60">
        <f t="shared" si="139"/>
        <v>2.2288131013064172</v>
      </c>
      <c r="AH360" s="26" t="str">
        <f>IF('Расчет субсидий'!BF360="+",'Расчет субсидий'!BF360,"-")</f>
        <v>-</v>
      </c>
    </row>
    <row r="361" spans="1:34" ht="15" customHeight="1">
      <c r="A361" s="33" t="s">
        <v>352</v>
      </c>
      <c r="B361" s="57">
        <f>'Расчет субсидий'!AT361</f>
        <v>-48.145454545454527</v>
      </c>
      <c r="C361" s="60">
        <f>'Расчет субсидий'!D361-1</f>
        <v>0</v>
      </c>
      <c r="D361" s="60">
        <f>C361*'Расчет субсидий'!E361</f>
        <v>0</v>
      </c>
      <c r="E361" s="61">
        <f t="shared" si="156"/>
        <v>0</v>
      </c>
      <c r="F361" s="27" t="s">
        <v>375</v>
      </c>
      <c r="G361" s="27" t="s">
        <v>375</v>
      </c>
      <c r="H361" s="27" t="s">
        <v>375</v>
      </c>
      <c r="I361" s="27" t="s">
        <v>375</v>
      </c>
      <c r="J361" s="27" t="s">
        <v>375</v>
      </c>
      <c r="K361" s="27" t="s">
        <v>375</v>
      </c>
      <c r="L361" s="60">
        <f>'Расчет субсидий'!P361-1</f>
        <v>-0.19411854334907819</v>
      </c>
      <c r="M361" s="60">
        <f>L361*'Расчет субсидий'!Q361</f>
        <v>-3.8823708669815638</v>
      </c>
      <c r="N361" s="61">
        <f t="shared" si="157"/>
        <v>-39.155990549333865</v>
      </c>
      <c r="O361" s="60">
        <f>'Расчет субсидий'!T361-1</f>
        <v>-3.1818181818181746E-3</v>
      </c>
      <c r="P361" s="60">
        <f>O361*'Расчет субсидий'!U361</f>
        <v>-4.7727272727272618E-2</v>
      </c>
      <c r="Q361" s="61">
        <f t="shared" si="158"/>
        <v>-0.48135757862502038</v>
      </c>
      <c r="R361" s="60">
        <f>'Расчет субсидий'!X361-1</f>
        <v>-2.9411764705882359E-2</v>
      </c>
      <c r="S361" s="60">
        <f>R361*'Расчет субсидий'!Y361</f>
        <v>-1.0294117647058827</v>
      </c>
      <c r="T361" s="61">
        <f t="shared" si="159"/>
        <v>-10.382222284069094</v>
      </c>
      <c r="U361" s="60">
        <f>'Расчет субсидий'!AB361-1</f>
        <v>-5.5859017393957933E-2</v>
      </c>
      <c r="V361" s="70">
        <f>U361*'Расчет субсидий'!AC361</f>
        <v>-0.27929508696978966</v>
      </c>
      <c r="W361" s="61">
        <f t="shared" si="140"/>
        <v>-2.8168549993182288</v>
      </c>
      <c r="X361" s="60">
        <f>'Расчет субсидий'!AF361-1</f>
        <v>2.3255813953488413E-2</v>
      </c>
      <c r="Y361" s="60">
        <f>X361*'Расчет субсидий'!AG361</f>
        <v>0.46511627906976827</v>
      </c>
      <c r="Z361" s="61">
        <f t="shared" si="160"/>
        <v>4.69097086589169</v>
      </c>
      <c r="AA361" s="27" t="s">
        <v>375</v>
      </c>
      <c r="AB361" s="27" t="s">
        <v>375</v>
      </c>
      <c r="AC361" s="27" t="s">
        <v>375</v>
      </c>
      <c r="AD361" s="27" t="s">
        <v>375</v>
      </c>
      <c r="AE361" s="27" t="s">
        <v>375</v>
      </c>
      <c r="AF361" s="27" t="s">
        <v>375</v>
      </c>
      <c r="AG361" s="60">
        <f t="shared" si="139"/>
        <v>-4.7736887123147413</v>
      </c>
      <c r="AH361" s="26" t="str">
        <f>IF('Расчет субсидий'!BF361="+",'Расчет субсидий'!BF361,"-")</f>
        <v>-</v>
      </c>
    </row>
    <row r="362" spans="1:34" ht="15" customHeight="1">
      <c r="A362" s="33" t="s">
        <v>353</v>
      </c>
      <c r="B362" s="57">
        <f>'Расчет субсидий'!AT362</f>
        <v>-62.909090909090992</v>
      </c>
      <c r="C362" s="60">
        <f>'Расчет субсидий'!D362-1</f>
        <v>0.20117647058823529</v>
      </c>
      <c r="D362" s="60">
        <f>C362*'Расчет субсидий'!E362</f>
        <v>2.0117647058823529</v>
      </c>
      <c r="E362" s="61">
        <f t="shared" si="156"/>
        <v>20.457353360420655</v>
      </c>
      <c r="F362" s="27" t="s">
        <v>375</v>
      </c>
      <c r="G362" s="27" t="s">
        <v>375</v>
      </c>
      <c r="H362" s="27" t="s">
        <v>375</v>
      </c>
      <c r="I362" s="27" t="s">
        <v>375</v>
      </c>
      <c r="J362" s="27" t="s">
        <v>375</v>
      </c>
      <c r="K362" s="27" t="s">
        <v>375</v>
      </c>
      <c r="L362" s="60">
        <f>'Расчет субсидий'!P362-1</f>
        <v>-0.21018773795457535</v>
      </c>
      <c r="M362" s="60">
        <f>L362*'Расчет субсидий'!Q362</f>
        <v>-4.203754759091507</v>
      </c>
      <c r="N362" s="61">
        <f t="shared" si="157"/>
        <v>-42.747393020580247</v>
      </c>
      <c r="O362" s="60">
        <f>'Расчет субсидий'!T362-1</f>
        <v>-0.12368421052631573</v>
      </c>
      <c r="P362" s="60">
        <f>O362*'Расчет субсидий'!U362</f>
        <v>-1.2368421052631573</v>
      </c>
      <c r="Q362" s="61">
        <f t="shared" si="158"/>
        <v>-12.577274034299858</v>
      </c>
      <c r="R362" s="60">
        <f>'Расчет субсидий'!X362-1</f>
        <v>-9.545454545454557E-2</v>
      </c>
      <c r="S362" s="60">
        <f>R362*'Расчет субсидий'!Y362</f>
        <v>-3.8181818181818228</v>
      </c>
      <c r="T362" s="61">
        <f t="shared" si="159"/>
        <v>-38.8265558196182</v>
      </c>
      <c r="U362" s="60">
        <f>'Расчет субсидий'!AB362-1</f>
        <v>0.21211382113821142</v>
      </c>
      <c r="V362" s="70">
        <f>U362*'Расчет субсидий'!AC362</f>
        <v>1.0605691056910571</v>
      </c>
      <c r="W362" s="61">
        <f t="shared" si="140"/>
        <v>10.784778604986657</v>
      </c>
      <c r="X362" s="60">
        <f>'Расчет субсидий'!AF362-1</f>
        <v>0</v>
      </c>
      <c r="Y362" s="60">
        <f>X362*'Расчет субсидий'!AG362</f>
        <v>0</v>
      </c>
      <c r="Z362" s="61">
        <f t="shared" si="160"/>
        <v>0</v>
      </c>
      <c r="AA362" s="27" t="s">
        <v>375</v>
      </c>
      <c r="AB362" s="27" t="s">
        <v>375</v>
      </c>
      <c r="AC362" s="27" t="s">
        <v>375</v>
      </c>
      <c r="AD362" s="27" t="s">
        <v>375</v>
      </c>
      <c r="AE362" s="27" t="s">
        <v>375</v>
      </c>
      <c r="AF362" s="27" t="s">
        <v>375</v>
      </c>
      <c r="AG362" s="60">
        <f t="shared" si="139"/>
        <v>-6.1864448709630775</v>
      </c>
      <c r="AH362" s="26" t="str">
        <f>IF('Расчет субсидий'!BF362="+",'Расчет субсидий'!BF362,"-")</f>
        <v>-</v>
      </c>
    </row>
    <row r="363" spans="1:34" ht="15" customHeight="1">
      <c r="A363" s="33" t="s">
        <v>354</v>
      </c>
      <c r="B363" s="57">
        <f>'Расчет субсидий'!AT363</f>
        <v>-536</v>
      </c>
      <c r="C363" s="60">
        <f>'Расчет субсидий'!D363-1</f>
        <v>0.20023094379922579</v>
      </c>
      <c r="D363" s="60">
        <f>C363*'Расчет субсидий'!E363</f>
        <v>2.0023094379922579</v>
      </c>
      <c r="E363" s="61">
        <f t="shared" si="156"/>
        <v>70.196035600185681</v>
      </c>
      <c r="F363" s="27" t="s">
        <v>375</v>
      </c>
      <c r="G363" s="27" t="s">
        <v>375</v>
      </c>
      <c r="H363" s="27" t="s">
        <v>375</v>
      </c>
      <c r="I363" s="27" t="s">
        <v>375</v>
      </c>
      <c r="J363" s="27" t="s">
        <v>375</v>
      </c>
      <c r="K363" s="27" t="s">
        <v>375</v>
      </c>
      <c r="L363" s="60">
        <f>'Расчет субсидий'!P363-1</f>
        <v>-0.19425296902250655</v>
      </c>
      <c r="M363" s="60">
        <f>L363*'Расчет субсидий'!Q363</f>
        <v>-3.885059380450131</v>
      </c>
      <c r="N363" s="61">
        <f t="shared" si="157"/>
        <v>-136.200609857969</v>
      </c>
      <c r="O363" s="60">
        <f>'Расчет субсидий'!T363-1</f>
        <v>0</v>
      </c>
      <c r="P363" s="60">
        <f>O363*'Расчет субсидий'!U363</f>
        <v>0</v>
      </c>
      <c r="Q363" s="61">
        <f t="shared" si="158"/>
        <v>0</v>
      </c>
      <c r="R363" s="60">
        <f>'Расчет субсидий'!X363-1</f>
        <v>-0.55135135135135127</v>
      </c>
      <c r="S363" s="60">
        <f>R363*'Расчет субсидий'!Y363</f>
        <v>-13.783783783783782</v>
      </c>
      <c r="T363" s="61">
        <f t="shared" si="159"/>
        <v>-483.22549893284258</v>
      </c>
      <c r="U363" s="60">
        <f>'Расчет субсидий'!AB363-1</f>
        <v>7.5476343324575312E-2</v>
      </c>
      <c r="V363" s="70">
        <f>U363*'Расчет субсидий'!AC363</f>
        <v>0.37738171662287656</v>
      </c>
      <c r="W363" s="61">
        <f t="shared" si="140"/>
        <v>13.230073190625921</v>
      </c>
      <c r="X363" s="60">
        <f>'Расчет субсидий'!AF363-1</f>
        <v>0</v>
      </c>
      <c r="Y363" s="60">
        <f>X363*'Расчет субсидий'!AG363</f>
        <v>0</v>
      </c>
      <c r="Z363" s="61">
        <f t="shared" si="160"/>
        <v>0</v>
      </c>
      <c r="AA363" s="27" t="s">
        <v>375</v>
      </c>
      <c r="AB363" s="27" t="s">
        <v>375</v>
      </c>
      <c r="AC363" s="27" t="s">
        <v>375</v>
      </c>
      <c r="AD363" s="27" t="s">
        <v>375</v>
      </c>
      <c r="AE363" s="27" t="s">
        <v>375</v>
      </c>
      <c r="AF363" s="27" t="s">
        <v>375</v>
      </c>
      <c r="AG363" s="60">
        <f t="shared" si="139"/>
        <v>-15.28915200961878</v>
      </c>
      <c r="AH363" s="26" t="str">
        <f>IF('Расчет субсидий'!BF363="+",'Расчет субсидий'!BF363,"-")</f>
        <v>-</v>
      </c>
    </row>
    <row r="364" spans="1:34" ht="15" customHeight="1">
      <c r="A364" s="32" t="s">
        <v>355</v>
      </c>
      <c r="B364" s="62"/>
      <c r="C364" s="63"/>
      <c r="D364" s="63"/>
      <c r="E364" s="64"/>
      <c r="F364" s="63"/>
      <c r="G364" s="63"/>
      <c r="H364" s="64"/>
      <c r="I364" s="64"/>
      <c r="J364" s="64"/>
      <c r="K364" s="64"/>
      <c r="L364" s="63"/>
      <c r="M364" s="63"/>
      <c r="N364" s="64"/>
      <c r="O364" s="63"/>
      <c r="P364" s="63"/>
      <c r="Q364" s="64"/>
      <c r="R364" s="63"/>
      <c r="S364" s="63"/>
      <c r="T364" s="64"/>
      <c r="U364" s="64"/>
      <c r="V364" s="64"/>
      <c r="W364" s="64"/>
      <c r="X364" s="63"/>
      <c r="Y364" s="63"/>
      <c r="Z364" s="64"/>
      <c r="AA364" s="63"/>
      <c r="AB364" s="63"/>
      <c r="AC364" s="64"/>
      <c r="AD364" s="63"/>
      <c r="AE364" s="63"/>
      <c r="AF364" s="64"/>
      <c r="AG364" s="64"/>
      <c r="AH364" s="65"/>
    </row>
    <row r="365" spans="1:34" ht="15" customHeight="1">
      <c r="A365" s="33" t="s">
        <v>356</v>
      </c>
      <c r="B365" s="57">
        <f>'Расчет субсидий'!AT365</f>
        <v>147.76363636363658</v>
      </c>
      <c r="C365" s="60">
        <f>'Расчет субсидий'!D365-1</f>
        <v>8.2289156626506044E-2</v>
      </c>
      <c r="D365" s="60">
        <f>C365*'Расчет субсидий'!E365</f>
        <v>0.82289156626506044</v>
      </c>
      <c r="E365" s="61">
        <f t="shared" ref="E365:E376" si="161">$B365*D365/$AG365</f>
        <v>18.284051784936615</v>
      </c>
      <c r="F365" s="27" t="s">
        <v>375</v>
      </c>
      <c r="G365" s="27" t="s">
        <v>375</v>
      </c>
      <c r="H365" s="27" t="s">
        <v>375</v>
      </c>
      <c r="I365" s="27" t="s">
        <v>375</v>
      </c>
      <c r="J365" s="27" t="s">
        <v>375</v>
      </c>
      <c r="K365" s="27" t="s">
        <v>375</v>
      </c>
      <c r="L365" s="60">
        <f>'Расчет субсидий'!P365-1</f>
        <v>4.6229120971823745E-2</v>
      </c>
      <c r="M365" s="60">
        <f>L365*'Расчет субсидий'!Q365</f>
        <v>0.9245824194364749</v>
      </c>
      <c r="N365" s="61">
        <f t="shared" ref="N365:N376" si="162">$B365*M365/$AG365</f>
        <v>20.543548542060535</v>
      </c>
      <c r="O365" s="60">
        <f>'Расчет субсидий'!T365-1</f>
        <v>0</v>
      </c>
      <c r="P365" s="60">
        <f>O365*'Расчет субсидий'!U365</f>
        <v>0</v>
      </c>
      <c r="Q365" s="61">
        <f t="shared" ref="Q365:Q376" si="163">$B365*P365/$AG365</f>
        <v>0</v>
      </c>
      <c r="R365" s="60">
        <f>'Расчет субсидий'!X365-1</f>
        <v>0</v>
      </c>
      <c r="S365" s="60">
        <f>R365*'Расчет субсидий'!Y365</f>
        <v>0</v>
      </c>
      <c r="T365" s="61">
        <f t="shared" ref="T365:T376" si="164">$B365*S365/$AG365</f>
        <v>0</v>
      </c>
      <c r="U365" s="60">
        <f>'Расчет субсидий'!AB365-1</f>
        <v>0.24325405405405398</v>
      </c>
      <c r="V365" s="70">
        <f>U365*'Расчет субсидий'!AC365</f>
        <v>1.2162702702702699</v>
      </c>
      <c r="W365" s="61">
        <f t="shared" si="140"/>
        <v>27.024640326593531</v>
      </c>
      <c r="X365" s="60">
        <f>'Расчет субсидий'!AF365-1</f>
        <v>0.1843251088534108</v>
      </c>
      <c r="Y365" s="60">
        <f>X365*'Расчет субсидий'!AG365</f>
        <v>3.686502177068216</v>
      </c>
      <c r="Z365" s="61">
        <f t="shared" ref="Z365:Z376" si="165">$B365*Y365/$AG365</f>
        <v>81.911395710045909</v>
      </c>
      <c r="AA365" s="27" t="s">
        <v>375</v>
      </c>
      <c r="AB365" s="27" t="s">
        <v>375</v>
      </c>
      <c r="AC365" s="27" t="s">
        <v>375</v>
      </c>
      <c r="AD365" s="27" t="s">
        <v>375</v>
      </c>
      <c r="AE365" s="27" t="s">
        <v>375</v>
      </c>
      <c r="AF365" s="27" t="s">
        <v>375</v>
      </c>
      <c r="AG365" s="60">
        <f t="shared" si="139"/>
        <v>6.6502464330400208</v>
      </c>
      <c r="AH365" s="26" t="str">
        <f>IF('Расчет субсидий'!BF365="+",'Расчет субсидий'!BF365,"-")</f>
        <v>-</v>
      </c>
    </row>
    <row r="366" spans="1:34" ht="15" customHeight="1">
      <c r="A366" s="33" t="s">
        <v>357</v>
      </c>
      <c r="B366" s="57">
        <f>'Расчет субсидий'!AT366</f>
        <v>218.22727272727252</v>
      </c>
      <c r="C366" s="60">
        <f>'Расчет субсидий'!D366-1</f>
        <v>-1</v>
      </c>
      <c r="D366" s="60">
        <f>C366*'Расчет субсидий'!E366</f>
        <v>0</v>
      </c>
      <c r="E366" s="61">
        <f t="shared" si="161"/>
        <v>0</v>
      </c>
      <c r="F366" s="27" t="s">
        <v>375</v>
      </c>
      <c r="G366" s="27" t="s">
        <v>375</v>
      </c>
      <c r="H366" s="27" t="s">
        <v>375</v>
      </c>
      <c r="I366" s="27" t="s">
        <v>375</v>
      </c>
      <c r="J366" s="27" t="s">
        <v>375</v>
      </c>
      <c r="K366" s="27" t="s">
        <v>375</v>
      </c>
      <c r="L366" s="60">
        <f>'Расчет субсидий'!P366-1</f>
        <v>0.22410248635536689</v>
      </c>
      <c r="M366" s="60">
        <f>L366*'Расчет субсидий'!Q366</f>
        <v>4.4820497271073378</v>
      </c>
      <c r="N366" s="61">
        <f t="shared" si="162"/>
        <v>104.17201690634585</v>
      </c>
      <c r="O366" s="60">
        <f>'Расчет субсидий'!T366-1</f>
        <v>6.4444444444444304E-2</v>
      </c>
      <c r="P366" s="60">
        <f>O366*'Расчет субсидий'!U366</f>
        <v>1.6111111111111076</v>
      </c>
      <c r="Q366" s="61">
        <f t="shared" si="163"/>
        <v>37.445522500479974</v>
      </c>
      <c r="R366" s="60">
        <f>'Расчет субсидий'!X366-1</f>
        <v>0</v>
      </c>
      <c r="S366" s="60">
        <f>R366*'Расчет субсидий'!Y366</f>
        <v>0</v>
      </c>
      <c r="T366" s="61">
        <f t="shared" si="164"/>
        <v>0</v>
      </c>
      <c r="U366" s="60">
        <f>'Расчет субсидий'!AB366-1</f>
        <v>4.81228070175439E-2</v>
      </c>
      <c r="V366" s="70">
        <f>U366*'Расчет субсидий'!AC366</f>
        <v>0.2406140350877195</v>
      </c>
      <c r="W366" s="61">
        <f t="shared" si="140"/>
        <v>5.592363060915619</v>
      </c>
      <c r="X366" s="60">
        <f>'Расчет субсидий'!AF366-1</f>
        <v>0.15277777777777768</v>
      </c>
      <c r="Y366" s="60">
        <f>X366*'Расчет субсидий'!AG366</f>
        <v>3.0555555555555536</v>
      </c>
      <c r="Z366" s="61">
        <f t="shared" si="165"/>
        <v>71.017370259531091</v>
      </c>
      <c r="AA366" s="27" t="s">
        <v>375</v>
      </c>
      <c r="AB366" s="27" t="s">
        <v>375</v>
      </c>
      <c r="AC366" s="27" t="s">
        <v>375</v>
      </c>
      <c r="AD366" s="27" t="s">
        <v>375</v>
      </c>
      <c r="AE366" s="27" t="s">
        <v>375</v>
      </c>
      <c r="AF366" s="27" t="s">
        <v>375</v>
      </c>
      <c r="AG366" s="60">
        <f t="shared" si="139"/>
        <v>9.3893304288617188</v>
      </c>
      <c r="AH366" s="26" t="str">
        <f>IF('Расчет субсидий'!BF366="+",'Расчет субсидий'!BF366,"-")</f>
        <v>-</v>
      </c>
    </row>
    <row r="367" spans="1:34" ht="15" customHeight="1">
      <c r="A367" s="33" t="s">
        <v>358</v>
      </c>
      <c r="B367" s="57">
        <f>'Расчет субсидий'!AT367</f>
        <v>-1.2181818181818151</v>
      </c>
      <c r="C367" s="60">
        <f>'Расчет субсидий'!D367-1</f>
        <v>-3.2992424242424212E-2</v>
      </c>
      <c r="D367" s="60">
        <f>C367*'Расчет субсидий'!E367</f>
        <v>-0.32992424242424212</v>
      </c>
      <c r="E367" s="61">
        <f t="shared" si="161"/>
        <v>-5.7992594626415983E-2</v>
      </c>
      <c r="F367" s="27" t="s">
        <v>375</v>
      </c>
      <c r="G367" s="27" t="s">
        <v>375</v>
      </c>
      <c r="H367" s="27" t="s">
        <v>375</v>
      </c>
      <c r="I367" s="27" t="s">
        <v>375</v>
      </c>
      <c r="J367" s="27" t="s">
        <v>375</v>
      </c>
      <c r="K367" s="27" t="s">
        <v>375</v>
      </c>
      <c r="L367" s="60">
        <f>'Расчет субсидий'!P367-1</f>
        <v>-4.8560883780838116E-2</v>
      </c>
      <c r="M367" s="60">
        <f>L367*'Расчет субсидий'!Q367</f>
        <v>-0.97121767561676231</v>
      </c>
      <c r="N367" s="61">
        <f t="shared" si="162"/>
        <v>-0.1707162606245462</v>
      </c>
      <c r="O367" s="60">
        <f>'Расчет субсидий'!T367-1</f>
        <v>0</v>
      </c>
      <c r="P367" s="60">
        <f>O367*'Расчет субсидий'!U367</f>
        <v>0</v>
      </c>
      <c r="Q367" s="61">
        <f t="shared" si="163"/>
        <v>0</v>
      </c>
      <c r="R367" s="60">
        <f>'Расчет субсидий'!X367-1</f>
        <v>0</v>
      </c>
      <c r="S367" s="60">
        <f>R367*'Расчет субсидий'!Y367</f>
        <v>0</v>
      </c>
      <c r="T367" s="61">
        <f t="shared" si="164"/>
        <v>0</v>
      </c>
      <c r="U367" s="60">
        <f>'Расчет субсидий'!AB367-1</f>
        <v>7.4162745098039329E-2</v>
      </c>
      <c r="V367" s="70">
        <f>U367*'Расчет субсидий'!AC367</f>
        <v>0.37081372549019664</v>
      </c>
      <c r="W367" s="61">
        <f t="shared" si="140"/>
        <v>6.5179963455404361E-2</v>
      </c>
      <c r="X367" s="60">
        <f>'Расчет субсидий'!AF367-1</f>
        <v>-0.30000000000000004</v>
      </c>
      <c r="Y367" s="60">
        <f>X367*'Расчет субсидий'!AG367</f>
        <v>-6.0000000000000009</v>
      </c>
      <c r="Z367" s="61">
        <f t="shared" si="165"/>
        <v>-1.0546529263862574</v>
      </c>
      <c r="AA367" s="27" t="s">
        <v>375</v>
      </c>
      <c r="AB367" s="27" t="s">
        <v>375</v>
      </c>
      <c r="AC367" s="27" t="s">
        <v>375</v>
      </c>
      <c r="AD367" s="27" t="s">
        <v>375</v>
      </c>
      <c r="AE367" s="27" t="s">
        <v>375</v>
      </c>
      <c r="AF367" s="27" t="s">
        <v>375</v>
      </c>
      <c r="AG367" s="60">
        <f t="shared" si="139"/>
        <v>-6.9303281925508085</v>
      </c>
      <c r="AH367" s="26" t="str">
        <f>IF('Расчет субсидий'!BF367="+",'Расчет субсидий'!BF367,"-")</f>
        <v>-</v>
      </c>
    </row>
    <row r="368" spans="1:34" ht="15" customHeight="1">
      <c r="A368" s="33" t="s">
        <v>359</v>
      </c>
      <c r="B368" s="57">
        <f>'Расчет субсидий'!AT368</f>
        <v>99.036363636363831</v>
      </c>
      <c r="C368" s="60">
        <f>'Расчет субсидий'!D368-1</f>
        <v>-1</v>
      </c>
      <c r="D368" s="60">
        <f>C368*'Расчет субсидий'!E368</f>
        <v>0</v>
      </c>
      <c r="E368" s="61">
        <f t="shared" si="161"/>
        <v>0</v>
      </c>
      <c r="F368" s="27" t="s">
        <v>375</v>
      </c>
      <c r="G368" s="27" t="s">
        <v>375</v>
      </c>
      <c r="H368" s="27" t="s">
        <v>375</v>
      </c>
      <c r="I368" s="27" t="s">
        <v>375</v>
      </c>
      <c r="J368" s="27" t="s">
        <v>375</v>
      </c>
      <c r="K368" s="27" t="s">
        <v>375</v>
      </c>
      <c r="L368" s="60">
        <f>'Расчет субсидий'!P368-1</f>
        <v>-8.3296990841692176E-2</v>
      </c>
      <c r="M368" s="60">
        <f>L368*'Расчет субсидий'!Q368</f>
        <v>-1.6659398168338435</v>
      </c>
      <c r="N368" s="61">
        <f t="shared" si="162"/>
        <v>-29.018431315144678</v>
      </c>
      <c r="O368" s="60">
        <f>'Расчет субсидий'!T368-1</f>
        <v>0</v>
      </c>
      <c r="P368" s="60">
        <f>O368*'Расчет субсидий'!U368</f>
        <v>0</v>
      </c>
      <c r="Q368" s="61">
        <f t="shared" si="163"/>
        <v>0</v>
      </c>
      <c r="R368" s="60">
        <f>'Расчет субсидий'!X368-1</f>
        <v>0</v>
      </c>
      <c r="S368" s="60">
        <f>R368*'Расчет субсидий'!Y368</f>
        <v>0</v>
      </c>
      <c r="T368" s="61">
        <f t="shared" si="164"/>
        <v>0</v>
      </c>
      <c r="U368" s="60">
        <f>'Расчет субсидий'!AB368-1</f>
        <v>0.27031780821917817</v>
      </c>
      <c r="V368" s="70">
        <f>U368*'Расчет субсидий'!AC368</f>
        <v>1.3515890410958908</v>
      </c>
      <c r="W368" s="61">
        <f t="shared" si="140"/>
        <v>23.542863529058181</v>
      </c>
      <c r="X368" s="60">
        <f>'Расчет субсидий'!AF368-1</f>
        <v>0.30000000000000004</v>
      </c>
      <c r="Y368" s="60">
        <f>X368*'Расчет субсидий'!AG368</f>
        <v>6.0000000000000009</v>
      </c>
      <c r="Z368" s="61">
        <f t="shared" si="165"/>
        <v>104.51193142245032</v>
      </c>
      <c r="AA368" s="27" t="s">
        <v>375</v>
      </c>
      <c r="AB368" s="27" t="s">
        <v>375</v>
      </c>
      <c r="AC368" s="27" t="s">
        <v>375</v>
      </c>
      <c r="AD368" s="27" t="s">
        <v>375</v>
      </c>
      <c r="AE368" s="27" t="s">
        <v>375</v>
      </c>
      <c r="AF368" s="27" t="s">
        <v>375</v>
      </c>
      <c r="AG368" s="60">
        <f t="shared" ref="AG368:AG376" si="166">D368+M368+P368+S368+V368+Y368</f>
        <v>5.6856492242620487</v>
      </c>
      <c r="AH368" s="26" t="str">
        <f>IF('Расчет субсидий'!BF368="+",'Расчет субсидий'!BF368,"-")</f>
        <v>-</v>
      </c>
    </row>
    <row r="369" spans="1:34" ht="15" customHeight="1">
      <c r="A369" s="33" t="s">
        <v>360</v>
      </c>
      <c r="B369" s="57">
        <f>'Расчет субсидий'!AT369</f>
        <v>134.89090909090908</v>
      </c>
      <c r="C369" s="60">
        <f>'Расчет субсидий'!D369-1</f>
        <v>0.29210537967677652</v>
      </c>
      <c r="D369" s="60">
        <f>C369*'Расчет субсидий'!E369</f>
        <v>2.9210537967677652</v>
      </c>
      <c r="E369" s="61">
        <f t="shared" si="161"/>
        <v>28.17678971419603</v>
      </c>
      <c r="F369" s="27" t="s">
        <v>375</v>
      </c>
      <c r="G369" s="27" t="s">
        <v>375</v>
      </c>
      <c r="H369" s="27" t="s">
        <v>375</v>
      </c>
      <c r="I369" s="27" t="s">
        <v>375</v>
      </c>
      <c r="J369" s="27" t="s">
        <v>375</v>
      </c>
      <c r="K369" s="27" t="s">
        <v>375</v>
      </c>
      <c r="L369" s="60">
        <f>'Расчет субсидий'!P369-1</f>
        <v>8.129046417206176E-2</v>
      </c>
      <c r="M369" s="60">
        <f>L369*'Расчет субсидий'!Q369</f>
        <v>1.6258092834412352</v>
      </c>
      <c r="N369" s="61">
        <f t="shared" si="162"/>
        <v>15.682725989367832</v>
      </c>
      <c r="O369" s="60">
        <f>'Расчет субсидий'!T369-1</f>
        <v>2.7058823529411802E-2</v>
      </c>
      <c r="P369" s="60">
        <f>O369*'Расчет субсидий'!U369</f>
        <v>0.54117647058823604</v>
      </c>
      <c r="Q369" s="61">
        <f t="shared" si="163"/>
        <v>5.2202447030960446</v>
      </c>
      <c r="R369" s="60">
        <f>'Расчет субсидий'!X369-1</f>
        <v>0.2398039215686274</v>
      </c>
      <c r="S369" s="60">
        <f>R369*'Расчет субсидий'!Y369</f>
        <v>7.194117647058822</v>
      </c>
      <c r="T369" s="61">
        <f t="shared" si="164"/>
        <v>69.395209477026668</v>
      </c>
      <c r="U369" s="60">
        <f>'Расчет субсидий'!AB369-1</f>
        <v>0.24512602739726019</v>
      </c>
      <c r="V369" s="70">
        <f>U369*'Расчет субсидий'!AC369</f>
        <v>1.225630136986301</v>
      </c>
      <c r="W369" s="61">
        <f t="shared" si="140"/>
        <v>11.822556186899931</v>
      </c>
      <c r="X369" s="60">
        <f>'Расчет субсидий'!AF369-1</f>
        <v>2.3809523809523725E-2</v>
      </c>
      <c r="Y369" s="60">
        <f>X369*'Расчет субсидий'!AG369</f>
        <v>0.4761904761904745</v>
      </c>
      <c r="Z369" s="61">
        <f t="shared" si="165"/>
        <v>4.5933830203225847</v>
      </c>
      <c r="AA369" s="27" t="s">
        <v>375</v>
      </c>
      <c r="AB369" s="27" t="s">
        <v>375</v>
      </c>
      <c r="AC369" s="27" t="s">
        <v>375</v>
      </c>
      <c r="AD369" s="27" t="s">
        <v>375</v>
      </c>
      <c r="AE369" s="27" t="s">
        <v>375</v>
      </c>
      <c r="AF369" s="27" t="s">
        <v>375</v>
      </c>
      <c r="AG369" s="60">
        <f t="shared" si="166"/>
        <v>13.983977811032833</v>
      </c>
      <c r="AH369" s="26" t="str">
        <f>IF('Расчет субсидий'!BF369="+",'Расчет субсидий'!BF369,"-")</f>
        <v>-</v>
      </c>
    </row>
    <row r="370" spans="1:34" ht="15" customHeight="1">
      <c r="A370" s="33" t="s">
        <v>361</v>
      </c>
      <c r="B370" s="57">
        <f>'Расчет субсидий'!AT370</f>
        <v>-200.90000000000009</v>
      </c>
      <c r="C370" s="60">
        <f>'Расчет субсидий'!D370-1</f>
        <v>0.214576923076923</v>
      </c>
      <c r="D370" s="60">
        <f>C370*'Расчет субсидий'!E370</f>
        <v>2.14576923076923</v>
      </c>
      <c r="E370" s="61">
        <f t="shared" si="161"/>
        <v>70.257218596654837</v>
      </c>
      <c r="F370" s="27" t="s">
        <v>375</v>
      </c>
      <c r="G370" s="27" t="s">
        <v>375</v>
      </c>
      <c r="H370" s="27" t="s">
        <v>375</v>
      </c>
      <c r="I370" s="27" t="s">
        <v>375</v>
      </c>
      <c r="J370" s="27" t="s">
        <v>375</v>
      </c>
      <c r="K370" s="27" t="s">
        <v>375</v>
      </c>
      <c r="L370" s="60">
        <f>'Расчет субсидий'!P370-1</f>
        <v>-0.46207800721075054</v>
      </c>
      <c r="M370" s="60">
        <f>L370*'Расчет субсидий'!Q370</f>
        <v>-9.2415601442150113</v>
      </c>
      <c r="N370" s="61">
        <f t="shared" si="162"/>
        <v>-302.58906778781915</v>
      </c>
      <c r="O370" s="60">
        <f>'Расчет субсидий'!T370-1</f>
        <v>3.529411764705892E-2</v>
      </c>
      <c r="P370" s="60">
        <f>O370*'Расчет субсидий'!U370</f>
        <v>0.7058823529411784</v>
      </c>
      <c r="Q370" s="61">
        <f t="shared" si="163"/>
        <v>23.112145548070366</v>
      </c>
      <c r="R370" s="60">
        <f>'Расчет субсидий'!X370-1</f>
        <v>0</v>
      </c>
      <c r="S370" s="60">
        <f>R370*'Расчет субсидий'!Y370</f>
        <v>0</v>
      </c>
      <c r="T370" s="61">
        <f t="shared" si="164"/>
        <v>0</v>
      </c>
      <c r="U370" s="60">
        <f>'Расчет субсидий'!AB370-1</f>
        <v>5.0819444444444306E-2</v>
      </c>
      <c r="V370" s="70">
        <f>U370*'Расчет субсидий'!AC370</f>
        <v>0.25409722222222153</v>
      </c>
      <c r="W370" s="61">
        <f t="shared" si="140"/>
        <v>8.3197036430938258</v>
      </c>
      <c r="X370" s="60">
        <f>'Расчет субсидий'!AF370-1</f>
        <v>0</v>
      </c>
      <c r="Y370" s="60">
        <f>X370*'Расчет субсидий'!AG370</f>
        <v>0</v>
      </c>
      <c r="Z370" s="61">
        <f t="shared" si="165"/>
        <v>0</v>
      </c>
      <c r="AA370" s="27" t="s">
        <v>375</v>
      </c>
      <c r="AB370" s="27" t="s">
        <v>375</v>
      </c>
      <c r="AC370" s="27" t="s">
        <v>375</v>
      </c>
      <c r="AD370" s="27" t="s">
        <v>375</v>
      </c>
      <c r="AE370" s="27" t="s">
        <v>375</v>
      </c>
      <c r="AF370" s="27" t="s">
        <v>375</v>
      </c>
      <c r="AG370" s="60">
        <f t="shared" si="166"/>
        <v>-6.1358113382823811</v>
      </c>
      <c r="AH370" s="26" t="str">
        <f>IF('Расчет субсидий'!BF370="+",'Расчет субсидий'!BF370,"-")</f>
        <v>-</v>
      </c>
    </row>
    <row r="371" spans="1:34" ht="15" customHeight="1">
      <c r="A371" s="33" t="s">
        <v>362</v>
      </c>
      <c r="B371" s="57">
        <f>'Расчет субсидий'!AT371</f>
        <v>-31.127272727272612</v>
      </c>
      <c r="C371" s="60">
        <f>'Расчет субсидий'!D371-1</f>
        <v>-1</v>
      </c>
      <c r="D371" s="60">
        <f>C371*'Расчет субсидий'!E371</f>
        <v>0</v>
      </c>
      <c r="E371" s="61">
        <f t="shared" si="161"/>
        <v>0</v>
      </c>
      <c r="F371" s="27" t="s">
        <v>375</v>
      </c>
      <c r="G371" s="27" t="s">
        <v>375</v>
      </c>
      <c r="H371" s="27" t="s">
        <v>375</v>
      </c>
      <c r="I371" s="27" t="s">
        <v>375</v>
      </c>
      <c r="J371" s="27" t="s">
        <v>375</v>
      </c>
      <c r="K371" s="27" t="s">
        <v>375</v>
      </c>
      <c r="L371" s="60">
        <f>'Расчет субсидий'!P371-1</f>
        <v>-0.15852769679300283</v>
      </c>
      <c r="M371" s="60">
        <f>L371*'Расчет субсидий'!Q371</f>
        <v>-3.1705539358600565</v>
      </c>
      <c r="N371" s="61">
        <f t="shared" si="162"/>
        <v>-46.100764131004041</v>
      </c>
      <c r="O371" s="60">
        <f>'Расчет субсидий'!T371-1</f>
        <v>0</v>
      </c>
      <c r="P371" s="60">
        <f>O371*'Расчет субсидий'!U371</f>
        <v>0</v>
      </c>
      <c r="Q371" s="61">
        <f t="shared" si="163"/>
        <v>0</v>
      </c>
      <c r="R371" s="60">
        <f>'Расчет субсидий'!X371-1</f>
        <v>0</v>
      </c>
      <c r="S371" s="60">
        <f>R371*'Расчет субсидий'!Y371</f>
        <v>0</v>
      </c>
      <c r="T371" s="61">
        <f t="shared" si="164"/>
        <v>0</v>
      </c>
      <c r="U371" s="60">
        <f>'Расчет субсидий'!AB371-1</f>
        <v>0.20595867768595033</v>
      </c>
      <c r="V371" s="70">
        <f>U371*'Расчет субсидий'!AC371</f>
        <v>1.0297933884297517</v>
      </c>
      <c r="W371" s="61">
        <f t="shared" si="140"/>
        <v>14.97349140373143</v>
      </c>
      <c r="X371" s="60">
        <f>'Расчет субсидий'!AF371-1</f>
        <v>0</v>
      </c>
      <c r="Y371" s="60">
        <f>X371*'Расчет субсидий'!AG371</f>
        <v>0</v>
      </c>
      <c r="Z371" s="61">
        <f t="shared" si="165"/>
        <v>0</v>
      </c>
      <c r="AA371" s="27" t="s">
        <v>375</v>
      </c>
      <c r="AB371" s="27" t="s">
        <v>375</v>
      </c>
      <c r="AC371" s="27" t="s">
        <v>375</v>
      </c>
      <c r="AD371" s="27" t="s">
        <v>375</v>
      </c>
      <c r="AE371" s="27" t="s">
        <v>375</v>
      </c>
      <c r="AF371" s="27" t="s">
        <v>375</v>
      </c>
      <c r="AG371" s="60">
        <f t="shared" si="166"/>
        <v>-2.1407605474303049</v>
      </c>
      <c r="AH371" s="26" t="str">
        <f>IF('Расчет субсидий'!BF371="+",'Расчет субсидий'!BF371,"-")</f>
        <v>-</v>
      </c>
    </row>
    <row r="372" spans="1:34" ht="15" customHeight="1">
      <c r="A372" s="33" t="s">
        <v>363</v>
      </c>
      <c r="B372" s="57">
        <f>'Расчет субсидий'!AT372</f>
        <v>-10.718181818181847</v>
      </c>
      <c r="C372" s="60">
        <f>'Расчет субсидий'!D372-1</f>
        <v>-1</v>
      </c>
      <c r="D372" s="60">
        <f>C372*'Расчет субсидий'!E372</f>
        <v>0</v>
      </c>
      <c r="E372" s="61">
        <f t="shared" si="161"/>
        <v>0</v>
      </c>
      <c r="F372" s="27" t="s">
        <v>375</v>
      </c>
      <c r="G372" s="27" t="s">
        <v>375</v>
      </c>
      <c r="H372" s="27" t="s">
        <v>375</v>
      </c>
      <c r="I372" s="27" t="s">
        <v>375</v>
      </c>
      <c r="J372" s="27" t="s">
        <v>375</v>
      </c>
      <c r="K372" s="27" t="s">
        <v>375</v>
      </c>
      <c r="L372" s="60">
        <f>'Расчет субсидий'!P372-1</f>
        <v>-0.16763791763791758</v>
      </c>
      <c r="M372" s="60">
        <f>L372*'Расчет субсидий'!Q372</f>
        <v>-3.3527583527583515</v>
      </c>
      <c r="N372" s="61">
        <f t="shared" si="162"/>
        <v>-63.933845786637207</v>
      </c>
      <c r="O372" s="60">
        <f>'Расчет субсидий'!T372-1</f>
        <v>0.1120000000000001</v>
      </c>
      <c r="P372" s="60">
        <f>O372*'Расчет субсидий'!U372</f>
        <v>2.8000000000000025</v>
      </c>
      <c r="Q372" s="61">
        <f t="shared" si="163"/>
        <v>53.393280805730271</v>
      </c>
      <c r="R372" s="60">
        <f>'Расчет субсидий'!X372-1</f>
        <v>0</v>
      </c>
      <c r="S372" s="60">
        <f>R372*'Расчет субсидий'!Y372</f>
        <v>0</v>
      </c>
      <c r="T372" s="61">
        <f t="shared" si="164"/>
        <v>0</v>
      </c>
      <c r="U372" s="60">
        <f>'Расчет субсидий'!AB372-1</f>
        <v>0.2143533333333334</v>
      </c>
      <c r="V372" s="70">
        <f>U372*'Расчет субсидий'!AC372</f>
        <v>1.071766666666667</v>
      </c>
      <c r="W372" s="61">
        <f t="shared" si="140"/>
        <v>20.437549496983863</v>
      </c>
      <c r="X372" s="60">
        <f>'Расчет субсидий'!AF372-1</f>
        <v>-5.4054054054054057E-2</v>
      </c>
      <c r="Y372" s="60">
        <f>X372*'Расчет субсидий'!AG372</f>
        <v>-1.0810810810810811</v>
      </c>
      <c r="Z372" s="61">
        <f t="shared" si="165"/>
        <v>-20.615166334258774</v>
      </c>
      <c r="AA372" s="27" t="s">
        <v>375</v>
      </c>
      <c r="AB372" s="27" t="s">
        <v>375</v>
      </c>
      <c r="AC372" s="27" t="s">
        <v>375</v>
      </c>
      <c r="AD372" s="27" t="s">
        <v>375</v>
      </c>
      <c r="AE372" s="27" t="s">
        <v>375</v>
      </c>
      <c r="AF372" s="27" t="s">
        <v>375</v>
      </c>
      <c r="AG372" s="60">
        <f t="shared" si="166"/>
        <v>-0.56207276717276322</v>
      </c>
      <c r="AH372" s="26" t="str">
        <f>IF('Расчет субсидий'!BF372="+",'Расчет субсидий'!BF372,"-")</f>
        <v>-</v>
      </c>
    </row>
    <row r="373" spans="1:34" ht="15" customHeight="1">
      <c r="A373" s="33" t="s">
        <v>364</v>
      </c>
      <c r="B373" s="57">
        <f>'Расчет субсидий'!AT373</f>
        <v>-178.60909090909081</v>
      </c>
      <c r="C373" s="60">
        <f>'Расчет субсидий'!D373-1</f>
        <v>-1</v>
      </c>
      <c r="D373" s="60">
        <f>C373*'Расчет субсидий'!E373</f>
        <v>0</v>
      </c>
      <c r="E373" s="61">
        <f t="shared" si="161"/>
        <v>0</v>
      </c>
      <c r="F373" s="27" t="s">
        <v>375</v>
      </c>
      <c r="G373" s="27" t="s">
        <v>375</v>
      </c>
      <c r="H373" s="27" t="s">
        <v>375</v>
      </c>
      <c r="I373" s="27" t="s">
        <v>375</v>
      </c>
      <c r="J373" s="27" t="s">
        <v>375</v>
      </c>
      <c r="K373" s="27" t="s">
        <v>375</v>
      </c>
      <c r="L373" s="60">
        <f>'Расчет субсидий'!P373-1</f>
        <v>-0.3386775892334698</v>
      </c>
      <c r="M373" s="60">
        <f>L373*'Расчет субсидий'!Q373</f>
        <v>-6.7735517846693956</v>
      </c>
      <c r="N373" s="61">
        <f t="shared" si="162"/>
        <v>-196.0666288102326</v>
      </c>
      <c r="O373" s="60">
        <f>'Расчет субсидий'!T373-1</f>
        <v>0</v>
      </c>
      <c r="P373" s="60">
        <f>O373*'Расчет субсидий'!U373</f>
        <v>0</v>
      </c>
      <c r="Q373" s="61">
        <f t="shared" si="163"/>
        <v>0</v>
      </c>
      <c r="R373" s="60">
        <f>'Расчет субсидий'!X373-1</f>
        <v>0</v>
      </c>
      <c r="S373" s="60">
        <f>R373*'Расчет субсидий'!Y373</f>
        <v>0</v>
      </c>
      <c r="T373" s="61">
        <f t="shared" si="164"/>
        <v>0</v>
      </c>
      <c r="U373" s="60">
        <f>'Расчет субсидий'!AB373-1</f>
        <v>0.22588494623655908</v>
      </c>
      <c r="V373" s="70">
        <f>U373*'Расчет субсидий'!AC373</f>
        <v>1.1294247311827954</v>
      </c>
      <c r="W373" s="61">
        <f t="shared" si="140"/>
        <v>32.692228033024783</v>
      </c>
      <c r="X373" s="60">
        <f>'Расчет субсидий'!AF373-1</f>
        <v>-2.6315789473684181E-2</v>
      </c>
      <c r="Y373" s="60">
        <f>X373*'Расчет субсидий'!AG373</f>
        <v>-0.52631578947368363</v>
      </c>
      <c r="Z373" s="61">
        <f t="shared" si="165"/>
        <v>-15.234690131882989</v>
      </c>
      <c r="AA373" s="27" t="s">
        <v>375</v>
      </c>
      <c r="AB373" s="27" t="s">
        <v>375</v>
      </c>
      <c r="AC373" s="27" t="s">
        <v>375</v>
      </c>
      <c r="AD373" s="27" t="s">
        <v>375</v>
      </c>
      <c r="AE373" s="27" t="s">
        <v>375</v>
      </c>
      <c r="AF373" s="27" t="s">
        <v>375</v>
      </c>
      <c r="AG373" s="60">
        <f t="shared" si="166"/>
        <v>-6.1704428429602842</v>
      </c>
      <c r="AH373" s="26" t="str">
        <f>IF('Расчет субсидий'!BF373="+",'Расчет субсидий'!BF373,"-")</f>
        <v>-</v>
      </c>
    </row>
    <row r="374" spans="1:34" ht="15" customHeight="1">
      <c r="A374" s="33" t="s">
        <v>365</v>
      </c>
      <c r="B374" s="57">
        <f>'Расчет субсидий'!AT374</f>
        <v>-447.76363636363624</v>
      </c>
      <c r="C374" s="60">
        <f>'Расчет субсидий'!D374-1</f>
        <v>-1</v>
      </c>
      <c r="D374" s="60">
        <f>C374*'Расчет субсидий'!E374</f>
        <v>0</v>
      </c>
      <c r="E374" s="61">
        <f t="shared" si="161"/>
        <v>0</v>
      </c>
      <c r="F374" s="27" t="s">
        <v>375</v>
      </c>
      <c r="G374" s="27" t="s">
        <v>375</v>
      </c>
      <c r="H374" s="27" t="s">
        <v>375</v>
      </c>
      <c r="I374" s="27" t="s">
        <v>375</v>
      </c>
      <c r="J374" s="27" t="s">
        <v>375</v>
      </c>
      <c r="K374" s="27" t="s">
        <v>375</v>
      </c>
      <c r="L374" s="60">
        <f>'Расчет субсидий'!P374-1</f>
        <v>-0.33564855009550265</v>
      </c>
      <c r="M374" s="60">
        <f>L374*'Расчет субсидий'!Q374</f>
        <v>-6.712971001910053</v>
      </c>
      <c r="N374" s="61">
        <f t="shared" si="162"/>
        <v>-90.185820887514652</v>
      </c>
      <c r="O374" s="60">
        <f>'Расчет субсидий'!T374-1</f>
        <v>5.555555555555558E-2</v>
      </c>
      <c r="P374" s="60">
        <f>O374*'Расчет субсидий'!U374</f>
        <v>1.1111111111111116</v>
      </c>
      <c r="Q374" s="61">
        <f t="shared" si="163"/>
        <v>14.927290409012967</v>
      </c>
      <c r="R374" s="60">
        <f>'Расчет субсидий'!X374-1</f>
        <v>-0.94</v>
      </c>
      <c r="S374" s="60">
        <f>R374*'Расчет субсидий'!Y374</f>
        <v>-28.2</v>
      </c>
      <c r="T374" s="61">
        <f t="shared" si="164"/>
        <v>-378.8546305807489</v>
      </c>
      <c r="U374" s="60">
        <f>'Расчет субсидий'!AB374-1</f>
        <v>0.20263333333333322</v>
      </c>
      <c r="V374" s="70">
        <f>U374*'Расчет субсидий'!AC374</f>
        <v>1.0131666666666661</v>
      </c>
      <c r="W374" s="61">
        <f t="shared" si="140"/>
        <v>13.611449759458459</v>
      </c>
      <c r="X374" s="60">
        <f>'Расчет субсидий'!AF374-1</f>
        <v>-2.7027027027026973E-2</v>
      </c>
      <c r="Y374" s="60">
        <f>X374*'Расчет субсидий'!AG374</f>
        <v>-0.54054054054053946</v>
      </c>
      <c r="Z374" s="61">
        <f t="shared" si="165"/>
        <v>-7.2619250638441271</v>
      </c>
      <c r="AA374" s="27" t="s">
        <v>375</v>
      </c>
      <c r="AB374" s="27" t="s">
        <v>375</v>
      </c>
      <c r="AC374" s="27" t="s">
        <v>375</v>
      </c>
      <c r="AD374" s="27" t="s">
        <v>375</v>
      </c>
      <c r="AE374" s="27" t="s">
        <v>375</v>
      </c>
      <c r="AF374" s="27" t="s">
        <v>375</v>
      </c>
      <c r="AG374" s="60">
        <f t="shared" si="166"/>
        <v>-33.329233764672814</v>
      </c>
      <c r="AH374" s="26" t="str">
        <f>IF('Расчет субсидий'!BF374="+",'Расчет субсидий'!BF374,"-")</f>
        <v>-</v>
      </c>
    </row>
    <row r="375" spans="1:34" ht="15" customHeight="1">
      <c r="A375" s="33" t="s">
        <v>366</v>
      </c>
      <c r="B375" s="57">
        <f>'Расчет субсидий'!AT375</f>
        <v>-2.2818181818179255</v>
      </c>
      <c r="C375" s="60">
        <f>'Расчет субсидий'!D375-1</f>
        <v>-4.367149758454103E-2</v>
      </c>
      <c r="D375" s="60">
        <f>C375*'Расчет субсидий'!E375</f>
        <v>-0.4367149758454103</v>
      </c>
      <c r="E375" s="61">
        <f t="shared" si="161"/>
        <v>-9.3177136838143699</v>
      </c>
      <c r="F375" s="27" t="s">
        <v>375</v>
      </c>
      <c r="G375" s="27" t="s">
        <v>375</v>
      </c>
      <c r="H375" s="27" t="s">
        <v>375</v>
      </c>
      <c r="I375" s="27" t="s">
        <v>375</v>
      </c>
      <c r="J375" s="27" t="s">
        <v>375</v>
      </c>
      <c r="K375" s="27" t="s">
        <v>375</v>
      </c>
      <c r="L375" s="60">
        <f>'Расчет субсидий'!P375-1</f>
        <v>-0.28918640576725019</v>
      </c>
      <c r="M375" s="60">
        <f>L375*'Расчет субсидий'!Q375</f>
        <v>-5.7837281153450038</v>
      </c>
      <c r="N375" s="61">
        <f t="shared" si="162"/>
        <v>-123.40113251094138</v>
      </c>
      <c r="O375" s="60">
        <f>'Расчет субсидий'!T375-1</f>
        <v>0.21687499999999993</v>
      </c>
      <c r="P375" s="60">
        <f>O375*'Расчет субсидий'!U375</f>
        <v>4.3374999999999986</v>
      </c>
      <c r="Q375" s="61">
        <f t="shared" si="163"/>
        <v>92.544532106568397</v>
      </c>
      <c r="R375" s="60">
        <f>'Расчет субсидий'!X375-1</f>
        <v>0</v>
      </c>
      <c r="S375" s="60">
        <f>R375*'Расчет субсидий'!Y375</f>
        <v>0</v>
      </c>
      <c r="T375" s="61">
        <f t="shared" si="164"/>
        <v>0</v>
      </c>
      <c r="U375" s="60">
        <f>'Расчет субсидий'!AB375-1</f>
        <v>-8.9245283018867916E-2</v>
      </c>
      <c r="V375" s="70">
        <f>U375*'Расчет субсидий'!AC375</f>
        <v>-0.44622641509433958</v>
      </c>
      <c r="W375" s="61">
        <f t="shared" ref="W375:W376" si="167">$B375*V375/$AG375</f>
        <v>-9.5206489448984524</v>
      </c>
      <c r="X375" s="60">
        <f>'Расчет субсидий'!AF375-1</f>
        <v>0.11111111111111116</v>
      </c>
      <c r="Y375" s="60">
        <f>X375*'Расчет субсидий'!AG375</f>
        <v>2.2222222222222232</v>
      </c>
      <c r="Z375" s="61">
        <f t="shared" si="165"/>
        <v>47.413144851267866</v>
      </c>
      <c r="AA375" s="27" t="s">
        <v>375</v>
      </c>
      <c r="AB375" s="27" t="s">
        <v>375</v>
      </c>
      <c r="AC375" s="27" t="s">
        <v>375</v>
      </c>
      <c r="AD375" s="27" t="s">
        <v>375</v>
      </c>
      <c r="AE375" s="27" t="s">
        <v>375</v>
      </c>
      <c r="AF375" s="27" t="s">
        <v>375</v>
      </c>
      <c r="AG375" s="60">
        <f t="shared" si="166"/>
        <v>-0.10694728406253162</v>
      </c>
      <c r="AH375" s="26" t="str">
        <f>IF('Расчет субсидий'!BF375="+",'Расчет субсидий'!BF375,"-")</f>
        <v>-</v>
      </c>
    </row>
    <row r="376" spans="1:34" ht="15" customHeight="1">
      <c r="A376" s="33" t="s">
        <v>367</v>
      </c>
      <c r="B376" s="57">
        <f>'Расчет субсидий'!AT376</f>
        <v>-182.43636363636369</v>
      </c>
      <c r="C376" s="60">
        <f>'Расчет субсидий'!D376-1</f>
        <v>2.930821917808224E-2</v>
      </c>
      <c r="D376" s="60">
        <f>C376*'Расчет субсидий'!E376</f>
        <v>0.2930821917808224</v>
      </c>
      <c r="E376" s="61">
        <f t="shared" si="161"/>
        <v>7.8183979798197774</v>
      </c>
      <c r="F376" s="27" t="s">
        <v>375</v>
      </c>
      <c r="G376" s="27" t="s">
        <v>375</v>
      </c>
      <c r="H376" s="27" t="s">
        <v>375</v>
      </c>
      <c r="I376" s="27" t="s">
        <v>375</v>
      </c>
      <c r="J376" s="27" t="s">
        <v>375</v>
      </c>
      <c r="K376" s="27" t="s">
        <v>375</v>
      </c>
      <c r="L376" s="60">
        <f>'Расчет субсидий'!P376-1</f>
        <v>-0.37723305604800217</v>
      </c>
      <c r="M376" s="60">
        <f>L376*'Расчет субсидий'!Q376</f>
        <v>-7.5446611209600434</v>
      </c>
      <c r="N376" s="61">
        <f t="shared" si="162"/>
        <v>-201.26491789938427</v>
      </c>
      <c r="O376" s="60">
        <f>'Расчет субсидий'!T376-1</f>
        <v>0</v>
      </c>
      <c r="P376" s="60">
        <f>O376*'Расчет субсидий'!U376</f>
        <v>0</v>
      </c>
      <c r="Q376" s="61">
        <f t="shared" si="163"/>
        <v>0</v>
      </c>
      <c r="R376" s="60">
        <f>'Расчет субсидий'!X376-1</f>
        <v>-9.9999999999999978E-2</v>
      </c>
      <c r="S376" s="60">
        <f>R376*'Расчет субсидий'!Y376</f>
        <v>-2.9999999999999991</v>
      </c>
      <c r="T376" s="61">
        <f t="shared" si="164"/>
        <v>-80.029406757678345</v>
      </c>
      <c r="U376" s="60">
        <f>'Расчет субсидий'!AB376-1</f>
        <v>0.20254582955891576</v>
      </c>
      <c r="V376" s="70">
        <f>U376*'Расчет субсидий'!AC376</f>
        <v>1.0127291477945788</v>
      </c>
      <c r="W376" s="61">
        <f t="shared" si="167"/>
        <v>27.016037634736435</v>
      </c>
      <c r="X376" s="60">
        <f>'Расчет субсидий'!AF376-1</f>
        <v>0.12000000000000011</v>
      </c>
      <c r="Y376" s="60">
        <f>X376*'Расчет субсидий'!AG376</f>
        <v>2.4000000000000021</v>
      </c>
      <c r="Z376" s="61">
        <f t="shared" si="165"/>
        <v>64.023525406142738</v>
      </c>
      <c r="AA376" s="27" t="s">
        <v>375</v>
      </c>
      <c r="AB376" s="27" t="s">
        <v>375</v>
      </c>
      <c r="AC376" s="27" t="s">
        <v>375</v>
      </c>
      <c r="AD376" s="27" t="s">
        <v>375</v>
      </c>
      <c r="AE376" s="27" t="s">
        <v>375</v>
      </c>
      <c r="AF376" s="27" t="s">
        <v>375</v>
      </c>
      <c r="AG376" s="60">
        <f t="shared" si="166"/>
        <v>-6.8388497813846403</v>
      </c>
      <c r="AH376" s="26" t="str">
        <f>IF('Расчет субсидий'!BF376="+",'Расчет субсидий'!BF376,"-")</f>
        <v>-</v>
      </c>
    </row>
    <row r="377" spans="1:34" s="55" customFormat="1" ht="15" customHeight="1">
      <c r="A377" s="54" t="s">
        <v>377</v>
      </c>
      <c r="B377" s="58">
        <f>'Расчет субсидий'!AT377</f>
        <v>30477.000000000146</v>
      </c>
      <c r="C377" s="58"/>
      <c r="D377" s="58"/>
      <c r="E377" s="58">
        <f>E6+E17+E45</f>
        <v>26205.443169640454</v>
      </c>
      <c r="F377" s="58"/>
      <c r="G377" s="58"/>
      <c r="H377" s="58">
        <f>H6+H17</f>
        <v>2039.2642884789366</v>
      </c>
      <c r="I377" s="58"/>
      <c r="J377" s="58"/>
      <c r="K377" s="58">
        <f>K6+K17</f>
        <v>1088.0099918884907</v>
      </c>
      <c r="L377" s="58"/>
      <c r="M377" s="58"/>
      <c r="N377" s="58">
        <f>N6+N17+N45</f>
        <v>-46508.251493494769</v>
      </c>
      <c r="O377" s="58"/>
      <c r="P377" s="58"/>
      <c r="Q377" s="58">
        <f>Q17+Q45</f>
        <v>14305.459857150532</v>
      </c>
      <c r="R377" s="58"/>
      <c r="S377" s="58"/>
      <c r="T377" s="58">
        <f>T17+T45</f>
        <v>19302.492249695129</v>
      </c>
      <c r="U377" s="58"/>
      <c r="V377" s="58"/>
      <c r="W377" s="58">
        <f>W6+W17+W45</f>
        <v>6906.9474595546126</v>
      </c>
      <c r="X377" s="58"/>
      <c r="Y377" s="58"/>
      <c r="Z377" s="58">
        <f>Z17+Z45</f>
        <v>4910.5392362551538</v>
      </c>
      <c r="AA377" s="58"/>
      <c r="AB377" s="58"/>
      <c r="AC377" s="58">
        <f>AC17+AC45</f>
        <v>3634.727193421043</v>
      </c>
      <c r="AD377" s="58"/>
      <c r="AE377" s="58"/>
      <c r="AF377" s="58">
        <f>AF17+AF45</f>
        <v>-1407.6319525894812</v>
      </c>
      <c r="AG377" s="58"/>
      <c r="AH377" s="59">
        <f>COUNTIF(AH7:AH376,"+")</f>
        <v>0</v>
      </c>
    </row>
  </sheetData>
  <mergeCells count="15">
    <mergeCell ref="A1:AH1"/>
    <mergeCell ref="AH3:AH4"/>
    <mergeCell ref="A3:A4"/>
    <mergeCell ref="B3:B4"/>
    <mergeCell ref="AG3:AG4"/>
    <mergeCell ref="C3:E3"/>
    <mergeCell ref="L3:N3"/>
    <mergeCell ref="I3:K3"/>
    <mergeCell ref="F3:H3"/>
    <mergeCell ref="O3:Q3"/>
    <mergeCell ref="R3:T3"/>
    <mergeCell ref="X3:Z3"/>
    <mergeCell ref="U3:W3"/>
    <mergeCell ref="AA3:AC3"/>
    <mergeCell ref="AD3:AF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4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2015-11-20T06:14:06Z</cp:lastPrinted>
  <dcterms:created xsi:type="dcterms:W3CDTF">2010-02-05T14:48:49Z</dcterms:created>
  <dcterms:modified xsi:type="dcterms:W3CDTF">2015-11-27T06:34:27Z</dcterms:modified>
</cp:coreProperties>
</file>