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6" yWindow="312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субсидий'!$A$1:$AK$377</definedName>
  </definedNames>
  <calcPr calcId="125725"/>
</workbook>
</file>

<file path=xl/calcChain.xml><?xml version="1.0" encoding="utf-8"?>
<calcChain xmlns="http://schemas.openxmlformats.org/spreadsheetml/2006/main">
  <c r="X18" i="8"/>
  <c r="X7"/>
  <c r="X376"/>
  <c r="AJ367" i="7"/>
  <c r="AJ359"/>
  <c r="AJ354"/>
  <c r="AJ346"/>
  <c r="AJ324"/>
  <c r="AJ322"/>
  <c r="AJ321"/>
  <c r="AJ320"/>
  <c r="AJ311"/>
  <c r="AJ308"/>
  <c r="AJ307"/>
  <c r="AJ304"/>
  <c r="AJ303"/>
  <c r="AJ299"/>
  <c r="AJ291"/>
  <c r="AJ290"/>
  <c r="AJ231"/>
  <c r="AJ221"/>
  <c r="AJ215"/>
  <c r="AJ102" l="1"/>
  <c r="AJ83"/>
  <c r="AJ68"/>
  <c r="AK376" l="1"/>
  <c r="AK375"/>
  <c r="AK374"/>
  <c r="AK373"/>
  <c r="AK372"/>
  <c r="AK371"/>
  <c r="AK370"/>
  <c r="AK369"/>
  <c r="AK368"/>
  <c r="AK367"/>
  <c r="AK366"/>
  <c r="AK365"/>
  <c r="AK363"/>
  <c r="AK362"/>
  <c r="AK361"/>
  <c r="AK360"/>
  <c r="AK359"/>
  <c r="AK358"/>
  <c r="AK357"/>
  <c r="AK356"/>
  <c r="AK355"/>
  <c r="AK354"/>
  <c r="AK353"/>
  <c r="AK351"/>
  <c r="AK350"/>
  <c r="AK349"/>
  <c r="AK348"/>
  <c r="AK347"/>
  <c r="AK346"/>
  <c r="AK345"/>
  <c r="AK344"/>
  <c r="AK343"/>
  <c r="AK342"/>
  <c r="AK341"/>
  <c r="AK339"/>
  <c r="AK338"/>
  <c r="AK337"/>
  <c r="AK336"/>
  <c r="AK335"/>
  <c r="AK334"/>
  <c r="AK333"/>
  <c r="AK332"/>
  <c r="AK331"/>
  <c r="AK330"/>
  <c r="AK329"/>
  <c r="AK327"/>
  <c r="AK326"/>
  <c r="AK325"/>
  <c r="AK324"/>
  <c r="AK323"/>
  <c r="AK322"/>
  <c r="AK321"/>
  <c r="AK320"/>
  <c r="AK319"/>
  <c r="AK318"/>
  <c r="AK317"/>
  <c r="AK316"/>
  <c r="AK315"/>
  <c r="AK314"/>
  <c r="AK313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8"/>
  <c r="AK267"/>
  <c r="AK266"/>
  <c r="AK265"/>
  <c r="AK264"/>
  <c r="AK263"/>
  <c r="AK262"/>
  <c r="AK260"/>
  <c r="AK259"/>
  <c r="AK258"/>
  <c r="AK257"/>
  <c r="AK256"/>
  <c r="AK255"/>
  <c r="AK254"/>
  <c r="AK253"/>
  <c r="AK252"/>
  <c r="AK251"/>
  <c r="AK250"/>
  <c r="AK249"/>
  <c r="AK248"/>
  <c r="AK247"/>
  <c r="AK246"/>
  <c r="AK244"/>
  <c r="AK243"/>
  <c r="AK242"/>
  <c r="AK241"/>
  <c r="AK240"/>
  <c r="AK239"/>
  <c r="AK238"/>
  <c r="AK237"/>
  <c r="AK235"/>
  <c r="AK234"/>
  <c r="AK233"/>
  <c r="AK232"/>
  <c r="AK231"/>
  <c r="AK230"/>
  <c r="AK229"/>
  <c r="AK228"/>
  <c r="AK227"/>
  <c r="AK225"/>
  <c r="AK224"/>
  <c r="AK223"/>
  <c r="AK222"/>
  <c r="AK221"/>
  <c r="AK220"/>
  <c r="AK219"/>
  <c r="AK218"/>
  <c r="AK217"/>
  <c r="AK216"/>
  <c r="AK215"/>
  <c r="AK214"/>
  <c r="AK213"/>
  <c r="AK211"/>
  <c r="AK210"/>
  <c r="AK209"/>
  <c r="AK208"/>
  <c r="AK207"/>
  <c r="AK206"/>
  <c r="AK205"/>
  <c r="AK204"/>
  <c r="AK203"/>
  <c r="AK202"/>
  <c r="AK201"/>
  <c r="AK200"/>
  <c r="AK198"/>
  <c r="AK197"/>
  <c r="AK196"/>
  <c r="AK195"/>
  <c r="AK194"/>
  <c r="AK193"/>
  <c r="AK192"/>
  <c r="AK191"/>
  <c r="AK190"/>
  <c r="AK189"/>
  <c r="AK188"/>
  <c r="AK187"/>
  <c r="AK186"/>
  <c r="AK184"/>
  <c r="AK183"/>
  <c r="AK182"/>
  <c r="AK181"/>
  <c r="AK180"/>
  <c r="AK179"/>
  <c r="AK178"/>
  <c r="AK177"/>
  <c r="AK176"/>
  <c r="AK175"/>
  <c r="AK174"/>
  <c r="AK172"/>
  <c r="AK171"/>
  <c r="AK170"/>
  <c r="AK169"/>
  <c r="AK168"/>
  <c r="AK167"/>
  <c r="AK166"/>
  <c r="AK165"/>
  <c r="AK164"/>
  <c r="AK163"/>
  <c r="AK162"/>
  <c r="AK161"/>
  <c r="AK160"/>
  <c r="AK158"/>
  <c r="AK157"/>
  <c r="AK156"/>
  <c r="AK155"/>
  <c r="AK154"/>
  <c r="AK153"/>
  <c r="AK152"/>
  <c r="AK151"/>
  <c r="AK150"/>
  <c r="AK149"/>
  <c r="AK148"/>
  <c r="AK147"/>
  <c r="AK145"/>
  <c r="AK144"/>
  <c r="AK143"/>
  <c r="AK142"/>
  <c r="AK141"/>
  <c r="AK140"/>
  <c r="AK138"/>
  <c r="AK137"/>
  <c r="AK136"/>
  <c r="AK135"/>
  <c r="AK134"/>
  <c r="AK133"/>
  <c r="AK132"/>
  <c r="AK131"/>
  <c r="AK130"/>
  <c r="AK128"/>
  <c r="AK127"/>
  <c r="AK126"/>
  <c r="AK125"/>
  <c r="AK124"/>
  <c r="AK123"/>
  <c r="AK122"/>
  <c r="AK120"/>
  <c r="AK119"/>
  <c r="AK118"/>
  <c r="AK117"/>
  <c r="AK116"/>
  <c r="AK115"/>
  <c r="AK114"/>
  <c r="AK113"/>
  <c r="AK112"/>
  <c r="AK111"/>
  <c r="AK110"/>
  <c r="AK109"/>
  <c r="AK108"/>
  <c r="AK107"/>
  <c r="AK106"/>
  <c r="AK104"/>
  <c r="AK103"/>
  <c r="AK102"/>
  <c r="AK101"/>
  <c r="AK100"/>
  <c r="AK99"/>
  <c r="AK98"/>
  <c r="AK97"/>
  <c r="AK96"/>
  <c r="AK95"/>
  <c r="AK94"/>
  <c r="AK93"/>
  <c r="AK92"/>
  <c r="AK90"/>
  <c r="AK89"/>
  <c r="AK88"/>
  <c r="AK87"/>
  <c r="AK86"/>
  <c r="AK85"/>
  <c r="AK84"/>
  <c r="AK45" s="1"/>
  <c r="AK83"/>
  <c r="AK82"/>
  <c r="AK80"/>
  <c r="AK79"/>
  <c r="AK78"/>
  <c r="AK77"/>
  <c r="AK76"/>
  <c r="AK75"/>
  <c r="AK74"/>
  <c r="AK73"/>
  <c r="AK71"/>
  <c r="AK70"/>
  <c r="AK69"/>
  <c r="AK68"/>
  <c r="AK67"/>
  <c r="AK65"/>
  <c r="AK64"/>
  <c r="AK63"/>
  <c r="AK62"/>
  <c r="AK61"/>
  <c r="AK60"/>
  <c r="AK59"/>
  <c r="AK58"/>
  <c r="AK57"/>
  <c r="AK56"/>
  <c r="AK55"/>
  <c r="AK54"/>
  <c r="AK53"/>
  <c r="AK51"/>
  <c r="AK50"/>
  <c r="AK49"/>
  <c r="AK48"/>
  <c r="AK47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6"/>
  <c r="AK15"/>
  <c r="AK14"/>
  <c r="AK13"/>
  <c r="AK12"/>
  <c r="AK11"/>
  <c r="AK10"/>
  <c r="AK9"/>
  <c r="AK8"/>
  <c r="AK7"/>
  <c r="AK6"/>
  <c r="AK17"/>
  <c r="AI376"/>
  <c r="AI375"/>
  <c r="AI374"/>
  <c r="AI373"/>
  <c r="AI372"/>
  <c r="AI371"/>
  <c r="AI370"/>
  <c r="AI369"/>
  <c r="AI368"/>
  <c r="AI367"/>
  <c r="AI366"/>
  <c r="AI365"/>
  <c r="AI363"/>
  <c r="AI362"/>
  <c r="AI361"/>
  <c r="AI360"/>
  <c r="AI359"/>
  <c r="AI358"/>
  <c r="AI357"/>
  <c r="AI356"/>
  <c r="AI355"/>
  <c r="AI354"/>
  <c r="AI353"/>
  <c r="AI351"/>
  <c r="AI350"/>
  <c r="AI349"/>
  <c r="AI348"/>
  <c r="AI347"/>
  <c r="AI346"/>
  <c r="AI345"/>
  <c r="AI344"/>
  <c r="AI343"/>
  <c r="AI342"/>
  <c r="AI341"/>
  <c r="AI339"/>
  <c r="AI338"/>
  <c r="AI337"/>
  <c r="AI336"/>
  <c r="AI335"/>
  <c r="AI334"/>
  <c r="AI333"/>
  <c r="AI332"/>
  <c r="AI331"/>
  <c r="AI330"/>
  <c r="AI329"/>
  <c r="AI327"/>
  <c r="AI326"/>
  <c r="AI325"/>
  <c r="AI324"/>
  <c r="AI323"/>
  <c r="AI322"/>
  <c r="AI321"/>
  <c r="AI320"/>
  <c r="AI319"/>
  <c r="AI318"/>
  <c r="AI317"/>
  <c r="AI316"/>
  <c r="AI315"/>
  <c r="AI314"/>
  <c r="AI313"/>
  <c r="AI311"/>
  <c r="AI310"/>
  <c r="AI309"/>
  <c r="AI308"/>
  <c r="AI307"/>
  <c r="AI306"/>
  <c r="AI305"/>
  <c r="AI304"/>
  <c r="AI303"/>
  <c r="AI302"/>
  <c r="AI301"/>
  <c r="AI300"/>
  <c r="AI299"/>
  <c r="AI298"/>
  <c r="AI297"/>
  <c r="AI296"/>
  <c r="AI295"/>
  <c r="AI294"/>
  <c r="AI293"/>
  <c r="AI292"/>
  <c r="AI291"/>
  <c r="AI290"/>
  <c r="AI289"/>
  <c r="AI288"/>
  <c r="AI286"/>
  <c r="AI285"/>
  <c r="AI284"/>
  <c r="AI283"/>
  <c r="AI282"/>
  <c r="AI281"/>
  <c r="AI280"/>
  <c r="AI279"/>
  <c r="AI278"/>
  <c r="AI277"/>
  <c r="AI276"/>
  <c r="AI275"/>
  <c r="AI274"/>
  <c r="AI273"/>
  <c r="AI272"/>
  <c r="AI271"/>
  <c r="AI270"/>
  <c r="AI268"/>
  <c r="AI267"/>
  <c r="AI266"/>
  <c r="AI265"/>
  <c r="AI264"/>
  <c r="AI263"/>
  <c r="AI262"/>
  <c r="AI260"/>
  <c r="AI259"/>
  <c r="AI258"/>
  <c r="AI257"/>
  <c r="AI256"/>
  <c r="AI255"/>
  <c r="AI254"/>
  <c r="AI253"/>
  <c r="AI252"/>
  <c r="AI251"/>
  <c r="AI250"/>
  <c r="AI249"/>
  <c r="AI248"/>
  <c r="AI247"/>
  <c r="AI246"/>
  <c r="AI244"/>
  <c r="AI243"/>
  <c r="AI242"/>
  <c r="AI241"/>
  <c r="AI240"/>
  <c r="AI239"/>
  <c r="AI238"/>
  <c r="AI237"/>
  <c r="AI235"/>
  <c r="AI234"/>
  <c r="AI233"/>
  <c r="AI232"/>
  <c r="AI231"/>
  <c r="AI230"/>
  <c r="AI229"/>
  <c r="AI228"/>
  <c r="AI227"/>
  <c r="AI225"/>
  <c r="AI224"/>
  <c r="AI223"/>
  <c r="AI222"/>
  <c r="AI221"/>
  <c r="AI220"/>
  <c r="AI219"/>
  <c r="AI218"/>
  <c r="AI217"/>
  <c r="AI216"/>
  <c r="AI215"/>
  <c r="AI214"/>
  <c r="AI213"/>
  <c r="AI211"/>
  <c r="AI210"/>
  <c r="AI209"/>
  <c r="AI208"/>
  <c r="AI207"/>
  <c r="AI206"/>
  <c r="AI205"/>
  <c r="AI204"/>
  <c r="AI203"/>
  <c r="AI202"/>
  <c r="AI201"/>
  <c r="AI200"/>
  <c r="AI198"/>
  <c r="AI197"/>
  <c r="AI196"/>
  <c r="AI195"/>
  <c r="AI194"/>
  <c r="AI193"/>
  <c r="AI192"/>
  <c r="AI191"/>
  <c r="AI190"/>
  <c r="AI189"/>
  <c r="AI188"/>
  <c r="AI187"/>
  <c r="AI186"/>
  <c r="AI184"/>
  <c r="AI183"/>
  <c r="AI182"/>
  <c r="AI181"/>
  <c r="AI180"/>
  <c r="AI179"/>
  <c r="AI178"/>
  <c r="AI177"/>
  <c r="AI176"/>
  <c r="AI175"/>
  <c r="AI174"/>
  <c r="AI172"/>
  <c r="AI171"/>
  <c r="AI170"/>
  <c r="AI169"/>
  <c r="AI168"/>
  <c r="AI167"/>
  <c r="AI166"/>
  <c r="AI165"/>
  <c r="AI164"/>
  <c r="AI163"/>
  <c r="AI162"/>
  <c r="AI161"/>
  <c r="AI160"/>
  <c r="AI158"/>
  <c r="AI157"/>
  <c r="AI156"/>
  <c r="AI155"/>
  <c r="AI154"/>
  <c r="AI153"/>
  <c r="AI152"/>
  <c r="AI151"/>
  <c r="AI150"/>
  <c r="AI149"/>
  <c r="AI148"/>
  <c r="AI147"/>
  <c r="AI145"/>
  <c r="AI144"/>
  <c r="AI143"/>
  <c r="AI142"/>
  <c r="AI141"/>
  <c r="AI140"/>
  <c r="AI138"/>
  <c r="AI137"/>
  <c r="AI136"/>
  <c r="AI135"/>
  <c r="AI134"/>
  <c r="AI133"/>
  <c r="AI132"/>
  <c r="AI131"/>
  <c r="AI130"/>
  <c r="AI128"/>
  <c r="AI127"/>
  <c r="AI126"/>
  <c r="AI125"/>
  <c r="AI124"/>
  <c r="AI123"/>
  <c r="AI122"/>
  <c r="AI120"/>
  <c r="AI119"/>
  <c r="AI118"/>
  <c r="AI117"/>
  <c r="AI116"/>
  <c r="AI115"/>
  <c r="AI114"/>
  <c r="AI113"/>
  <c r="AI112"/>
  <c r="AI111"/>
  <c r="AI110"/>
  <c r="AI109"/>
  <c r="AI108"/>
  <c r="AI107"/>
  <c r="AI106"/>
  <c r="AI104"/>
  <c r="AI103"/>
  <c r="AI102"/>
  <c r="AI101"/>
  <c r="AI100"/>
  <c r="AI99"/>
  <c r="AI98"/>
  <c r="AI97"/>
  <c r="AI96"/>
  <c r="AI95"/>
  <c r="AI94"/>
  <c r="AI93"/>
  <c r="AI92"/>
  <c r="AI90"/>
  <c r="AI89"/>
  <c r="AI88"/>
  <c r="AI87"/>
  <c r="AI86"/>
  <c r="AI85"/>
  <c r="AI84"/>
  <c r="AI83"/>
  <c r="AI82"/>
  <c r="AI80"/>
  <c r="AI79"/>
  <c r="AI78"/>
  <c r="AI77"/>
  <c r="AI76"/>
  <c r="AI75"/>
  <c r="AI74"/>
  <c r="AI73"/>
  <c r="AI71"/>
  <c r="AI70"/>
  <c r="AI69"/>
  <c r="AI68"/>
  <c r="AI67"/>
  <c r="AI65"/>
  <c r="AI64"/>
  <c r="AI63"/>
  <c r="AI62"/>
  <c r="AI61"/>
  <c r="AI60"/>
  <c r="AI59"/>
  <c r="AI58"/>
  <c r="AI57"/>
  <c r="AI56"/>
  <c r="AI55"/>
  <c r="AI54"/>
  <c r="AI53"/>
  <c r="AI51"/>
  <c r="AI50"/>
  <c r="AI49"/>
  <c r="AI48"/>
  <c r="AI47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6"/>
  <c r="AI15"/>
  <c r="AI14"/>
  <c r="AI13"/>
  <c r="AI12"/>
  <c r="AI11"/>
  <c r="AI10"/>
  <c r="AI9"/>
  <c r="AI8"/>
  <c r="AI7"/>
  <c r="AK377" l="1"/>
  <c r="AG48" l="1"/>
  <c r="AG49"/>
  <c r="AG50"/>
  <c r="AG51"/>
  <c r="AG53"/>
  <c r="AG54"/>
  <c r="AG55"/>
  <c r="AG56"/>
  <c r="AG57"/>
  <c r="AG58"/>
  <c r="AG59"/>
  <c r="AG60"/>
  <c r="AG61"/>
  <c r="AG62"/>
  <c r="AG63"/>
  <c r="AG64"/>
  <c r="AG65"/>
  <c r="AG67"/>
  <c r="AG68"/>
  <c r="AG69"/>
  <c r="AG70"/>
  <c r="AG71"/>
  <c r="AG73"/>
  <c r="AG74"/>
  <c r="AG75"/>
  <c r="AG76"/>
  <c r="AG77"/>
  <c r="AG78"/>
  <c r="AG79"/>
  <c r="AG80"/>
  <c r="AG82"/>
  <c r="AG83"/>
  <c r="AG84"/>
  <c r="AG85"/>
  <c r="AG86"/>
  <c r="AG87"/>
  <c r="AG88"/>
  <c r="AG89"/>
  <c r="AG90"/>
  <c r="AG92"/>
  <c r="AG93"/>
  <c r="AG94"/>
  <c r="AG95"/>
  <c r="AG96"/>
  <c r="AG97"/>
  <c r="AG98"/>
  <c r="AG99"/>
  <c r="AG100"/>
  <c r="AG101"/>
  <c r="AG102"/>
  <c r="AG103"/>
  <c r="AG104"/>
  <c r="AG106"/>
  <c r="AG107"/>
  <c r="AG108"/>
  <c r="AG109"/>
  <c r="AG110"/>
  <c r="AG111"/>
  <c r="AG112"/>
  <c r="AG113"/>
  <c r="AG114"/>
  <c r="AG115"/>
  <c r="AG116"/>
  <c r="AG117"/>
  <c r="AG118"/>
  <c r="AG119"/>
  <c r="AG120"/>
  <c r="AG122"/>
  <c r="AG123"/>
  <c r="AG124"/>
  <c r="AG125"/>
  <c r="AG126"/>
  <c r="AG127"/>
  <c r="AG128"/>
  <c r="AG130"/>
  <c r="AG131"/>
  <c r="AG132"/>
  <c r="AG133"/>
  <c r="AG134"/>
  <c r="AG135"/>
  <c r="AG136"/>
  <c r="AG137"/>
  <c r="AG138"/>
  <c r="AG140"/>
  <c r="AG141"/>
  <c r="AG142"/>
  <c r="AG143"/>
  <c r="AG144"/>
  <c r="AG145"/>
  <c r="AG147"/>
  <c r="AG148"/>
  <c r="AG149"/>
  <c r="AG150"/>
  <c r="AG151"/>
  <c r="AG152"/>
  <c r="AG153"/>
  <c r="AG154"/>
  <c r="AG155"/>
  <c r="AG156"/>
  <c r="AG157"/>
  <c r="AG158"/>
  <c r="AG160"/>
  <c r="AG161"/>
  <c r="AG162"/>
  <c r="AG163"/>
  <c r="AG164"/>
  <c r="AG165"/>
  <c r="AG166"/>
  <c r="AG167"/>
  <c r="AG168"/>
  <c r="AG169"/>
  <c r="AG170"/>
  <c r="AG171"/>
  <c r="AG172"/>
  <c r="AG174"/>
  <c r="AG175"/>
  <c r="AG176"/>
  <c r="AG177"/>
  <c r="AG178"/>
  <c r="AG179"/>
  <c r="AG180"/>
  <c r="AG181"/>
  <c r="AG182"/>
  <c r="AG183"/>
  <c r="AG184"/>
  <c r="AG186"/>
  <c r="AG187"/>
  <c r="AG188"/>
  <c r="AG189"/>
  <c r="AG190"/>
  <c r="AG191"/>
  <c r="AG192"/>
  <c r="AG193"/>
  <c r="AG194"/>
  <c r="AG195"/>
  <c r="AG196"/>
  <c r="AG197"/>
  <c r="AG198"/>
  <c r="AG200"/>
  <c r="AG201"/>
  <c r="AG202"/>
  <c r="AG203"/>
  <c r="AG204"/>
  <c r="AG205"/>
  <c r="AG206"/>
  <c r="AG207"/>
  <c r="AG208"/>
  <c r="AG209"/>
  <c r="AG210"/>
  <c r="AG211"/>
  <c r="AG213"/>
  <c r="AG214"/>
  <c r="AG215"/>
  <c r="AG216"/>
  <c r="AG217"/>
  <c r="AG218"/>
  <c r="AG219"/>
  <c r="AG220"/>
  <c r="AG221"/>
  <c r="AG222"/>
  <c r="AG223"/>
  <c r="AG224"/>
  <c r="AG225"/>
  <c r="AG227"/>
  <c r="AG228"/>
  <c r="AG229"/>
  <c r="AG230"/>
  <c r="AG231"/>
  <c r="AG232"/>
  <c r="AG233"/>
  <c r="AG234"/>
  <c r="AG235"/>
  <c r="AG237"/>
  <c r="AG238"/>
  <c r="AG239"/>
  <c r="AG240"/>
  <c r="AG241"/>
  <c r="AG242"/>
  <c r="AG243"/>
  <c r="AG244"/>
  <c r="AG246"/>
  <c r="AG247"/>
  <c r="AG248"/>
  <c r="AG249"/>
  <c r="AG250"/>
  <c r="AG251"/>
  <c r="AG252"/>
  <c r="AG253"/>
  <c r="AG254"/>
  <c r="AG255"/>
  <c r="AG256"/>
  <c r="AG257"/>
  <c r="AG258"/>
  <c r="AG259"/>
  <c r="AG260"/>
  <c r="AG262"/>
  <c r="AG263"/>
  <c r="AG264"/>
  <c r="AG265"/>
  <c r="AG266"/>
  <c r="AG267"/>
  <c r="AG268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3"/>
  <c r="AG314"/>
  <c r="AG315"/>
  <c r="AG316"/>
  <c r="AG317"/>
  <c r="AG318"/>
  <c r="AG319"/>
  <c r="AG320"/>
  <c r="AG321"/>
  <c r="AG322"/>
  <c r="AG323"/>
  <c r="AG324"/>
  <c r="AG325"/>
  <c r="AG326"/>
  <c r="AG327"/>
  <c r="AG329"/>
  <c r="AG330"/>
  <c r="AG331"/>
  <c r="AG332"/>
  <c r="AG333"/>
  <c r="AG334"/>
  <c r="AG335"/>
  <c r="AG336"/>
  <c r="AG337"/>
  <c r="AG338"/>
  <c r="AG339"/>
  <c r="AG341"/>
  <c r="AG342"/>
  <c r="AG343"/>
  <c r="AG344"/>
  <c r="AG345"/>
  <c r="AG346"/>
  <c r="AG347"/>
  <c r="AG348"/>
  <c r="AG349"/>
  <c r="AG350"/>
  <c r="AG351"/>
  <c r="AG353"/>
  <c r="AG354"/>
  <c r="AG355"/>
  <c r="AG356"/>
  <c r="AG357"/>
  <c r="AG358"/>
  <c r="AG359"/>
  <c r="AG360"/>
  <c r="AG361"/>
  <c r="AG362"/>
  <c r="AG363"/>
  <c r="AG365"/>
  <c r="AG366"/>
  <c r="AG367"/>
  <c r="AG368"/>
  <c r="AG369"/>
  <c r="AG370"/>
  <c r="AG371"/>
  <c r="AG372"/>
  <c r="AG373"/>
  <c r="AG374"/>
  <c r="AG375"/>
  <c r="AG376"/>
  <c r="AG47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18"/>
  <c r="AG8"/>
  <c r="AG9"/>
  <c r="AG10"/>
  <c r="AG11"/>
  <c r="AG12"/>
  <c r="AG13"/>
  <c r="AG14"/>
  <c r="AG15"/>
  <c r="AG16"/>
  <c r="AG7"/>
  <c r="AF376"/>
  <c r="AF375"/>
  <c r="AF374"/>
  <c r="AF373"/>
  <c r="AF372"/>
  <c r="AF371"/>
  <c r="AF370"/>
  <c r="AF369"/>
  <c r="AF368"/>
  <c r="AF367"/>
  <c r="AF366"/>
  <c r="AF365"/>
  <c r="AF363"/>
  <c r="AF362"/>
  <c r="AF361"/>
  <c r="AF360"/>
  <c r="AF359"/>
  <c r="AF358"/>
  <c r="AF357"/>
  <c r="AF356"/>
  <c r="AF355"/>
  <c r="AF354"/>
  <c r="AF353"/>
  <c r="AF351"/>
  <c r="AF350"/>
  <c r="AF349"/>
  <c r="AF348"/>
  <c r="AF347"/>
  <c r="AF346"/>
  <c r="AF345"/>
  <c r="AF344"/>
  <c r="AF343"/>
  <c r="AF342"/>
  <c r="AF341"/>
  <c r="AF339"/>
  <c r="AF338"/>
  <c r="AF337"/>
  <c r="AF336"/>
  <c r="AF335"/>
  <c r="AF334"/>
  <c r="AF333"/>
  <c r="AF332"/>
  <c r="AF331"/>
  <c r="AF330"/>
  <c r="AF329"/>
  <c r="AF327"/>
  <c r="AF326"/>
  <c r="AF325"/>
  <c r="AF324"/>
  <c r="AF323"/>
  <c r="AF322"/>
  <c r="AF321"/>
  <c r="AF320"/>
  <c r="AF319"/>
  <c r="AF318"/>
  <c r="AF317"/>
  <c r="AF316"/>
  <c r="AF315"/>
  <c r="AF314"/>
  <c r="AF313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8"/>
  <c r="AF267"/>
  <c r="AF266"/>
  <c r="AF265"/>
  <c r="AF264"/>
  <c r="AF263"/>
  <c r="AF262"/>
  <c r="AF260"/>
  <c r="AF259"/>
  <c r="AF258"/>
  <c r="AF257"/>
  <c r="AF256"/>
  <c r="AF255"/>
  <c r="AF254"/>
  <c r="AF253"/>
  <c r="AF252"/>
  <c r="AF251"/>
  <c r="AF250"/>
  <c r="AF249"/>
  <c r="AF248"/>
  <c r="AF247"/>
  <c r="AF246"/>
  <c r="AF244"/>
  <c r="AF243"/>
  <c r="AF242"/>
  <c r="AF241"/>
  <c r="AF240"/>
  <c r="AF239"/>
  <c r="AF238"/>
  <c r="AF237"/>
  <c r="AF235"/>
  <c r="AF234"/>
  <c r="AF233"/>
  <c r="AF232"/>
  <c r="AF231"/>
  <c r="AF230"/>
  <c r="AF229"/>
  <c r="AF228"/>
  <c r="AF227"/>
  <c r="AF225"/>
  <c r="AF224"/>
  <c r="AF223"/>
  <c r="AF222"/>
  <c r="AF221"/>
  <c r="AF220"/>
  <c r="AF219"/>
  <c r="AF218"/>
  <c r="AF217"/>
  <c r="AF216"/>
  <c r="AF215"/>
  <c r="AF214"/>
  <c r="AF213"/>
  <c r="AF211"/>
  <c r="AF210"/>
  <c r="AF209"/>
  <c r="AF208"/>
  <c r="AF207"/>
  <c r="AF206"/>
  <c r="AF205"/>
  <c r="AF204"/>
  <c r="AF203"/>
  <c r="AF202"/>
  <c r="AF201"/>
  <c r="AF200"/>
  <c r="AF198"/>
  <c r="AF197"/>
  <c r="AF196"/>
  <c r="AF195"/>
  <c r="AF194"/>
  <c r="AF193"/>
  <c r="AF192"/>
  <c r="AF191"/>
  <c r="AF190"/>
  <c r="AF189"/>
  <c r="AF188"/>
  <c r="AF187"/>
  <c r="AF186"/>
  <c r="AF184"/>
  <c r="AF183"/>
  <c r="AF182"/>
  <c r="AF181"/>
  <c r="AF180"/>
  <c r="AF179"/>
  <c r="AF178"/>
  <c r="AF177"/>
  <c r="AF176"/>
  <c r="AF175"/>
  <c r="AF174"/>
  <c r="AF172"/>
  <c r="AF171"/>
  <c r="AF170"/>
  <c r="AF169"/>
  <c r="AF168"/>
  <c r="AF167"/>
  <c r="AF166"/>
  <c r="AF165"/>
  <c r="AF164"/>
  <c r="AF163"/>
  <c r="AF162"/>
  <c r="AF161"/>
  <c r="AF160"/>
  <c r="AF158"/>
  <c r="AF157"/>
  <c r="AF156"/>
  <c r="AF155"/>
  <c r="AF154"/>
  <c r="AF153"/>
  <c r="AF152"/>
  <c r="AF151"/>
  <c r="AF150"/>
  <c r="AF149"/>
  <c r="AF148"/>
  <c r="AF147"/>
  <c r="AF145"/>
  <c r="AF144"/>
  <c r="AF143"/>
  <c r="AF142"/>
  <c r="AF141"/>
  <c r="AF140"/>
  <c r="AF138"/>
  <c r="AF137"/>
  <c r="AF136"/>
  <c r="AF135"/>
  <c r="AF134"/>
  <c r="AF133"/>
  <c r="AF132"/>
  <c r="AF131"/>
  <c r="AF130"/>
  <c r="AF128"/>
  <c r="AF127"/>
  <c r="AF126"/>
  <c r="AF125"/>
  <c r="AF124"/>
  <c r="AF123"/>
  <c r="AF122"/>
  <c r="AF120"/>
  <c r="AF119"/>
  <c r="AF118"/>
  <c r="AF117"/>
  <c r="AF116"/>
  <c r="AF115"/>
  <c r="AF114"/>
  <c r="AF113"/>
  <c r="AF112"/>
  <c r="AF111"/>
  <c r="AF110"/>
  <c r="AF109"/>
  <c r="AF108"/>
  <c r="AF107"/>
  <c r="AF106"/>
  <c r="AF104"/>
  <c r="AF103"/>
  <c r="AF102"/>
  <c r="AF101"/>
  <c r="AF100"/>
  <c r="AF99"/>
  <c r="AF98"/>
  <c r="AF97"/>
  <c r="AF96"/>
  <c r="AF95"/>
  <c r="AF94"/>
  <c r="AF93"/>
  <c r="AF92"/>
  <c r="AF90"/>
  <c r="AF89"/>
  <c r="AF88"/>
  <c r="AF87"/>
  <c r="AF86"/>
  <c r="AF85"/>
  <c r="AF84"/>
  <c r="AF83"/>
  <c r="AF82"/>
  <c r="AF80"/>
  <c r="AF79"/>
  <c r="AF78"/>
  <c r="AF77"/>
  <c r="AF76"/>
  <c r="AF75"/>
  <c r="AF74"/>
  <c r="AF73"/>
  <c r="AF71"/>
  <c r="AF70"/>
  <c r="AF69"/>
  <c r="AF68"/>
  <c r="AF67"/>
  <c r="AF65"/>
  <c r="AF64"/>
  <c r="AF63"/>
  <c r="AF62"/>
  <c r="AF61"/>
  <c r="AF60"/>
  <c r="AF59"/>
  <c r="AF58"/>
  <c r="AF57"/>
  <c r="AF56"/>
  <c r="AF55"/>
  <c r="AF54"/>
  <c r="AF53"/>
  <c r="AF51"/>
  <c r="AF50"/>
  <c r="AF49"/>
  <c r="AF48"/>
  <c r="AF47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6"/>
  <c r="AF15"/>
  <c r="AF14"/>
  <c r="AF13"/>
  <c r="AF12"/>
  <c r="AF11"/>
  <c r="AF10"/>
  <c r="AF9"/>
  <c r="AF8"/>
  <c r="AF7"/>
  <c r="AE376"/>
  <c r="AE375"/>
  <c r="AE374"/>
  <c r="AE373"/>
  <c r="AE372"/>
  <c r="AE371"/>
  <c r="AE370"/>
  <c r="AE369"/>
  <c r="AE368"/>
  <c r="AE367"/>
  <c r="AE366"/>
  <c r="AE365"/>
  <c r="AE363"/>
  <c r="AE362"/>
  <c r="AE361"/>
  <c r="AE360"/>
  <c r="AE359"/>
  <c r="AE358"/>
  <c r="AE357"/>
  <c r="AE356"/>
  <c r="AE355"/>
  <c r="AE354"/>
  <c r="AE353"/>
  <c r="AE351"/>
  <c r="AE350"/>
  <c r="AE349"/>
  <c r="AE348"/>
  <c r="AE347"/>
  <c r="AE346"/>
  <c r="AE345"/>
  <c r="AE344"/>
  <c r="AE343"/>
  <c r="AE342"/>
  <c r="AE341"/>
  <c r="AE339"/>
  <c r="AE338"/>
  <c r="AE337"/>
  <c r="AE336"/>
  <c r="AE335"/>
  <c r="AE334"/>
  <c r="AE333"/>
  <c r="AE332"/>
  <c r="AE331"/>
  <c r="AE330"/>
  <c r="AE329"/>
  <c r="AE327"/>
  <c r="AE326"/>
  <c r="AE325"/>
  <c r="AE324"/>
  <c r="AE323"/>
  <c r="AE322"/>
  <c r="AE321"/>
  <c r="AE320"/>
  <c r="AE319"/>
  <c r="AE318"/>
  <c r="AE317"/>
  <c r="AE316"/>
  <c r="AE315"/>
  <c r="AE314"/>
  <c r="AE313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8"/>
  <c r="AE267"/>
  <c r="AE266"/>
  <c r="AE265"/>
  <c r="AE264"/>
  <c r="AE263"/>
  <c r="AE262"/>
  <c r="AE260"/>
  <c r="AE259"/>
  <c r="AE258"/>
  <c r="AE257"/>
  <c r="AE256"/>
  <c r="AE255"/>
  <c r="AE254"/>
  <c r="AE253"/>
  <c r="AE252"/>
  <c r="AE251"/>
  <c r="AE250"/>
  <c r="AE249"/>
  <c r="AE248"/>
  <c r="AE247"/>
  <c r="AE246"/>
  <c r="AE244"/>
  <c r="AE243"/>
  <c r="AE242"/>
  <c r="AE241"/>
  <c r="AE240"/>
  <c r="AE239"/>
  <c r="AE238"/>
  <c r="AE237"/>
  <c r="AE235"/>
  <c r="AE234"/>
  <c r="AE233"/>
  <c r="AE232"/>
  <c r="AE231"/>
  <c r="AE230"/>
  <c r="AE229"/>
  <c r="AE228"/>
  <c r="AE227"/>
  <c r="AE225"/>
  <c r="AE224"/>
  <c r="AE223"/>
  <c r="AE222"/>
  <c r="AE221"/>
  <c r="AE220"/>
  <c r="AE219"/>
  <c r="AE218"/>
  <c r="AE217"/>
  <c r="AE216"/>
  <c r="AE215"/>
  <c r="AE214"/>
  <c r="AE213"/>
  <c r="AE211"/>
  <c r="AE210"/>
  <c r="AE209"/>
  <c r="AE208"/>
  <c r="AE207"/>
  <c r="AE206"/>
  <c r="AE205"/>
  <c r="AE204"/>
  <c r="AE203"/>
  <c r="AE202"/>
  <c r="AE201"/>
  <c r="AE200"/>
  <c r="AE198"/>
  <c r="AE197"/>
  <c r="AE196"/>
  <c r="AE195"/>
  <c r="AE194"/>
  <c r="AE193"/>
  <c r="AE192"/>
  <c r="AE191"/>
  <c r="AE190"/>
  <c r="AE189"/>
  <c r="AE188"/>
  <c r="AE187"/>
  <c r="AE186"/>
  <c r="AE184"/>
  <c r="AE183"/>
  <c r="AE182"/>
  <c r="AE181"/>
  <c r="AE180"/>
  <c r="AE179"/>
  <c r="AE178"/>
  <c r="AE177"/>
  <c r="AE176"/>
  <c r="AE175"/>
  <c r="AE174"/>
  <c r="AE172"/>
  <c r="AE171"/>
  <c r="AE170"/>
  <c r="AE169"/>
  <c r="AE168"/>
  <c r="AE167"/>
  <c r="AE166"/>
  <c r="AE165"/>
  <c r="AE164"/>
  <c r="AE163"/>
  <c r="AE162"/>
  <c r="AE161"/>
  <c r="AE160"/>
  <c r="AE158"/>
  <c r="AE157"/>
  <c r="AE156"/>
  <c r="AE155"/>
  <c r="AE154"/>
  <c r="AE153"/>
  <c r="AE152"/>
  <c r="AE151"/>
  <c r="AE150"/>
  <c r="AE149"/>
  <c r="AE148"/>
  <c r="AE147"/>
  <c r="AE145"/>
  <c r="AE144"/>
  <c r="AE143"/>
  <c r="AE142"/>
  <c r="AE141"/>
  <c r="AE140"/>
  <c r="AE138"/>
  <c r="AE137"/>
  <c r="AE136"/>
  <c r="AE135"/>
  <c r="AE134"/>
  <c r="AE133"/>
  <c r="AE132"/>
  <c r="AE131"/>
  <c r="AE130"/>
  <c r="AE128"/>
  <c r="AE127"/>
  <c r="AE126"/>
  <c r="AE125"/>
  <c r="AE124"/>
  <c r="AE123"/>
  <c r="AE122"/>
  <c r="AE120"/>
  <c r="AE119"/>
  <c r="AE118"/>
  <c r="AE117"/>
  <c r="AE116"/>
  <c r="AE115"/>
  <c r="AE114"/>
  <c r="AE113"/>
  <c r="AE112"/>
  <c r="AE111"/>
  <c r="AE110"/>
  <c r="AE109"/>
  <c r="AE108"/>
  <c r="AE107"/>
  <c r="AE106"/>
  <c r="AE104"/>
  <c r="AE103"/>
  <c r="AE102"/>
  <c r="AE101"/>
  <c r="AE100"/>
  <c r="AE99"/>
  <c r="AE98"/>
  <c r="AE97"/>
  <c r="AE96"/>
  <c r="AE95"/>
  <c r="AE94"/>
  <c r="AE93"/>
  <c r="AE92"/>
  <c r="AE90"/>
  <c r="AE89"/>
  <c r="AE88"/>
  <c r="AE87"/>
  <c r="AE86"/>
  <c r="AE85"/>
  <c r="AE84"/>
  <c r="AE83"/>
  <c r="AE82"/>
  <c r="AE80"/>
  <c r="AE79"/>
  <c r="AE78"/>
  <c r="AE77"/>
  <c r="AE76"/>
  <c r="AE75"/>
  <c r="AE74"/>
  <c r="AE73"/>
  <c r="AE71"/>
  <c r="AE70"/>
  <c r="AE69"/>
  <c r="AE68"/>
  <c r="AE67"/>
  <c r="AE65"/>
  <c r="AE64"/>
  <c r="AE63"/>
  <c r="AE62"/>
  <c r="AE61"/>
  <c r="AE60"/>
  <c r="AE59"/>
  <c r="AE58"/>
  <c r="AE57"/>
  <c r="AE56"/>
  <c r="AE55"/>
  <c r="AE54"/>
  <c r="AE53"/>
  <c r="AE51"/>
  <c r="AE50"/>
  <c r="AE49"/>
  <c r="AE48"/>
  <c r="AE47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6"/>
  <c r="AE15"/>
  <c r="AE14"/>
  <c r="AE13"/>
  <c r="AE12"/>
  <c r="AE11"/>
  <c r="AE10"/>
  <c r="AE9"/>
  <c r="AE8"/>
  <c r="AE7"/>
  <c r="AD6"/>
  <c r="AC48"/>
  <c r="AC49"/>
  <c r="AC50"/>
  <c r="AC51"/>
  <c r="AC53"/>
  <c r="AC54"/>
  <c r="AC55"/>
  <c r="AC56"/>
  <c r="AC57"/>
  <c r="AC58"/>
  <c r="AC59"/>
  <c r="AC60"/>
  <c r="AC61"/>
  <c r="AC62"/>
  <c r="AC63"/>
  <c r="AC64"/>
  <c r="AC65"/>
  <c r="AC67"/>
  <c r="AC68"/>
  <c r="AC69"/>
  <c r="AC70"/>
  <c r="AC71"/>
  <c r="AC73"/>
  <c r="AC74"/>
  <c r="AC75"/>
  <c r="AC76"/>
  <c r="AC77"/>
  <c r="AC78"/>
  <c r="AC79"/>
  <c r="AC80"/>
  <c r="AC82"/>
  <c r="AC83"/>
  <c r="AC84"/>
  <c r="AC85"/>
  <c r="AC86"/>
  <c r="AC87"/>
  <c r="AC88"/>
  <c r="AC89"/>
  <c r="AC90"/>
  <c r="AC92"/>
  <c r="AC93"/>
  <c r="AC94"/>
  <c r="AC95"/>
  <c r="AC96"/>
  <c r="AC97"/>
  <c r="AC98"/>
  <c r="AC99"/>
  <c r="AC100"/>
  <c r="AC101"/>
  <c r="AC102"/>
  <c r="AC103"/>
  <c r="AC104"/>
  <c r="AC106"/>
  <c r="AC107"/>
  <c r="AC108"/>
  <c r="AC109"/>
  <c r="AC110"/>
  <c r="AC111"/>
  <c r="AC112"/>
  <c r="AC113"/>
  <c r="AC114"/>
  <c r="AC115"/>
  <c r="AC116"/>
  <c r="AC117"/>
  <c r="AC118"/>
  <c r="AC119"/>
  <c r="AC120"/>
  <c r="AC122"/>
  <c r="AC123"/>
  <c r="AC124"/>
  <c r="AC125"/>
  <c r="AC126"/>
  <c r="AC127"/>
  <c r="AC128"/>
  <c r="AC130"/>
  <c r="AC131"/>
  <c r="AC132"/>
  <c r="AC133"/>
  <c r="AC134"/>
  <c r="AC135"/>
  <c r="AC136"/>
  <c r="AC137"/>
  <c r="AC138"/>
  <c r="AC140"/>
  <c r="AC141"/>
  <c r="AC142"/>
  <c r="AC143"/>
  <c r="AC144"/>
  <c r="AC145"/>
  <c r="AC147"/>
  <c r="AC148"/>
  <c r="AC149"/>
  <c r="AC150"/>
  <c r="AC151"/>
  <c r="AC152"/>
  <c r="AC153"/>
  <c r="AC154"/>
  <c r="AC155"/>
  <c r="AC156"/>
  <c r="AC157"/>
  <c r="AC158"/>
  <c r="AC160"/>
  <c r="AC161"/>
  <c r="AC162"/>
  <c r="AC163"/>
  <c r="AC164"/>
  <c r="AC165"/>
  <c r="AC166"/>
  <c r="AC167"/>
  <c r="AC168"/>
  <c r="AC169"/>
  <c r="AC170"/>
  <c r="AC171"/>
  <c r="AC172"/>
  <c r="AC174"/>
  <c r="AC175"/>
  <c r="AC176"/>
  <c r="AC177"/>
  <c r="AC178"/>
  <c r="AC179"/>
  <c r="AC180"/>
  <c r="AC181"/>
  <c r="AC182"/>
  <c r="AC183"/>
  <c r="AC184"/>
  <c r="AC186"/>
  <c r="AC187"/>
  <c r="AC188"/>
  <c r="AC189"/>
  <c r="AC190"/>
  <c r="AC191"/>
  <c r="AC192"/>
  <c r="AC193"/>
  <c r="AC194"/>
  <c r="AC195"/>
  <c r="AC196"/>
  <c r="AC197"/>
  <c r="AC198"/>
  <c r="AC200"/>
  <c r="AC201"/>
  <c r="AC202"/>
  <c r="AC203"/>
  <c r="AC204"/>
  <c r="AC205"/>
  <c r="AC206"/>
  <c r="AC207"/>
  <c r="AC208"/>
  <c r="AC209"/>
  <c r="AC210"/>
  <c r="AC211"/>
  <c r="AC213"/>
  <c r="AC214"/>
  <c r="AC215"/>
  <c r="AC216"/>
  <c r="AC217"/>
  <c r="AC218"/>
  <c r="AC219"/>
  <c r="AC220"/>
  <c r="AC221"/>
  <c r="AC222"/>
  <c r="AC223"/>
  <c r="AC224"/>
  <c r="AC225"/>
  <c r="AC227"/>
  <c r="AC228"/>
  <c r="AC229"/>
  <c r="AC230"/>
  <c r="AC231"/>
  <c r="AC232"/>
  <c r="AC233"/>
  <c r="AC234"/>
  <c r="AC235"/>
  <c r="AC237"/>
  <c r="AC238"/>
  <c r="AC239"/>
  <c r="AC240"/>
  <c r="AC241"/>
  <c r="AC242"/>
  <c r="AC243"/>
  <c r="AC244"/>
  <c r="AC246"/>
  <c r="AC247"/>
  <c r="AC248"/>
  <c r="AC249"/>
  <c r="AC250"/>
  <c r="AC251"/>
  <c r="AC252"/>
  <c r="AC253"/>
  <c r="AC254"/>
  <c r="AC255"/>
  <c r="AC256"/>
  <c r="AC257"/>
  <c r="AC258"/>
  <c r="AC259"/>
  <c r="AC260"/>
  <c r="AC262"/>
  <c r="AC263"/>
  <c r="AC264"/>
  <c r="AC265"/>
  <c r="AC266"/>
  <c r="AC267"/>
  <c r="AC268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3"/>
  <c r="AC314"/>
  <c r="AC315"/>
  <c r="AC316"/>
  <c r="AC317"/>
  <c r="AC318"/>
  <c r="AC319"/>
  <c r="AC320"/>
  <c r="AC321"/>
  <c r="AC322"/>
  <c r="AC323"/>
  <c r="AC324"/>
  <c r="AC325"/>
  <c r="AC326"/>
  <c r="AC327"/>
  <c r="AC329"/>
  <c r="AC330"/>
  <c r="AC331"/>
  <c r="AC332"/>
  <c r="AC333"/>
  <c r="AC334"/>
  <c r="AC335"/>
  <c r="AC336"/>
  <c r="AC337"/>
  <c r="AC338"/>
  <c r="AC339"/>
  <c r="AC341"/>
  <c r="AC342"/>
  <c r="AC343"/>
  <c r="AC344"/>
  <c r="AC345"/>
  <c r="AC346"/>
  <c r="AC347"/>
  <c r="AC348"/>
  <c r="AC349"/>
  <c r="AC350"/>
  <c r="AC351"/>
  <c r="AC353"/>
  <c r="AC354"/>
  <c r="AC355"/>
  <c r="AC356"/>
  <c r="AC357"/>
  <c r="AC358"/>
  <c r="AC359"/>
  <c r="AC360"/>
  <c r="AC361"/>
  <c r="AC362"/>
  <c r="AC363"/>
  <c r="AC365"/>
  <c r="AC366"/>
  <c r="AC367"/>
  <c r="AC368"/>
  <c r="AC369"/>
  <c r="AC370"/>
  <c r="AC371"/>
  <c r="AC372"/>
  <c r="AC373"/>
  <c r="AC374"/>
  <c r="AC375"/>
  <c r="AC376"/>
  <c r="AC47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18"/>
  <c r="AC8"/>
  <c r="AC9"/>
  <c r="AC10"/>
  <c r="AC11"/>
  <c r="AC12"/>
  <c r="AC13"/>
  <c r="AC14"/>
  <c r="AC15"/>
  <c r="AC16"/>
  <c r="AC7"/>
  <c r="AB48"/>
  <c r="AB49"/>
  <c r="AB50"/>
  <c r="AB51"/>
  <c r="AB53"/>
  <c r="AB54"/>
  <c r="AB55"/>
  <c r="AB56"/>
  <c r="AB57"/>
  <c r="AB58"/>
  <c r="AB59"/>
  <c r="AB60"/>
  <c r="AB61"/>
  <c r="AB62"/>
  <c r="AB63"/>
  <c r="AB64"/>
  <c r="AB65"/>
  <c r="AB67"/>
  <c r="AB68"/>
  <c r="AB69"/>
  <c r="AB70"/>
  <c r="AB71"/>
  <c r="AB73"/>
  <c r="AB74"/>
  <c r="AB75"/>
  <c r="AB76"/>
  <c r="AB77"/>
  <c r="AB78"/>
  <c r="AB79"/>
  <c r="AB80"/>
  <c r="AB82"/>
  <c r="AB83"/>
  <c r="AB84"/>
  <c r="AB85"/>
  <c r="AB86"/>
  <c r="AB87"/>
  <c r="AB88"/>
  <c r="AB89"/>
  <c r="AB90"/>
  <c r="AB92"/>
  <c r="AB93"/>
  <c r="AB94"/>
  <c r="AB95"/>
  <c r="AB96"/>
  <c r="AB97"/>
  <c r="AB98"/>
  <c r="AB99"/>
  <c r="AB100"/>
  <c r="AB101"/>
  <c r="AB102"/>
  <c r="AB103"/>
  <c r="AB104"/>
  <c r="AB106"/>
  <c r="AB107"/>
  <c r="AB108"/>
  <c r="AB109"/>
  <c r="AB110"/>
  <c r="AB111"/>
  <c r="AB112"/>
  <c r="AB113"/>
  <c r="AB114"/>
  <c r="AB115"/>
  <c r="AB116"/>
  <c r="AB117"/>
  <c r="AB118"/>
  <c r="AB119"/>
  <c r="AB120"/>
  <c r="AB122"/>
  <c r="AB123"/>
  <c r="AB124"/>
  <c r="AB125"/>
  <c r="AB126"/>
  <c r="AB127"/>
  <c r="AB128"/>
  <c r="AB130"/>
  <c r="AB131"/>
  <c r="AB132"/>
  <c r="AB133"/>
  <c r="AB134"/>
  <c r="AB135"/>
  <c r="AB136"/>
  <c r="AB137"/>
  <c r="AB138"/>
  <c r="AB140"/>
  <c r="AB141"/>
  <c r="AB142"/>
  <c r="AB143"/>
  <c r="AB144"/>
  <c r="AB145"/>
  <c r="AB147"/>
  <c r="AB148"/>
  <c r="AB149"/>
  <c r="AB150"/>
  <c r="AB151"/>
  <c r="AB152"/>
  <c r="AB153"/>
  <c r="AB154"/>
  <c r="AB155"/>
  <c r="AB156"/>
  <c r="AB157"/>
  <c r="AB158"/>
  <c r="AB160"/>
  <c r="AB161"/>
  <c r="AB162"/>
  <c r="AB163"/>
  <c r="AB164"/>
  <c r="AB165"/>
  <c r="AB166"/>
  <c r="AB167"/>
  <c r="AB168"/>
  <c r="AB169"/>
  <c r="AB170"/>
  <c r="AB171"/>
  <c r="AB172"/>
  <c r="AB174"/>
  <c r="AB175"/>
  <c r="AB176"/>
  <c r="AB177"/>
  <c r="AB178"/>
  <c r="AB179"/>
  <c r="AB180"/>
  <c r="AB181"/>
  <c r="AB182"/>
  <c r="AB183"/>
  <c r="AB184"/>
  <c r="AB186"/>
  <c r="AB187"/>
  <c r="AB188"/>
  <c r="AB189"/>
  <c r="AB190"/>
  <c r="AB191"/>
  <c r="AB192"/>
  <c r="AB193"/>
  <c r="AB194"/>
  <c r="AB195"/>
  <c r="AB196"/>
  <c r="AB197"/>
  <c r="AB198"/>
  <c r="AB200"/>
  <c r="AB201"/>
  <c r="AB202"/>
  <c r="AB203"/>
  <c r="AB204"/>
  <c r="AB205"/>
  <c r="AB206"/>
  <c r="AB207"/>
  <c r="AB208"/>
  <c r="AB209"/>
  <c r="AB210"/>
  <c r="AB211"/>
  <c r="AB213"/>
  <c r="AB214"/>
  <c r="AB215"/>
  <c r="AB216"/>
  <c r="AB217"/>
  <c r="AB218"/>
  <c r="AB219"/>
  <c r="AB220"/>
  <c r="AB221"/>
  <c r="AB222"/>
  <c r="AB223"/>
  <c r="AB224"/>
  <c r="AB225"/>
  <c r="AB227"/>
  <c r="AB228"/>
  <c r="AB229"/>
  <c r="AB230"/>
  <c r="AB231"/>
  <c r="AB232"/>
  <c r="AB233"/>
  <c r="AB234"/>
  <c r="AB235"/>
  <c r="AB237"/>
  <c r="AB238"/>
  <c r="AB239"/>
  <c r="AB240"/>
  <c r="AB241"/>
  <c r="AB242"/>
  <c r="AB243"/>
  <c r="AB244"/>
  <c r="AB246"/>
  <c r="AB247"/>
  <c r="AB248"/>
  <c r="AB249"/>
  <c r="AB250"/>
  <c r="AB251"/>
  <c r="AB252"/>
  <c r="AB253"/>
  <c r="AB254"/>
  <c r="AB255"/>
  <c r="AB256"/>
  <c r="AB257"/>
  <c r="AB258"/>
  <c r="AB259"/>
  <c r="AB260"/>
  <c r="AB262"/>
  <c r="AB263"/>
  <c r="AB264"/>
  <c r="AB265"/>
  <c r="AB266"/>
  <c r="AB267"/>
  <c r="AB268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3"/>
  <c r="AB314"/>
  <c r="AB315"/>
  <c r="AB316"/>
  <c r="AB317"/>
  <c r="AB318"/>
  <c r="AB319"/>
  <c r="AB320"/>
  <c r="AB321"/>
  <c r="AB322"/>
  <c r="AB323"/>
  <c r="AB324"/>
  <c r="AB325"/>
  <c r="AB326"/>
  <c r="AB327"/>
  <c r="AB329"/>
  <c r="AB330"/>
  <c r="AB331"/>
  <c r="AB332"/>
  <c r="AB333"/>
  <c r="AB334"/>
  <c r="AB335"/>
  <c r="AB336"/>
  <c r="AB337"/>
  <c r="AB338"/>
  <c r="AB339"/>
  <c r="AB341"/>
  <c r="AB342"/>
  <c r="AB343"/>
  <c r="AB344"/>
  <c r="AB345"/>
  <c r="AB346"/>
  <c r="AB347"/>
  <c r="AB348"/>
  <c r="AB349"/>
  <c r="AB350"/>
  <c r="AB351"/>
  <c r="AB353"/>
  <c r="AB354"/>
  <c r="AB355"/>
  <c r="AB356"/>
  <c r="AB357"/>
  <c r="AB358"/>
  <c r="AB359"/>
  <c r="AB360"/>
  <c r="AB361"/>
  <c r="AB362"/>
  <c r="AB363"/>
  <c r="AB365"/>
  <c r="AB366"/>
  <c r="AB367"/>
  <c r="AB368"/>
  <c r="AB369"/>
  <c r="AB370"/>
  <c r="AB371"/>
  <c r="AB372"/>
  <c r="AB373"/>
  <c r="AB374"/>
  <c r="AB375"/>
  <c r="AB376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8"/>
  <c r="AB9"/>
  <c r="AB10"/>
  <c r="AB11"/>
  <c r="AB12"/>
  <c r="AB13"/>
  <c r="AB14"/>
  <c r="AB15"/>
  <c r="AB16"/>
  <c r="AB7"/>
  <c r="Z48"/>
  <c r="Z49"/>
  <c r="Z50"/>
  <c r="Z51"/>
  <c r="Z53"/>
  <c r="Z54"/>
  <c r="Z55"/>
  <c r="Z56"/>
  <c r="Z57"/>
  <c r="Z58"/>
  <c r="Z59"/>
  <c r="Z60"/>
  <c r="Z61"/>
  <c r="Z62"/>
  <c r="Z63"/>
  <c r="Z64"/>
  <c r="Z65"/>
  <c r="Z67"/>
  <c r="Z68"/>
  <c r="Z69"/>
  <c r="Z70"/>
  <c r="Z71"/>
  <c r="Z73"/>
  <c r="Z74"/>
  <c r="Z75"/>
  <c r="Z76"/>
  <c r="Z77"/>
  <c r="Z78"/>
  <c r="Z79"/>
  <c r="Z80"/>
  <c r="Z82"/>
  <c r="Z83"/>
  <c r="Z84"/>
  <c r="Z85"/>
  <c r="Z86"/>
  <c r="Z87"/>
  <c r="Z88"/>
  <c r="Z89"/>
  <c r="Z90"/>
  <c r="Z92"/>
  <c r="Z93"/>
  <c r="Z94"/>
  <c r="Z95"/>
  <c r="Z96"/>
  <c r="Z97"/>
  <c r="Z98"/>
  <c r="Z99"/>
  <c r="Z100"/>
  <c r="Z101"/>
  <c r="Z102"/>
  <c r="Z103"/>
  <c r="Z104"/>
  <c r="Z106"/>
  <c r="Z107"/>
  <c r="Z108"/>
  <c r="Z109"/>
  <c r="Z110"/>
  <c r="Z111"/>
  <c r="Z112"/>
  <c r="Z113"/>
  <c r="Z114"/>
  <c r="Z115"/>
  <c r="Z116"/>
  <c r="Z117"/>
  <c r="Z118"/>
  <c r="Z119"/>
  <c r="Z120"/>
  <c r="Z122"/>
  <c r="Z123"/>
  <c r="Z124"/>
  <c r="Z125"/>
  <c r="Z126"/>
  <c r="Z127"/>
  <c r="Z128"/>
  <c r="Z130"/>
  <c r="Z131"/>
  <c r="Z132"/>
  <c r="Z133"/>
  <c r="Z134"/>
  <c r="Z135"/>
  <c r="Z136"/>
  <c r="Z137"/>
  <c r="Z138"/>
  <c r="Z140"/>
  <c r="Z141"/>
  <c r="Z142"/>
  <c r="Z143"/>
  <c r="Z144"/>
  <c r="Z145"/>
  <c r="Z147"/>
  <c r="Z148"/>
  <c r="Z149"/>
  <c r="Z150"/>
  <c r="Z151"/>
  <c r="Z152"/>
  <c r="Z153"/>
  <c r="Z154"/>
  <c r="Z155"/>
  <c r="Z156"/>
  <c r="Z157"/>
  <c r="Z158"/>
  <c r="Z160"/>
  <c r="Z161"/>
  <c r="Z162"/>
  <c r="Z163"/>
  <c r="Z164"/>
  <c r="Z165"/>
  <c r="Z166"/>
  <c r="Z167"/>
  <c r="Z168"/>
  <c r="Z169"/>
  <c r="Z170"/>
  <c r="Z171"/>
  <c r="Z172"/>
  <c r="Z174"/>
  <c r="Z175"/>
  <c r="Z176"/>
  <c r="Z177"/>
  <c r="Z178"/>
  <c r="Z179"/>
  <c r="Z180"/>
  <c r="Z181"/>
  <c r="Z182"/>
  <c r="Z183"/>
  <c r="Z184"/>
  <c r="Z186"/>
  <c r="Z187"/>
  <c r="Z188"/>
  <c r="Z189"/>
  <c r="Z190"/>
  <c r="Z191"/>
  <c r="Z192"/>
  <c r="Z193"/>
  <c r="Z194"/>
  <c r="Z195"/>
  <c r="Z196"/>
  <c r="Z197"/>
  <c r="Z198"/>
  <c r="Z200"/>
  <c r="Z201"/>
  <c r="Z202"/>
  <c r="Z203"/>
  <c r="Z204"/>
  <c r="Z205"/>
  <c r="Z206"/>
  <c r="Z207"/>
  <c r="Z208"/>
  <c r="Z209"/>
  <c r="Z210"/>
  <c r="Z211"/>
  <c r="Z213"/>
  <c r="Z214"/>
  <c r="Z215"/>
  <c r="Z216"/>
  <c r="Z217"/>
  <c r="Z218"/>
  <c r="Z219"/>
  <c r="Z220"/>
  <c r="Z221"/>
  <c r="Z222"/>
  <c r="Z223"/>
  <c r="Z224"/>
  <c r="Z225"/>
  <c r="Z227"/>
  <c r="Z228"/>
  <c r="Z229"/>
  <c r="Z230"/>
  <c r="Z231"/>
  <c r="Z232"/>
  <c r="Z233"/>
  <c r="Z234"/>
  <c r="Z235"/>
  <c r="Z237"/>
  <c r="Z238"/>
  <c r="Z239"/>
  <c r="Z240"/>
  <c r="Z241"/>
  <c r="Z242"/>
  <c r="Z243"/>
  <c r="Z244"/>
  <c r="Z246"/>
  <c r="Z247"/>
  <c r="Z248"/>
  <c r="Z249"/>
  <c r="Z250"/>
  <c r="Z251"/>
  <c r="Z252"/>
  <c r="Z253"/>
  <c r="Z254"/>
  <c r="Z255"/>
  <c r="Z256"/>
  <c r="Z257"/>
  <c r="Z258"/>
  <c r="Z259"/>
  <c r="Z260"/>
  <c r="Z262"/>
  <c r="Z263"/>
  <c r="Z264"/>
  <c r="Z265"/>
  <c r="Z266"/>
  <c r="Z267"/>
  <c r="Z268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3"/>
  <c r="Z314"/>
  <c r="Z315"/>
  <c r="Z316"/>
  <c r="Z317"/>
  <c r="Z318"/>
  <c r="Z319"/>
  <c r="Z320"/>
  <c r="Z321"/>
  <c r="Z322"/>
  <c r="Z323"/>
  <c r="Z324"/>
  <c r="Z325"/>
  <c r="Z326"/>
  <c r="Z327"/>
  <c r="Z329"/>
  <c r="Z330"/>
  <c r="Z331"/>
  <c r="Z332"/>
  <c r="Z333"/>
  <c r="Z334"/>
  <c r="Z335"/>
  <c r="Z336"/>
  <c r="Z337"/>
  <c r="Z338"/>
  <c r="Z339"/>
  <c r="Z341"/>
  <c r="Z342"/>
  <c r="Z343"/>
  <c r="Z344"/>
  <c r="Z345"/>
  <c r="Z346"/>
  <c r="Z347"/>
  <c r="Z348"/>
  <c r="Z349"/>
  <c r="Z350"/>
  <c r="Z351"/>
  <c r="Z353"/>
  <c r="Z354"/>
  <c r="Z355"/>
  <c r="Z356"/>
  <c r="Z357"/>
  <c r="Z358"/>
  <c r="Z359"/>
  <c r="Z360"/>
  <c r="Z361"/>
  <c r="Z362"/>
  <c r="Z363"/>
  <c r="Z365"/>
  <c r="Z366"/>
  <c r="Z367"/>
  <c r="Z368"/>
  <c r="Z369"/>
  <c r="Z370"/>
  <c r="Z371"/>
  <c r="Z372"/>
  <c r="Z373"/>
  <c r="Z374"/>
  <c r="Z375"/>
  <c r="Z376"/>
  <c r="Z4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V48"/>
  <c r="V49"/>
  <c r="V50"/>
  <c r="V51"/>
  <c r="V53"/>
  <c r="V54"/>
  <c r="V55"/>
  <c r="V56"/>
  <c r="V57"/>
  <c r="V58"/>
  <c r="V59"/>
  <c r="V60"/>
  <c r="V61"/>
  <c r="V62"/>
  <c r="V63"/>
  <c r="V64"/>
  <c r="V65"/>
  <c r="V67"/>
  <c r="V68"/>
  <c r="V69"/>
  <c r="V70"/>
  <c r="V71"/>
  <c r="V73"/>
  <c r="V74"/>
  <c r="V75"/>
  <c r="V76"/>
  <c r="V77"/>
  <c r="V78"/>
  <c r="V79"/>
  <c r="V80"/>
  <c r="V82"/>
  <c r="V83"/>
  <c r="V84"/>
  <c r="V85"/>
  <c r="V86"/>
  <c r="V87"/>
  <c r="V88"/>
  <c r="V89"/>
  <c r="V90"/>
  <c r="V92"/>
  <c r="V93"/>
  <c r="V94"/>
  <c r="V95"/>
  <c r="V96"/>
  <c r="V97"/>
  <c r="V98"/>
  <c r="V99"/>
  <c r="V100"/>
  <c r="V101"/>
  <c r="V102"/>
  <c r="V103"/>
  <c r="V104"/>
  <c r="V106"/>
  <c r="V107"/>
  <c r="V108"/>
  <c r="V109"/>
  <c r="V110"/>
  <c r="V111"/>
  <c r="V112"/>
  <c r="V113"/>
  <c r="V114"/>
  <c r="V115"/>
  <c r="V116"/>
  <c r="V117"/>
  <c r="V118"/>
  <c r="V119"/>
  <c r="V120"/>
  <c r="V122"/>
  <c r="V123"/>
  <c r="V124"/>
  <c r="V125"/>
  <c r="V126"/>
  <c r="V127"/>
  <c r="V128"/>
  <c r="V130"/>
  <c r="V131"/>
  <c r="V132"/>
  <c r="V133"/>
  <c r="V134"/>
  <c r="V135"/>
  <c r="V136"/>
  <c r="V137"/>
  <c r="V138"/>
  <c r="V140"/>
  <c r="V141"/>
  <c r="V142"/>
  <c r="V143"/>
  <c r="V144"/>
  <c r="V145"/>
  <c r="V147"/>
  <c r="V148"/>
  <c r="V149"/>
  <c r="V150"/>
  <c r="V151"/>
  <c r="V152"/>
  <c r="V153"/>
  <c r="V154"/>
  <c r="V155"/>
  <c r="V156"/>
  <c r="V157"/>
  <c r="V158"/>
  <c r="V160"/>
  <c r="V161"/>
  <c r="V162"/>
  <c r="V163"/>
  <c r="V164"/>
  <c r="V165"/>
  <c r="V166"/>
  <c r="V167"/>
  <c r="V168"/>
  <c r="V169"/>
  <c r="V170"/>
  <c r="V171"/>
  <c r="V172"/>
  <c r="V174"/>
  <c r="V175"/>
  <c r="V176"/>
  <c r="V177"/>
  <c r="V178"/>
  <c r="V179"/>
  <c r="V180"/>
  <c r="V181"/>
  <c r="V182"/>
  <c r="V183"/>
  <c r="V184"/>
  <c r="V186"/>
  <c r="V187"/>
  <c r="V188"/>
  <c r="V189"/>
  <c r="V190"/>
  <c r="V191"/>
  <c r="V192"/>
  <c r="V193"/>
  <c r="V194"/>
  <c r="V195"/>
  <c r="V196"/>
  <c r="V197"/>
  <c r="V198"/>
  <c r="V200"/>
  <c r="V201"/>
  <c r="V202"/>
  <c r="V203"/>
  <c r="V204"/>
  <c r="V205"/>
  <c r="V206"/>
  <c r="V207"/>
  <c r="V208"/>
  <c r="V209"/>
  <c r="V210"/>
  <c r="V211"/>
  <c r="V213"/>
  <c r="V214"/>
  <c r="V215"/>
  <c r="V216"/>
  <c r="V217"/>
  <c r="V218"/>
  <c r="V219"/>
  <c r="V220"/>
  <c r="V221"/>
  <c r="V222"/>
  <c r="V223"/>
  <c r="V224"/>
  <c r="V225"/>
  <c r="V227"/>
  <c r="V228"/>
  <c r="V229"/>
  <c r="V230"/>
  <c r="V231"/>
  <c r="V232"/>
  <c r="V233"/>
  <c r="V234"/>
  <c r="V235"/>
  <c r="V237"/>
  <c r="V238"/>
  <c r="V239"/>
  <c r="V240"/>
  <c r="V241"/>
  <c r="V242"/>
  <c r="V243"/>
  <c r="V244"/>
  <c r="V246"/>
  <c r="V247"/>
  <c r="V248"/>
  <c r="V249"/>
  <c r="V250"/>
  <c r="V251"/>
  <c r="V252"/>
  <c r="V253"/>
  <c r="V254"/>
  <c r="V255"/>
  <c r="V256"/>
  <c r="V257"/>
  <c r="V258"/>
  <c r="V259"/>
  <c r="V260"/>
  <c r="V262"/>
  <c r="V263"/>
  <c r="V264"/>
  <c r="V265"/>
  <c r="V266"/>
  <c r="V267"/>
  <c r="V268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3"/>
  <c r="V314"/>
  <c r="V315"/>
  <c r="V316"/>
  <c r="V317"/>
  <c r="V318"/>
  <c r="V319"/>
  <c r="V320"/>
  <c r="V321"/>
  <c r="V322"/>
  <c r="V323"/>
  <c r="V324"/>
  <c r="V325"/>
  <c r="V326"/>
  <c r="V327"/>
  <c r="V329"/>
  <c r="V330"/>
  <c r="V331"/>
  <c r="V332"/>
  <c r="V333"/>
  <c r="V334"/>
  <c r="V335"/>
  <c r="V336"/>
  <c r="V337"/>
  <c r="V338"/>
  <c r="V339"/>
  <c r="V341"/>
  <c r="V342"/>
  <c r="V343"/>
  <c r="V344"/>
  <c r="V345"/>
  <c r="V346"/>
  <c r="V347"/>
  <c r="V348"/>
  <c r="V349"/>
  <c r="V350"/>
  <c r="V351"/>
  <c r="V353"/>
  <c r="V354"/>
  <c r="V355"/>
  <c r="V356"/>
  <c r="V357"/>
  <c r="V358"/>
  <c r="V359"/>
  <c r="V360"/>
  <c r="V361"/>
  <c r="V362"/>
  <c r="V363"/>
  <c r="V365"/>
  <c r="V366"/>
  <c r="V367"/>
  <c r="V368"/>
  <c r="V369"/>
  <c r="V370"/>
  <c r="V371"/>
  <c r="V372"/>
  <c r="V373"/>
  <c r="V374"/>
  <c r="V375"/>
  <c r="V376"/>
  <c r="V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18"/>
  <c r="P48" l="1"/>
  <c r="P49"/>
  <c r="P50"/>
  <c r="P51"/>
  <c r="P53"/>
  <c r="P54"/>
  <c r="P55"/>
  <c r="P56"/>
  <c r="P57"/>
  <c r="P58"/>
  <c r="P59"/>
  <c r="P60"/>
  <c r="P61"/>
  <c r="P62"/>
  <c r="P63"/>
  <c r="P64"/>
  <c r="P65"/>
  <c r="P67"/>
  <c r="P68"/>
  <c r="P69"/>
  <c r="P70"/>
  <c r="P71"/>
  <c r="P73"/>
  <c r="P74"/>
  <c r="P75"/>
  <c r="P76"/>
  <c r="P77"/>
  <c r="P78"/>
  <c r="P79"/>
  <c r="P80"/>
  <c r="P82"/>
  <c r="P83"/>
  <c r="P84"/>
  <c r="P85"/>
  <c r="P86"/>
  <c r="P87"/>
  <c r="P88"/>
  <c r="P89"/>
  <c r="P90"/>
  <c r="P92"/>
  <c r="P93"/>
  <c r="P94"/>
  <c r="P95"/>
  <c r="P96"/>
  <c r="P97"/>
  <c r="P98"/>
  <c r="P99"/>
  <c r="P100"/>
  <c r="P101"/>
  <c r="P102"/>
  <c r="P103"/>
  <c r="P104"/>
  <c r="P106"/>
  <c r="P107"/>
  <c r="P108"/>
  <c r="P109"/>
  <c r="P110"/>
  <c r="P111"/>
  <c r="P112"/>
  <c r="P113"/>
  <c r="P114"/>
  <c r="P115"/>
  <c r="P116"/>
  <c r="P117"/>
  <c r="P118"/>
  <c r="P119"/>
  <c r="P120"/>
  <c r="P122"/>
  <c r="P123"/>
  <c r="P124"/>
  <c r="P125"/>
  <c r="P126"/>
  <c r="P127"/>
  <c r="P128"/>
  <c r="P130"/>
  <c r="P131"/>
  <c r="P132"/>
  <c r="P133"/>
  <c r="P134"/>
  <c r="P135"/>
  <c r="P136"/>
  <c r="P137"/>
  <c r="P138"/>
  <c r="P140"/>
  <c r="P141"/>
  <c r="P142"/>
  <c r="P143"/>
  <c r="P144"/>
  <c r="P145"/>
  <c r="P147"/>
  <c r="P148"/>
  <c r="P149"/>
  <c r="P150"/>
  <c r="P151"/>
  <c r="P152"/>
  <c r="P153"/>
  <c r="P154"/>
  <c r="P155"/>
  <c r="P156"/>
  <c r="P157"/>
  <c r="P158"/>
  <c r="P160"/>
  <c r="P161"/>
  <c r="P162"/>
  <c r="P163"/>
  <c r="P164"/>
  <c r="P165"/>
  <c r="P166"/>
  <c r="P167"/>
  <c r="P168"/>
  <c r="P169"/>
  <c r="P170"/>
  <c r="P171"/>
  <c r="P172"/>
  <c r="P174"/>
  <c r="P175"/>
  <c r="P176"/>
  <c r="P177"/>
  <c r="P178"/>
  <c r="P179"/>
  <c r="P180"/>
  <c r="P181"/>
  <c r="P182"/>
  <c r="P183"/>
  <c r="P184"/>
  <c r="P186"/>
  <c r="P187"/>
  <c r="P188"/>
  <c r="P189"/>
  <c r="P190"/>
  <c r="P191"/>
  <c r="P192"/>
  <c r="P193"/>
  <c r="P194"/>
  <c r="P195"/>
  <c r="P196"/>
  <c r="P197"/>
  <c r="P198"/>
  <c r="P200"/>
  <c r="P201"/>
  <c r="P202"/>
  <c r="P203"/>
  <c r="P204"/>
  <c r="P205"/>
  <c r="P206"/>
  <c r="P207"/>
  <c r="P208"/>
  <c r="P209"/>
  <c r="P210"/>
  <c r="P211"/>
  <c r="P213"/>
  <c r="P214"/>
  <c r="P215"/>
  <c r="P216"/>
  <c r="P217"/>
  <c r="P218"/>
  <c r="P219"/>
  <c r="P220"/>
  <c r="P221"/>
  <c r="P222"/>
  <c r="P223"/>
  <c r="P224"/>
  <c r="P225"/>
  <c r="P227"/>
  <c r="P228"/>
  <c r="P229"/>
  <c r="P230"/>
  <c r="P231"/>
  <c r="P232"/>
  <c r="P233"/>
  <c r="P234"/>
  <c r="P235"/>
  <c r="P237"/>
  <c r="P238"/>
  <c r="P239"/>
  <c r="P240"/>
  <c r="P241"/>
  <c r="P242"/>
  <c r="P243"/>
  <c r="P244"/>
  <c r="P246"/>
  <c r="P247"/>
  <c r="P248"/>
  <c r="P249"/>
  <c r="P250"/>
  <c r="P251"/>
  <c r="P252"/>
  <c r="P253"/>
  <c r="P254"/>
  <c r="P255"/>
  <c r="P256"/>
  <c r="P257"/>
  <c r="P258"/>
  <c r="P259"/>
  <c r="P260"/>
  <c r="P262"/>
  <c r="P263"/>
  <c r="P264"/>
  <c r="P265"/>
  <c r="P266"/>
  <c r="P267"/>
  <c r="P268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3"/>
  <c r="P314"/>
  <c r="P315"/>
  <c r="P316"/>
  <c r="P317"/>
  <c r="P318"/>
  <c r="P319"/>
  <c r="P320"/>
  <c r="P321"/>
  <c r="P322"/>
  <c r="P323"/>
  <c r="P324"/>
  <c r="P325"/>
  <c r="P326"/>
  <c r="P327"/>
  <c r="P329"/>
  <c r="P330"/>
  <c r="P331"/>
  <c r="P332"/>
  <c r="P333"/>
  <c r="P334"/>
  <c r="P335"/>
  <c r="P336"/>
  <c r="P337"/>
  <c r="P338"/>
  <c r="P339"/>
  <c r="P341"/>
  <c r="P342"/>
  <c r="P343"/>
  <c r="P344"/>
  <c r="P345"/>
  <c r="P346"/>
  <c r="P347"/>
  <c r="P348"/>
  <c r="P349"/>
  <c r="P350"/>
  <c r="P351"/>
  <c r="P353"/>
  <c r="P354"/>
  <c r="P355"/>
  <c r="P356"/>
  <c r="P357"/>
  <c r="P358"/>
  <c r="P359"/>
  <c r="P360"/>
  <c r="P361"/>
  <c r="P362"/>
  <c r="P363"/>
  <c r="P365"/>
  <c r="P366"/>
  <c r="P367"/>
  <c r="P368"/>
  <c r="P369"/>
  <c r="P370"/>
  <c r="P371"/>
  <c r="P372"/>
  <c r="P373"/>
  <c r="P374"/>
  <c r="P375"/>
  <c r="P376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D48"/>
  <c r="D49"/>
  <c r="D50"/>
  <c r="D51"/>
  <c r="D53"/>
  <c r="D54"/>
  <c r="D55"/>
  <c r="D56"/>
  <c r="D57"/>
  <c r="D58"/>
  <c r="D59"/>
  <c r="D60"/>
  <c r="D61"/>
  <c r="D62"/>
  <c r="D63"/>
  <c r="D64"/>
  <c r="D65"/>
  <c r="D67"/>
  <c r="D68"/>
  <c r="D69"/>
  <c r="D70"/>
  <c r="D71"/>
  <c r="D73"/>
  <c r="D74"/>
  <c r="D75"/>
  <c r="D76"/>
  <c r="D77"/>
  <c r="D78"/>
  <c r="D79"/>
  <c r="D80"/>
  <c r="D82"/>
  <c r="D83"/>
  <c r="D84"/>
  <c r="D85"/>
  <c r="D86"/>
  <c r="D87"/>
  <c r="D88"/>
  <c r="D89"/>
  <c r="D90"/>
  <c r="D92"/>
  <c r="D93"/>
  <c r="D94"/>
  <c r="D95"/>
  <c r="D96"/>
  <c r="D97"/>
  <c r="D98"/>
  <c r="D99"/>
  <c r="D100"/>
  <c r="D101"/>
  <c r="D102"/>
  <c r="D103"/>
  <c r="D104"/>
  <c r="D106"/>
  <c r="D107"/>
  <c r="D108"/>
  <c r="D109"/>
  <c r="D110"/>
  <c r="D111"/>
  <c r="D112"/>
  <c r="D113"/>
  <c r="D114"/>
  <c r="D115"/>
  <c r="D116"/>
  <c r="D117"/>
  <c r="D118"/>
  <c r="D119"/>
  <c r="D120"/>
  <c r="D122"/>
  <c r="D123"/>
  <c r="D124"/>
  <c r="D125"/>
  <c r="D126"/>
  <c r="D127"/>
  <c r="D128"/>
  <c r="D130"/>
  <c r="D131"/>
  <c r="D132"/>
  <c r="D133"/>
  <c r="D134"/>
  <c r="D135"/>
  <c r="D136"/>
  <c r="D137"/>
  <c r="D138"/>
  <c r="D140"/>
  <c r="D141"/>
  <c r="D142"/>
  <c r="D143"/>
  <c r="D144"/>
  <c r="D145"/>
  <c r="D147"/>
  <c r="D148"/>
  <c r="D149"/>
  <c r="D150"/>
  <c r="D151"/>
  <c r="D152"/>
  <c r="D153"/>
  <c r="D154"/>
  <c r="D155"/>
  <c r="D156"/>
  <c r="D157"/>
  <c r="D158"/>
  <c r="D160"/>
  <c r="D161"/>
  <c r="D162"/>
  <c r="D163"/>
  <c r="D164"/>
  <c r="D165"/>
  <c r="D166"/>
  <c r="D167"/>
  <c r="D168"/>
  <c r="D169"/>
  <c r="D170"/>
  <c r="D171"/>
  <c r="D172"/>
  <c r="D174"/>
  <c r="D175"/>
  <c r="D176"/>
  <c r="D177"/>
  <c r="D178"/>
  <c r="D179"/>
  <c r="D180"/>
  <c r="D181"/>
  <c r="D182"/>
  <c r="D183"/>
  <c r="D184"/>
  <c r="D186"/>
  <c r="D187"/>
  <c r="D188"/>
  <c r="D189"/>
  <c r="D190"/>
  <c r="D191"/>
  <c r="D192"/>
  <c r="D193"/>
  <c r="D194"/>
  <c r="D195"/>
  <c r="D196"/>
  <c r="D197"/>
  <c r="D198"/>
  <c r="D200"/>
  <c r="D201"/>
  <c r="D202"/>
  <c r="D203"/>
  <c r="D204"/>
  <c r="D205"/>
  <c r="D206"/>
  <c r="D207"/>
  <c r="D208"/>
  <c r="D209"/>
  <c r="D210"/>
  <c r="D211"/>
  <c r="D213"/>
  <c r="D214"/>
  <c r="D215"/>
  <c r="D216"/>
  <c r="D217"/>
  <c r="D218"/>
  <c r="D219"/>
  <c r="D220"/>
  <c r="D221"/>
  <c r="D222"/>
  <c r="D223"/>
  <c r="D224"/>
  <c r="D225"/>
  <c r="D227"/>
  <c r="D228"/>
  <c r="D229"/>
  <c r="D230"/>
  <c r="D231"/>
  <c r="D232"/>
  <c r="D233"/>
  <c r="D234"/>
  <c r="D235"/>
  <c r="D237"/>
  <c r="D238"/>
  <c r="D239"/>
  <c r="D240"/>
  <c r="D241"/>
  <c r="D242"/>
  <c r="D243"/>
  <c r="D244"/>
  <c r="D246"/>
  <c r="D247"/>
  <c r="D248"/>
  <c r="D249"/>
  <c r="D250"/>
  <c r="D251"/>
  <c r="D252"/>
  <c r="D253"/>
  <c r="D254"/>
  <c r="D255"/>
  <c r="D256"/>
  <c r="D257"/>
  <c r="D258"/>
  <c r="D259"/>
  <c r="D260"/>
  <c r="D262"/>
  <c r="D263"/>
  <c r="D264"/>
  <c r="D265"/>
  <c r="D266"/>
  <c r="D267"/>
  <c r="D268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3"/>
  <c r="D314"/>
  <c r="D315"/>
  <c r="D316"/>
  <c r="D317"/>
  <c r="D318"/>
  <c r="D319"/>
  <c r="D320"/>
  <c r="D321"/>
  <c r="D322"/>
  <c r="D323"/>
  <c r="D324"/>
  <c r="D325"/>
  <c r="D326"/>
  <c r="D327"/>
  <c r="D329"/>
  <c r="D330"/>
  <c r="D331"/>
  <c r="D332"/>
  <c r="D333"/>
  <c r="D334"/>
  <c r="D335"/>
  <c r="D336"/>
  <c r="D337"/>
  <c r="D338"/>
  <c r="D339"/>
  <c r="D341"/>
  <c r="D342"/>
  <c r="D343"/>
  <c r="D344"/>
  <c r="D345"/>
  <c r="D346"/>
  <c r="D347"/>
  <c r="D348"/>
  <c r="D349"/>
  <c r="D350"/>
  <c r="D351"/>
  <c r="D353"/>
  <c r="D354"/>
  <c r="D355"/>
  <c r="D356"/>
  <c r="D357"/>
  <c r="D358"/>
  <c r="D359"/>
  <c r="D360"/>
  <c r="D361"/>
  <c r="D362"/>
  <c r="D363"/>
  <c r="D365"/>
  <c r="D366"/>
  <c r="D367"/>
  <c r="D368"/>
  <c r="D369"/>
  <c r="D370"/>
  <c r="D371"/>
  <c r="D372"/>
  <c r="D373"/>
  <c r="D374"/>
  <c r="D375"/>
  <c r="D376"/>
  <c r="D47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8"/>
  <c r="D8"/>
  <c r="D9"/>
  <c r="D10"/>
  <c r="D11"/>
  <c r="D12"/>
  <c r="D13"/>
  <c r="D14"/>
  <c r="D15"/>
  <c r="D16"/>
  <c r="D7"/>
  <c r="L8"/>
  <c r="L9"/>
  <c r="L10"/>
  <c r="L11"/>
  <c r="L12"/>
  <c r="L13"/>
  <c r="L14"/>
  <c r="L15"/>
  <c r="L16"/>
  <c r="L7"/>
  <c r="D6"/>
  <c r="B6"/>
  <c r="O376" i="8" l="1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AJ17" i="7" l="1"/>
  <c r="AJ6"/>
  <c r="AH45"/>
  <c r="AH17"/>
  <c r="AH6"/>
  <c r="AH377" l="1"/>
  <c r="AD45" l="1"/>
  <c r="AD17"/>
  <c r="AE6" l="1"/>
  <c r="AE45"/>
  <c r="AE17"/>
  <c r="AD377"/>
  <c r="AE377" l="1"/>
  <c r="I7" i="8" l="1"/>
  <c r="J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6"/>
  <c r="V366" s="1"/>
  <c r="U365"/>
  <c r="V365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5"/>
  <c r="V355" s="1"/>
  <c r="U354"/>
  <c r="V354" s="1"/>
  <c r="U353"/>
  <c r="V353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3"/>
  <c r="V343" s="1"/>
  <c r="U342"/>
  <c r="V342" s="1"/>
  <c r="U341"/>
  <c r="V341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5"/>
  <c r="V145" s="1"/>
  <c r="U144"/>
  <c r="V144" s="1"/>
  <c r="U143"/>
  <c r="V143" s="1"/>
  <c r="U142"/>
  <c r="V142" s="1"/>
  <c r="U141"/>
  <c r="V141" s="1"/>
  <c r="U140"/>
  <c r="V140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1"/>
  <c r="V71" s="1"/>
  <c r="U70"/>
  <c r="V70" s="1"/>
  <c r="U69"/>
  <c r="V69" s="1"/>
  <c r="U68"/>
  <c r="V68" s="1"/>
  <c r="U67"/>
  <c r="V67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1"/>
  <c r="V51" s="1"/>
  <c r="U50"/>
  <c r="V50" s="1"/>
  <c r="U49"/>
  <c r="V49" s="1"/>
  <c r="U48"/>
  <c r="V48" s="1"/>
  <c r="U47"/>
  <c r="V47" s="1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Y45" i="7"/>
  <c r="X45"/>
  <c r="U45"/>
  <c r="T45"/>
  <c r="Y17"/>
  <c r="Y377" s="1"/>
  <c r="X17"/>
  <c r="U17"/>
  <c r="T17"/>
  <c r="T377" s="1"/>
  <c r="X377" l="1"/>
  <c r="Z377" s="1"/>
  <c r="Z17"/>
  <c r="V17"/>
  <c r="V45"/>
  <c r="Z45"/>
  <c r="U377"/>
  <c r="V377" s="1"/>
  <c r="O45"/>
  <c r="N45"/>
  <c r="O17"/>
  <c r="N17"/>
  <c r="O6"/>
  <c r="N6"/>
  <c r="N377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C45" i="7"/>
  <c r="B45"/>
  <c r="C17"/>
  <c r="B17"/>
  <c r="D45" l="1"/>
  <c r="O377"/>
  <c r="P377" s="1"/>
  <c r="P6"/>
  <c r="L7" i="8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L8"/>
  <c r="M8" s="1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P17" i="7"/>
  <c r="C18" i="8"/>
  <c r="D18" s="1"/>
  <c r="C34"/>
  <c r="D34" s="1"/>
  <c r="X34" s="1"/>
  <c r="C11"/>
  <c r="D11" s="1"/>
  <c r="X11" s="1"/>
  <c r="C20"/>
  <c r="D20" s="1"/>
  <c r="X20" s="1"/>
  <c r="C28"/>
  <c r="D28" s="1"/>
  <c r="X28" s="1"/>
  <c r="C36"/>
  <c r="D36" s="1"/>
  <c r="X36" s="1"/>
  <c r="C44"/>
  <c r="D44" s="1"/>
  <c r="X44" s="1"/>
  <c r="C50"/>
  <c r="D50" s="1"/>
  <c r="X50" s="1"/>
  <c r="C59"/>
  <c r="D59" s="1"/>
  <c r="X59" s="1"/>
  <c r="C63"/>
  <c r="D63" s="1"/>
  <c r="X63" s="1"/>
  <c r="C73"/>
  <c r="D73" s="1"/>
  <c r="X73" s="1"/>
  <c r="C82"/>
  <c r="D82" s="1"/>
  <c r="X82" s="1"/>
  <c r="C90"/>
  <c r="D90" s="1"/>
  <c r="X90" s="1"/>
  <c r="C99"/>
  <c r="D99" s="1"/>
  <c r="X99" s="1"/>
  <c r="C108"/>
  <c r="D108" s="1"/>
  <c r="X108" s="1"/>
  <c r="C116"/>
  <c r="D116" s="1"/>
  <c r="X116" s="1"/>
  <c r="C120"/>
  <c r="D120" s="1"/>
  <c r="X120" s="1"/>
  <c r="C130"/>
  <c r="D130" s="1"/>
  <c r="X130" s="1"/>
  <c r="C138"/>
  <c r="D138" s="1"/>
  <c r="X138" s="1"/>
  <c r="C148"/>
  <c r="D148" s="1"/>
  <c r="X148" s="1"/>
  <c r="C156"/>
  <c r="D156" s="1"/>
  <c r="X156" s="1"/>
  <c r="C169"/>
  <c r="D169" s="1"/>
  <c r="X169" s="1"/>
  <c r="C191"/>
  <c r="D191" s="1"/>
  <c r="X191" s="1"/>
  <c r="D17" i="7"/>
  <c r="C8" i="8"/>
  <c r="D8" s="1"/>
  <c r="X8" s="1"/>
  <c r="C12"/>
  <c r="D12" s="1"/>
  <c r="X12" s="1"/>
  <c r="C16"/>
  <c r="D16" s="1"/>
  <c r="X16" s="1"/>
  <c r="C21"/>
  <c r="D21" s="1"/>
  <c r="X21" s="1"/>
  <c r="C25"/>
  <c r="D25" s="1"/>
  <c r="X25" s="1"/>
  <c r="C29"/>
  <c r="D29" s="1"/>
  <c r="X29" s="1"/>
  <c r="C33"/>
  <c r="D33" s="1"/>
  <c r="X33" s="1"/>
  <c r="C37"/>
  <c r="D37" s="1"/>
  <c r="X37" s="1"/>
  <c r="C41"/>
  <c r="D41" s="1"/>
  <c r="X41" s="1"/>
  <c r="C47"/>
  <c r="D47" s="1"/>
  <c r="X47" s="1"/>
  <c r="C51"/>
  <c r="D51" s="1"/>
  <c r="X51" s="1"/>
  <c r="C56"/>
  <c r="D56" s="1"/>
  <c r="X56" s="1"/>
  <c r="C60"/>
  <c r="D60" s="1"/>
  <c r="X60" s="1"/>
  <c r="C64"/>
  <c r="D64" s="1"/>
  <c r="X64" s="1"/>
  <c r="C69"/>
  <c r="D69" s="1"/>
  <c r="X69" s="1"/>
  <c r="C74"/>
  <c r="D74" s="1"/>
  <c r="X74" s="1"/>
  <c r="C78"/>
  <c r="D78" s="1"/>
  <c r="X78" s="1"/>
  <c r="C83"/>
  <c r="D83" s="1"/>
  <c r="X83" s="1"/>
  <c r="C87"/>
  <c r="D87" s="1"/>
  <c r="X87" s="1"/>
  <c r="C92"/>
  <c r="D92" s="1"/>
  <c r="X92" s="1"/>
  <c r="C96"/>
  <c r="D96" s="1"/>
  <c r="X96" s="1"/>
  <c r="C100"/>
  <c r="D100" s="1"/>
  <c r="X100" s="1"/>
  <c r="C104"/>
  <c r="D104" s="1"/>
  <c r="X104" s="1"/>
  <c r="C109"/>
  <c r="D109" s="1"/>
  <c r="X109" s="1"/>
  <c r="C113"/>
  <c r="D113" s="1"/>
  <c r="X113" s="1"/>
  <c r="C117"/>
  <c r="D117" s="1"/>
  <c r="X117" s="1"/>
  <c r="C122"/>
  <c r="D122" s="1"/>
  <c r="X122" s="1"/>
  <c r="C126"/>
  <c r="D126" s="1"/>
  <c r="X126" s="1"/>
  <c r="C131"/>
  <c r="D131" s="1"/>
  <c r="X131" s="1"/>
  <c r="C135"/>
  <c r="D135" s="1"/>
  <c r="X135" s="1"/>
  <c r="C140"/>
  <c r="D140" s="1"/>
  <c r="X140" s="1"/>
  <c r="C144"/>
  <c r="D144" s="1"/>
  <c r="X144" s="1"/>
  <c r="C149"/>
  <c r="D149" s="1"/>
  <c r="X149" s="1"/>
  <c r="C153"/>
  <c r="D153" s="1"/>
  <c r="X153" s="1"/>
  <c r="C157"/>
  <c r="D157" s="1"/>
  <c r="X157" s="1"/>
  <c r="C162"/>
  <c r="D162" s="1"/>
  <c r="X162" s="1"/>
  <c r="C166"/>
  <c r="D166" s="1"/>
  <c r="X166" s="1"/>
  <c r="C170"/>
  <c r="D170" s="1"/>
  <c r="X170" s="1"/>
  <c r="C175"/>
  <c r="D175" s="1"/>
  <c r="X175" s="1"/>
  <c r="C179"/>
  <c r="D179" s="1"/>
  <c r="X179" s="1"/>
  <c r="C183"/>
  <c r="D183" s="1"/>
  <c r="X183" s="1"/>
  <c r="C188"/>
  <c r="D188" s="1"/>
  <c r="X188" s="1"/>
  <c r="C192"/>
  <c r="D192" s="1"/>
  <c r="X192" s="1"/>
  <c r="C196"/>
  <c r="D196" s="1"/>
  <c r="X196" s="1"/>
  <c r="C201"/>
  <c r="D201" s="1"/>
  <c r="X201" s="1"/>
  <c r="C205"/>
  <c r="D205" s="1"/>
  <c r="X205" s="1"/>
  <c r="C209"/>
  <c r="D209" s="1"/>
  <c r="X209" s="1"/>
  <c r="C214"/>
  <c r="D214" s="1"/>
  <c r="X214" s="1"/>
  <c r="C218"/>
  <c r="D218" s="1"/>
  <c r="X218" s="1"/>
  <c r="C222"/>
  <c r="D222" s="1"/>
  <c r="X222" s="1"/>
  <c r="C227"/>
  <c r="D227" s="1"/>
  <c r="X227" s="1"/>
  <c r="C231"/>
  <c r="D231" s="1"/>
  <c r="X231" s="1"/>
  <c r="C235"/>
  <c r="D235" s="1"/>
  <c r="X235" s="1"/>
  <c r="C240"/>
  <c r="D240" s="1"/>
  <c r="X240" s="1"/>
  <c r="C244"/>
  <c r="D244" s="1"/>
  <c r="X244" s="1"/>
  <c r="C249"/>
  <c r="D249" s="1"/>
  <c r="X249" s="1"/>
  <c r="C253"/>
  <c r="D253" s="1"/>
  <c r="X253" s="1"/>
  <c r="C257"/>
  <c r="D257" s="1"/>
  <c r="X257" s="1"/>
  <c r="C262"/>
  <c r="D262" s="1"/>
  <c r="X262" s="1"/>
  <c r="C266"/>
  <c r="D266" s="1"/>
  <c r="X266" s="1"/>
  <c r="C271"/>
  <c r="D271" s="1"/>
  <c r="X271" s="1"/>
  <c r="C275"/>
  <c r="D275" s="1"/>
  <c r="X275" s="1"/>
  <c r="C279"/>
  <c r="D279" s="1"/>
  <c r="X279" s="1"/>
  <c r="C283"/>
  <c r="D283" s="1"/>
  <c r="X283" s="1"/>
  <c r="C288"/>
  <c r="D288" s="1"/>
  <c r="X288" s="1"/>
  <c r="C292"/>
  <c r="D292" s="1"/>
  <c r="X292" s="1"/>
  <c r="C296"/>
  <c r="D296" s="1"/>
  <c r="X296" s="1"/>
  <c r="C300"/>
  <c r="D300" s="1"/>
  <c r="X300" s="1"/>
  <c r="C304"/>
  <c r="D304" s="1"/>
  <c r="X304" s="1"/>
  <c r="C308"/>
  <c r="D308" s="1"/>
  <c r="X308" s="1"/>
  <c r="C313"/>
  <c r="D313" s="1"/>
  <c r="X313" s="1"/>
  <c r="C317"/>
  <c r="D317" s="1"/>
  <c r="X317" s="1"/>
  <c r="C321"/>
  <c r="D321" s="1"/>
  <c r="X321" s="1"/>
  <c r="C325"/>
  <c r="D325" s="1"/>
  <c r="X325" s="1"/>
  <c r="C330"/>
  <c r="D330" s="1"/>
  <c r="X330" s="1"/>
  <c r="C334"/>
  <c r="D334" s="1"/>
  <c r="X334" s="1"/>
  <c r="C338"/>
  <c r="D338" s="1"/>
  <c r="X338" s="1"/>
  <c r="C343"/>
  <c r="D343" s="1"/>
  <c r="X343" s="1"/>
  <c r="C347"/>
  <c r="D347" s="1"/>
  <c r="X347" s="1"/>
  <c r="C351"/>
  <c r="D351" s="1"/>
  <c r="X351" s="1"/>
  <c r="C356"/>
  <c r="D356" s="1"/>
  <c r="X356" s="1"/>
  <c r="C360"/>
  <c r="D360" s="1"/>
  <c r="X360" s="1"/>
  <c r="C365"/>
  <c r="D365" s="1"/>
  <c r="X365" s="1"/>
  <c r="C369"/>
  <c r="D369" s="1"/>
  <c r="X369" s="1"/>
  <c r="C373"/>
  <c r="D373" s="1"/>
  <c r="X373" s="1"/>
  <c r="C9"/>
  <c r="D9" s="1"/>
  <c r="X9" s="1"/>
  <c r="C26"/>
  <c r="D26" s="1"/>
  <c r="X26" s="1"/>
  <c r="C42"/>
  <c r="D42" s="1"/>
  <c r="X42" s="1"/>
  <c r="C53"/>
  <c r="D53" s="1"/>
  <c r="X53" s="1"/>
  <c r="C61"/>
  <c r="D61" s="1"/>
  <c r="X61" s="1"/>
  <c r="C75"/>
  <c r="D75" s="1"/>
  <c r="X75" s="1"/>
  <c r="C84"/>
  <c r="D84" s="1"/>
  <c r="X84" s="1"/>
  <c r="C93"/>
  <c r="D93" s="1"/>
  <c r="X93" s="1"/>
  <c r="C101"/>
  <c r="D101" s="1"/>
  <c r="X101" s="1"/>
  <c r="C114"/>
  <c r="D114" s="1"/>
  <c r="X114" s="1"/>
  <c r="C123"/>
  <c r="D123" s="1"/>
  <c r="X123" s="1"/>
  <c r="C127"/>
  <c r="D127" s="1"/>
  <c r="X127" s="1"/>
  <c r="C136"/>
  <c r="D136" s="1"/>
  <c r="X136" s="1"/>
  <c r="C141"/>
  <c r="D141" s="1"/>
  <c r="X141" s="1"/>
  <c r="C145"/>
  <c r="D145" s="1"/>
  <c r="X145" s="1"/>
  <c r="C150"/>
  <c r="D150" s="1"/>
  <c r="X150" s="1"/>
  <c r="C154"/>
  <c r="D154" s="1"/>
  <c r="X154" s="1"/>
  <c r="C158"/>
  <c r="D158" s="1"/>
  <c r="X158" s="1"/>
  <c r="C163"/>
  <c r="D163" s="1"/>
  <c r="X163" s="1"/>
  <c r="C167"/>
  <c r="D167" s="1"/>
  <c r="X167" s="1"/>
  <c r="C171"/>
  <c r="D171" s="1"/>
  <c r="X171" s="1"/>
  <c r="C176"/>
  <c r="D176" s="1"/>
  <c r="X176" s="1"/>
  <c r="C180"/>
  <c r="D180" s="1"/>
  <c r="X180" s="1"/>
  <c r="C184"/>
  <c r="D184" s="1"/>
  <c r="X184" s="1"/>
  <c r="C189"/>
  <c r="D189" s="1"/>
  <c r="X189" s="1"/>
  <c r="C193"/>
  <c r="D193" s="1"/>
  <c r="X193" s="1"/>
  <c r="C197"/>
  <c r="D197" s="1"/>
  <c r="X197" s="1"/>
  <c r="C202"/>
  <c r="D202" s="1"/>
  <c r="X202" s="1"/>
  <c r="C206"/>
  <c r="D206" s="1"/>
  <c r="X206" s="1"/>
  <c r="C210"/>
  <c r="D210" s="1"/>
  <c r="X210" s="1"/>
  <c r="C215"/>
  <c r="D215" s="1"/>
  <c r="X215" s="1"/>
  <c r="C219"/>
  <c r="D219" s="1"/>
  <c r="X219" s="1"/>
  <c r="C223"/>
  <c r="D223" s="1"/>
  <c r="X223" s="1"/>
  <c r="C228"/>
  <c r="D228" s="1"/>
  <c r="X228" s="1"/>
  <c r="C232"/>
  <c r="D232" s="1"/>
  <c r="X232" s="1"/>
  <c r="C237"/>
  <c r="D237" s="1"/>
  <c r="X237" s="1"/>
  <c r="C241"/>
  <c r="D241" s="1"/>
  <c r="X241" s="1"/>
  <c r="C246"/>
  <c r="D246" s="1"/>
  <c r="X246" s="1"/>
  <c r="C250"/>
  <c r="D250" s="1"/>
  <c r="X250" s="1"/>
  <c r="C254"/>
  <c r="D254" s="1"/>
  <c r="X254" s="1"/>
  <c r="C258"/>
  <c r="D258" s="1"/>
  <c r="X258" s="1"/>
  <c r="C263"/>
  <c r="D263" s="1"/>
  <c r="X263" s="1"/>
  <c r="C267"/>
  <c r="D267" s="1"/>
  <c r="X267" s="1"/>
  <c r="C272"/>
  <c r="D272" s="1"/>
  <c r="X272" s="1"/>
  <c r="C276"/>
  <c r="D276" s="1"/>
  <c r="X276" s="1"/>
  <c r="C280"/>
  <c r="D280" s="1"/>
  <c r="X280" s="1"/>
  <c r="C284"/>
  <c r="D284" s="1"/>
  <c r="X284" s="1"/>
  <c r="C289"/>
  <c r="D289" s="1"/>
  <c r="X289" s="1"/>
  <c r="C293"/>
  <c r="D293" s="1"/>
  <c r="X293" s="1"/>
  <c r="C297"/>
  <c r="D297" s="1"/>
  <c r="X297" s="1"/>
  <c r="C301"/>
  <c r="D301" s="1"/>
  <c r="X301" s="1"/>
  <c r="C305"/>
  <c r="D305" s="1"/>
  <c r="X305" s="1"/>
  <c r="C309"/>
  <c r="D309" s="1"/>
  <c r="X309" s="1"/>
  <c r="C314"/>
  <c r="D314" s="1"/>
  <c r="X314" s="1"/>
  <c r="C318"/>
  <c r="D318" s="1"/>
  <c r="X318" s="1"/>
  <c r="C322"/>
  <c r="D322" s="1"/>
  <c r="X322" s="1"/>
  <c r="C326"/>
  <c r="D326" s="1"/>
  <c r="X326" s="1"/>
  <c r="C331"/>
  <c r="D331" s="1"/>
  <c r="X331" s="1"/>
  <c r="C335"/>
  <c r="D335" s="1"/>
  <c r="X335" s="1"/>
  <c r="C339"/>
  <c r="D339" s="1"/>
  <c r="X339" s="1"/>
  <c r="C344"/>
  <c r="D344" s="1"/>
  <c r="X344" s="1"/>
  <c r="C348"/>
  <c r="D348" s="1"/>
  <c r="X348" s="1"/>
  <c r="C353"/>
  <c r="D353" s="1"/>
  <c r="X353" s="1"/>
  <c r="C357"/>
  <c r="D357" s="1"/>
  <c r="X357" s="1"/>
  <c r="C361"/>
  <c r="D361" s="1"/>
  <c r="X361" s="1"/>
  <c r="C366"/>
  <c r="D366" s="1"/>
  <c r="X366" s="1"/>
  <c r="C370"/>
  <c r="D370" s="1"/>
  <c r="X370" s="1"/>
  <c r="C374"/>
  <c r="D374" s="1"/>
  <c r="X374" s="1"/>
  <c r="C22"/>
  <c r="D22" s="1"/>
  <c r="X22" s="1"/>
  <c r="C38"/>
  <c r="D38" s="1"/>
  <c r="X38" s="1"/>
  <c r="C48"/>
  <c r="D48" s="1"/>
  <c r="X48" s="1"/>
  <c r="C57"/>
  <c r="D57" s="1"/>
  <c r="X57" s="1"/>
  <c r="C65"/>
  <c r="D65" s="1"/>
  <c r="X65" s="1"/>
  <c r="C70"/>
  <c r="D70" s="1"/>
  <c r="X70" s="1"/>
  <c r="C79"/>
  <c r="D79" s="1"/>
  <c r="X79" s="1"/>
  <c r="C88"/>
  <c r="D88" s="1"/>
  <c r="X88" s="1"/>
  <c r="C97"/>
  <c r="D97" s="1"/>
  <c r="X97" s="1"/>
  <c r="C106"/>
  <c r="D106" s="1"/>
  <c r="X106" s="1"/>
  <c r="C110"/>
  <c r="D110" s="1"/>
  <c r="X110" s="1"/>
  <c r="C118"/>
  <c r="D118" s="1"/>
  <c r="X118" s="1"/>
  <c r="C132"/>
  <c r="D132" s="1"/>
  <c r="X132" s="1"/>
  <c r="C10"/>
  <c r="D10" s="1"/>
  <c r="X10" s="1"/>
  <c r="C14"/>
  <c r="D14" s="1"/>
  <c r="X14" s="1"/>
  <c r="C19"/>
  <c r="D19" s="1"/>
  <c r="X19" s="1"/>
  <c r="C23"/>
  <c r="D23" s="1"/>
  <c r="X23" s="1"/>
  <c r="C27"/>
  <c r="D27" s="1"/>
  <c r="X27" s="1"/>
  <c r="C31"/>
  <c r="D31" s="1"/>
  <c r="X31" s="1"/>
  <c r="C35"/>
  <c r="D35" s="1"/>
  <c r="X35" s="1"/>
  <c r="C39"/>
  <c r="D39" s="1"/>
  <c r="X39" s="1"/>
  <c r="C43"/>
  <c r="D43" s="1"/>
  <c r="X43" s="1"/>
  <c r="C49"/>
  <c r="D49" s="1"/>
  <c r="X49" s="1"/>
  <c r="C54"/>
  <c r="D54" s="1"/>
  <c r="X54" s="1"/>
  <c r="C58"/>
  <c r="D58" s="1"/>
  <c r="X58" s="1"/>
  <c r="C62"/>
  <c r="D62" s="1"/>
  <c r="X62" s="1"/>
  <c r="C67"/>
  <c r="D67" s="1"/>
  <c r="X67" s="1"/>
  <c r="C71"/>
  <c r="D71" s="1"/>
  <c r="X71" s="1"/>
  <c r="C76"/>
  <c r="D76" s="1"/>
  <c r="X76" s="1"/>
  <c r="C80"/>
  <c r="D80" s="1"/>
  <c r="X80" s="1"/>
  <c r="C85"/>
  <c r="D85" s="1"/>
  <c r="X85" s="1"/>
  <c r="C89"/>
  <c r="D89" s="1"/>
  <c r="X89" s="1"/>
  <c r="C94"/>
  <c r="D94" s="1"/>
  <c r="X94" s="1"/>
  <c r="C98"/>
  <c r="D98" s="1"/>
  <c r="X98" s="1"/>
  <c r="C102"/>
  <c r="D102" s="1"/>
  <c r="X102" s="1"/>
  <c r="C107"/>
  <c r="D107" s="1"/>
  <c r="X107" s="1"/>
  <c r="C111"/>
  <c r="D111" s="1"/>
  <c r="X111" s="1"/>
  <c r="C115"/>
  <c r="D115" s="1"/>
  <c r="X115" s="1"/>
  <c r="C119"/>
  <c r="D119" s="1"/>
  <c r="X119" s="1"/>
  <c r="C124"/>
  <c r="D124" s="1"/>
  <c r="X124" s="1"/>
  <c r="C128"/>
  <c r="D128" s="1"/>
  <c r="X128" s="1"/>
  <c r="C133"/>
  <c r="D133" s="1"/>
  <c r="X133" s="1"/>
  <c r="C137"/>
  <c r="D137" s="1"/>
  <c r="X137" s="1"/>
  <c r="C142"/>
  <c r="D142" s="1"/>
  <c r="X142" s="1"/>
  <c r="C147"/>
  <c r="D147" s="1"/>
  <c r="X147" s="1"/>
  <c r="C151"/>
  <c r="D151" s="1"/>
  <c r="X151" s="1"/>
  <c r="C155"/>
  <c r="D155" s="1"/>
  <c r="X155" s="1"/>
  <c r="C160"/>
  <c r="D160" s="1"/>
  <c r="X160" s="1"/>
  <c r="C164"/>
  <c r="D164" s="1"/>
  <c r="X164" s="1"/>
  <c r="C168"/>
  <c r="D168" s="1"/>
  <c r="X168" s="1"/>
  <c r="C172"/>
  <c r="D172" s="1"/>
  <c r="X172" s="1"/>
  <c r="C177"/>
  <c r="D177" s="1"/>
  <c r="X177" s="1"/>
  <c r="C181"/>
  <c r="D181" s="1"/>
  <c r="X181" s="1"/>
  <c r="C186"/>
  <c r="D186" s="1"/>
  <c r="X186" s="1"/>
  <c r="C190"/>
  <c r="D190" s="1"/>
  <c r="X190" s="1"/>
  <c r="C194"/>
  <c r="D194" s="1"/>
  <c r="X194" s="1"/>
  <c r="C198"/>
  <c r="D198" s="1"/>
  <c r="X198" s="1"/>
  <c r="C203"/>
  <c r="D203" s="1"/>
  <c r="X203" s="1"/>
  <c r="C207"/>
  <c r="D207" s="1"/>
  <c r="X207" s="1"/>
  <c r="C211"/>
  <c r="D211" s="1"/>
  <c r="X211" s="1"/>
  <c r="C216"/>
  <c r="D216" s="1"/>
  <c r="X216" s="1"/>
  <c r="C220"/>
  <c r="D220" s="1"/>
  <c r="X220" s="1"/>
  <c r="C224"/>
  <c r="D224" s="1"/>
  <c r="X224" s="1"/>
  <c r="C229"/>
  <c r="D229" s="1"/>
  <c r="X229" s="1"/>
  <c r="C233"/>
  <c r="D233" s="1"/>
  <c r="X233" s="1"/>
  <c r="C238"/>
  <c r="D238" s="1"/>
  <c r="X238" s="1"/>
  <c r="C242"/>
  <c r="D242" s="1"/>
  <c r="X242" s="1"/>
  <c r="C247"/>
  <c r="D247" s="1"/>
  <c r="X247" s="1"/>
  <c r="C251"/>
  <c r="D251" s="1"/>
  <c r="X251" s="1"/>
  <c r="C255"/>
  <c r="D255" s="1"/>
  <c r="X255" s="1"/>
  <c r="C259"/>
  <c r="D259" s="1"/>
  <c r="X259" s="1"/>
  <c r="C264"/>
  <c r="D264" s="1"/>
  <c r="X264" s="1"/>
  <c r="C268"/>
  <c r="D268" s="1"/>
  <c r="X268" s="1"/>
  <c r="C273"/>
  <c r="D273" s="1"/>
  <c r="X273" s="1"/>
  <c r="C277"/>
  <c r="D277" s="1"/>
  <c r="X277" s="1"/>
  <c r="C281"/>
  <c r="D281" s="1"/>
  <c r="X281" s="1"/>
  <c r="C285"/>
  <c r="D285" s="1"/>
  <c r="X285" s="1"/>
  <c r="C290"/>
  <c r="D290" s="1"/>
  <c r="X290" s="1"/>
  <c r="C294"/>
  <c r="D294" s="1"/>
  <c r="X294" s="1"/>
  <c r="C298"/>
  <c r="D298" s="1"/>
  <c r="X298" s="1"/>
  <c r="C302"/>
  <c r="D302" s="1"/>
  <c r="X302" s="1"/>
  <c r="C306"/>
  <c r="D306" s="1"/>
  <c r="X306" s="1"/>
  <c r="C310"/>
  <c r="D310" s="1"/>
  <c r="X310" s="1"/>
  <c r="C315"/>
  <c r="D315" s="1"/>
  <c r="X315" s="1"/>
  <c r="C319"/>
  <c r="D319" s="1"/>
  <c r="X319" s="1"/>
  <c r="C323"/>
  <c r="D323" s="1"/>
  <c r="X323" s="1"/>
  <c r="C327"/>
  <c r="D327" s="1"/>
  <c r="X327" s="1"/>
  <c r="C332"/>
  <c r="D332" s="1"/>
  <c r="X332" s="1"/>
  <c r="C336"/>
  <c r="D336" s="1"/>
  <c r="X336" s="1"/>
  <c r="C341"/>
  <c r="D341" s="1"/>
  <c r="X341" s="1"/>
  <c r="C345"/>
  <c r="D345" s="1"/>
  <c r="X345" s="1"/>
  <c r="C349"/>
  <c r="D349" s="1"/>
  <c r="X349" s="1"/>
  <c r="C354"/>
  <c r="D354" s="1"/>
  <c r="X354" s="1"/>
  <c r="C358"/>
  <c r="D358" s="1"/>
  <c r="X358" s="1"/>
  <c r="C362"/>
  <c r="D362" s="1"/>
  <c r="X362" s="1"/>
  <c r="C367"/>
  <c r="D367" s="1"/>
  <c r="X367" s="1"/>
  <c r="C371"/>
  <c r="D371" s="1"/>
  <c r="X371" s="1"/>
  <c r="C375"/>
  <c r="D375" s="1"/>
  <c r="X375" s="1"/>
  <c r="C13"/>
  <c r="D13" s="1"/>
  <c r="X13" s="1"/>
  <c r="C30"/>
  <c r="D30" s="1"/>
  <c r="X30" s="1"/>
  <c r="C7"/>
  <c r="D7" s="1"/>
  <c r="C15"/>
  <c r="D15" s="1"/>
  <c r="X15" s="1"/>
  <c r="C24"/>
  <c r="D24" s="1"/>
  <c r="X24" s="1"/>
  <c r="C32"/>
  <c r="D32" s="1"/>
  <c r="X32" s="1"/>
  <c r="C40"/>
  <c r="D40" s="1"/>
  <c r="X40" s="1"/>
  <c r="C55"/>
  <c r="D55" s="1"/>
  <c r="X55" s="1"/>
  <c r="C68"/>
  <c r="D68" s="1"/>
  <c r="X68" s="1"/>
  <c r="C77"/>
  <c r="D77" s="1"/>
  <c r="X77" s="1"/>
  <c r="C86"/>
  <c r="D86" s="1"/>
  <c r="X86" s="1"/>
  <c r="C95"/>
  <c r="D95" s="1"/>
  <c r="X95" s="1"/>
  <c r="C103"/>
  <c r="D103" s="1"/>
  <c r="X103" s="1"/>
  <c r="C112"/>
  <c r="D112" s="1"/>
  <c r="X112" s="1"/>
  <c r="C125"/>
  <c r="D125" s="1"/>
  <c r="X125" s="1"/>
  <c r="C134"/>
  <c r="D134" s="1"/>
  <c r="X134" s="1"/>
  <c r="C143"/>
  <c r="D143" s="1"/>
  <c r="X143" s="1"/>
  <c r="C152"/>
  <c r="D152" s="1"/>
  <c r="X152" s="1"/>
  <c r="C161"/>
  <c r="D161" s="1"/>
  <c r="X161" s="1"/>
  <c r="C165"/>
  <c r="D165" s="1"/>
  <c r="X165" s="1"/>
  <c r="C174"/>
  <c r="D174" s="1"/>
  <c r="X174" s="1"/>
  <c r="C178"/>
  <c r="D178" s="1"/>
  <c r="X178" s="1"/>
  <c r="C182"/>
  <c r="D182" s="1"/>
  <c r="X182" s="1"/>
  <c r="C187"/>
  <c r="D187" s="1"/>
  <c r="X187" s="1"/>
  <c r="C195"/>
  <c r="D195" s="1"/>
  <c r="X195" s="1"/>
  <c r="C200"/>
  <c r="D200" s="1"/>
  <c r="X200" s="1"/>
  <c r="C204"/>
  <c r="D204" s="1"/>
  <c r="X204" s="1"/>
  <c r="C208"/>
  <c r="D208" s="1"/>
  <c r="X208" s="1"/>
  <c r="C213"/>
  <c r="D213" s="1"/>
  <c r="X213" s="1"/>
  <c r="C217"/>
  <c r="D217" s="1"/>
  <c r="X217" s="1"/>
  <c r="C221"/>
  <c r="D221" s="1"/>
  <c r="X221" s="1"/>
  <c r="C225"/>
  <c r="D225" s="1"/>
  <c r="X225" s="1"/>
  <c r="C230"/>
  <c r="D230" s="1"/>
  <c r="X230" s="1"/>
  <c r="C234"/>
  <c r="D234" s="1"/>
  <c r="X234" s="1"/>
  <c r="C239"/>
  <c r="D239" s="1"/>
  <c r="X239" s="1"/>
  <c r="C243"/>
  <c r="D243" s="1"/>
  <c r="X243" s="1"/>
  <c r="C248"/>
  <c r="D248" s="1"/>
  <c r="X248" s="1"/>
  <c r="C252"/>
  <c r="D252" s="1"/>
  <c r="X252" s="1"/>
  <c r="C256"/>
  <c r="D256" s="1"/>
  <c r="X256" s="1"/>
  <c r="C260"/>
  <c r="D260" s="1"/>
  <c r="X260" s="1"/>
  <c r="C265"/>
  <c r="D265" s="1"/>
  <c r="X265" s="1"/>
  <c r="C270"/>
  <c r="D270" s="1"/>
  <c r="X270" s="1"/>
  <c r="C274"/>
  <c r="D274" s="1"/>
  <c r="X274" s="1"/>
  <c r="C278"/>
  <c r="D278" s="1"/>
  <c r="X278" s="1"/>
  <c r="C282"/>
  <c r="D282" s="1"/>
  <c r="X282" s="1"/>
  <c r="C286"/>
  <c r="D286" s="1"/>
  <c r="X286" s="1"/>
  <c r="C291"/>
  <c r="D291" s="1"/>
  <c r="X291" s="1"/>
  <c r="C295"/>
  <c r="D295" s="1"/>
  <c r="X295" s="1"/>
  <c r="C299"/>
  <c r="D299" s="1"/>
  <c r="X299" s="1"/>
  <c r="C303"/>
  <c r="D303" s="1"/>
  <c r="X303" s="1"/>
  <c r="C307"/>
  <c r="D307" s="1"/>
  <c r="X307" s="1"/>
  <c r="C311"/>
  <c r="D311" s="1"/>
  <c r="X311" s="1"/>
  <c r="C316"/>
  <c r="D316" s="1"/>
  <c r="X316" s="1"/>
  <c r="C320"/>
  <c r="D320" s="1"/>
  <c r="X320" s="1"/>
  <c r="C324"/>
  <c r="D324" s="1"/>
  <c r="X324" s="1"/>
  <c r="C329"/>
  <c r="D329" s="1"/>
  <c r="X329" s="1"/>
  <c r="C333"/>
  <c r="D333" s="1"/>
  <c r="X333" s="1"/>
  <c r="C337"/>
  <c r="D337" s="1"/>
  <c r="X337" s="1"/>
  <c r="C342"/>
  <c r="D342" s="1"/>
  <c r="X342" s="1"/>
  <c r="C346"/>
  <c r="D346" s="1"/>
  <c r="X346" s="1"/>
  <c r="C350"/>
  <c r="D350" s="1"/>
  <c r="X350" s="1"/>
  <c r="C355"/>
  <c r="D355" s="1"/>
  <c r="X355" s="1"/>
  <c r="C359"/>
  <c r="D359" s="1"/>
  <c r="X359" s="1"/>
  <c r="C363"/>
  <c r="D363" s="1"/>
  <c r="X363" s="1"/>
  <c r="C368"/>
  <c r="D368" s="1"/>
  <c r="X368" s="1"/>
  <c r="C372"/>
  <c r="D372" s="1"/>
  <c r="X372" s="1"/>
  <c r="C376"/>
  <c r="D376" s="1"/>
  <c r="P45" i="7"/>
  <c r="C6"/>
  <c r="B377"/>
  <c r="D377" s="1"/>
  <c r="C377" l="1"/>
  <c r="B375" i="8"/>
  <c r="B358"/>
  <c r="B341"/>
  <c r="B323"/>
  <c r="B306"/>
  <c r="B290"/>
  <c r="B273"/>
  <c r="B255"/>
  <c r="B238"/>
  <c r="B220"/>
  <c r="B203"/>
  <c r="B194"/>
  <c r="B177"/>
  <c r="B160"/>
  <c r="B142"/>
  <c r="B124"/>
  <c r="B107"/>
  <c r="B89"/>
  <c r="B62"/>
  <c r="B376"/>
  <c r="B368"/>
  <c r="B359"/>
  <c r="B350"/>
  <c r="B342"/>
  <c r="B333"/>
  <c r="B324"/>
  <c r="B316"/>
  <c r="B307"/>
  <c r="B299"/>
  <c r="B291"/>
  <c r="B282"/>
  <c r="B274"/>
  <c r="B265"/>
  <c r="B256"/>
  <c r="B248"/>
  <c r="B239"/>
  <c r="B230"/>
  <c r="B221"/>
  <c r="B213"/>
  <c r="B204"/>
  <c r="B195"/>
  <c r="B182"/>
  <c r="B174"/>
  <c r="B161"/>
  <c r="B143"/>
  <c r="B125"/>
  <c r="B103"/>
  <c r="B86"/>
  <c r="B68"/>
  <c r="B40"/>
  <c r="B24"/>
  <c r="AF6" i="7"/>
  <c r="B13" i="8"/>
  <c r="B169"/>
  <c r="B148"/>
  <c r="B130"/>
  <c r="B116"/>
  <c r="B99"/>
  <c r="B82"/>
  <c r="B63"/>
  <c r="B50"/>
  <c r="B36"/>
  <c r="B20"/>
  <c r="B34"/>
  <c r="B362"/>
  <c r="B345"/>
  <c r="B327"/>
  <c r="B310"/>
  <c r="B294"/>
  <c r="B277"/>
  <c r="B259"/>
  <c r="B242"/>
  <c r="B224"/>
  <c r="B207"/>
  <c r="B181"/>
  <c r="B164"/>
  <c r="B147"/>
  <c r="B128"/>
  <c r="B111"/>
  <c r="B94"/>
  <c r="B76"/>
  <c r="B67"/>
  <c r="B58"/>
  <c r="B49"/>
  <c r="B39"/>
  <c r="B31"/>
  <c r="B23"/>
  <c r="B14"/>
  <c r="B132"/>
  <c r="B110"/>
  <c r="B97"/>
  <c r="B79"/>
  <c r="B65"/>
  <c r="B48"/>
  <c r="B22"/>
  <c r="B370"/>
  <c r="B361"/>
  <c r="B353"/>
  <c r="B344"/>
  <c r="B335"/>
  <c r="B326"/>
  <c r="B318"/>
  <c r="B309"/>
  <c r="B301"/>
  <c r="B293"/>
  <c r="B284"/>
  <c r="B276"/>
  <c r="B267"/>
  <c r="B258"/>
  <c r="B250"/>
  <c r="B241"/>
  <c r="B232"/>
  <c r="B223"/>
  <c r="B215"/>
  <c r="B206"/>
  <c r="B197"/>
  <c r="B189"/>
  <c r="B180"/>
  <c r="B171"/>
  <c r="B163"/>
  <c r="B154"/>
  <c r="B145"/>
  <c r="B136"/>
  <c r="B123"/>
  <c r="B101"/>
  <c r="B84"/>
  <c r="B61"/>
  <c r="B42"/>
  <c r="B9"/>
  <c r="B369"/>
  <c r="B360"/>
  <c r="B351"/>
  <c r="B343"/>
  <c r="B334"/>
  <c r="B325"/>
  <c r="B317"/>
  <c r="B308"/>
  <c r="B300"/>
  <c r="B292"/>
  <c r="B283"/>
  <c r="B275"/>
  <c r="B266"/>
  <c r="B257"/>
  <c r="B249"/>
  <c r="B240"/>
  <c r="B231"/>
  <c r="B222"/>
  <c r="B214"/>
  <c r="B205"/>
  <c r="B196"/>
  <c r="B188"/>
  <c r="B179"/>
  <c r="B170"/>
  <c r="B162"/>
  <c r="B153"/>
  <c r="B144"/>
  <c r="B135"/>
  <c r="B126"/>
  <c r="B117"/>
  <c r="B109"/>
  <c r="B100"/>
  <c r="B92"/>
  <c r="B83"/>
  <c r="B74"/>
  <c r="B64"/>
  <c r="B56"/>
  <c r="AF45" i="7"/>
  <c r="B37" i="8"/>
  <c r="B29"/>
  <c r="B21"/>
  <c r="B12"/>
  <c r="B371"/>
  <c r="B354"/>
  <c r="B336"/>
  <c r="B319"/>
  <c r="B302"/>
  <c r="B285"/>
  <c r="B268"/>
  <c r="B251"/>
  <c r="B233"/>
  <c r="B216"/>
  <c r="B198"/>
  <c r="B190"/>
  <c r="B172"/>
  <c r="B155"/>
  <c r="B137"/>
  <c r="B119"/>
  <c r="B102"/>
  <c r="B85"/>
  <c r="B372"/>
  <c r="B363"/>
  <c r="B355"/>
  <c r="B346"/>
  <c r="B337"/>
  <c r="B329"/>
  <c r="B320"/>
  <c r="B311"/>
  <c r="B303"/>
  <c r="B295"/>
  <c r="B286"/>
  <c r="B278"/>
  <c r="B270"/>
  <c r="B260"/>
  <c r="B252"/>
  <c r="B243"/>
  <c r="B234"/>
  <c r="B225"/>
  <c r="B217"/>
  <c r="B208"/>
  <c r="B200"/>
  <c r="B187"/>
  <c r="B178"/>
  <c r="B165"/>
  <c r="B152"/>
  <c r="B134"/>
  <c r="B112"/>
  <c r="B95"/>
  <c r="B77"/>
  <c r="B55"/>
  <c r="B32"/>
  <c r="B15"/>
  <c r="B30"/>
  <c r="B191"/>
  <c r="B156"/>
  <c r="B138"/>
  <c r="B120"/>
  <c r="B108"/>
  <c r="B90"/>
  <c r="B73"/>
  <c r="B59"/>
  <c r="B44"/>
  <c r="B28"/>
  <c r="B11"/>
  <c r="AF17" i="7"/>
  <c r="B367" i="8"/>
  <c r="B349"/>
  <c r="B332"/>
  <c r="B315"/>
  <c r="B298"/>
  <c r="B281"/>
  <c r="B264"/>
  <c r="B247"/>
  <c r="B229"/>
  <c r="B211"/>
  <c r="B186"/>
  <c r="B168"/>
  <c r="B151"/>
  <c r="B133"/>
  <c r="B115"/>
  <c r="B98"/>
  <c r="B80"/>
  <c r="B71"/>
  <c r="B54"/>
  <c r="B43"/>
  <c r="B35"/>
  <c r="B27"/>
  <c r="B19"/>
  <c r="B10"/>
  <c r="B118"/>
  <c r="B106"/>
  <c r="B88"/>
  <c r="B70"/>
  <c r="B57"/>
  <c r="B38"/>
  <c r="B374"/>
  <c r="B366"/>
  <c r="B357"/>
  <c r="B348"/>
  <c r="B339"/>
  <c r="B331"/>
  <c r="B322"/>
  <c r="B314"/>
  <c r="B305"/>
  <c r="B297"/>
  <c r="B289"/>
  <c r="B280"/>
  <c r="B272"/>
  <c r="B263"/>
  <c r="B254"/>
  <c r="B246"/>
  <c r="B237"/>
  <c r="B228"/>
  <c r="B219"/>
  <c r="B210"/>
  <c r="B202"/>
  <c r="B193"/>
  <c r="B184"/>
  <c r="B176"/>
  <c r="B167"/>
  <c r="B158"/>
  <c r="B150"/>
  <c r="B141"/>
  <c r="B127"/>
  <c r="B114"/>
  <c r="B93"/>
  <c r="B75"/>
  <c r="B53"/>
  <c r="B26"/>
  <c r="B373"/>
  <c r="B365"/>
  <c r="B356"/>
  <c r="B347"/>
  <c r="B338"/>
  <c r="B330"/>
  <c r="B321"/>
  <c r="B313"/>
  <c r="B304"/>
  <c r="B296"/>
  <c r="B288"/>
  <c r="B279"/>
  <c r="B271"/>
  <c r="B262"/>
  <c r="B253"/>
  <c r="B244"/>
  <c r="B235"/>
  <c r="B227"/>
  <c r="B218"/>
  <c r="B209"/>
  <c r="B201"/>
  <c r="B192"/>
  <c r="B183"/>
  <c r="B175"/>
  <c r="B166"/>
  <c r="B157"/>
  <c r="B149"/>
  <c r="B140"/>
  <c r="B131"/>
  <c r="B122"/>
  <c r="B113"/>
  <c r="B104"/>
  <c r="B96"/>
  <c r="B87"/>
  <c r="B78"/>
  <c r="B69"/>
  <c r="B60"/>
  <c r="B51"/>
  <c r="B41"/>
  <c r="B33"/>
  <c r="B25"/>
  <c r="B16"/>
  <c r="B8"/>
  <c r="Q8" l="1"/>
  <c r="K8"/>
  <c r="E8"/>
  <c r="N8"/>
  <c r="Q16"/>
  <c r="K16"/>
  <c r="E16"/>
  <c r="N16"/>
  <c r="T25"/>
  <c r="W25"/>
  <c r="Q25"/>
  <c r="K25"/>
  <c r="E25"/>
  <c r="N25"/>
  <c r="T33"/>
  <c r="W33"/>
  <c r="Q33"/>
  <c r="K33"/>
  <c r="E33"/>
  <c r="N33"/>
  <c r="T41"/>
  <c r="W41"/>
  <c r="Q41"/>
  <c r="K41"/>
  <c r="E41"/>
  <c r="N41"/>
  <c r="T51"/>
  <c r="W51"/>
  <c r="Q51"/>
  <c r="E51"/>
  <c r="N51"/>
  <c r="T60"/>
  <c r="W60"/>
  <c r="Q60"/>
  <c r="E60"/>
  <c r="N60"/>
  <c r="T69"/>
  <c r="W69"/>
  <c r="Q69"/>
  <c r="E69"/>
  <c r="N69"/>
  <c r="T78"/>
  <c r="W78"/>
  <c r="Q78"/>
  <c r="E78"/>
  <c r="N78"/>
  <c r="W87"/>
  <c r="T87"/>
  <c r="Q87"/>
  <c r="E87"/>
  <c r="N87"/>
  <c r="W96"/>
  <c r="T96"/>
  <c r="Q96"/>
  <c r="E96"/>
  <c r="N96"/>
  <c r="W104"/>
  <c r="T104"/>
  <c r="Q104"/>
  <c r="E104"/>
  <c r="N104"/>
  <c r="W113"/>
  <c r="T113"/>
  <c r="Q113"/>
  <c r="E113"/>
  <c r="N113"/>
  <c r="W122"/>
  <c r="T122"/>
  <c r="Q122"/>
  <c r="E122"/>
  <c r="N122"/>
  <c r="W131"/>
  <c r="T131"/>
  <c r="Q131"/>
  <c r="E131"/>
  <c r="N131"/>
  <c r="W140"/>
  <c r="T140"/>
  <c r="Q140"/>
  <c r="E140"/>
  <c r="N140"/>
  <c r="W149"/>
  <c r="T149"/>
  <c r="Q149"/>
  <c r="E149"/>
  <c r="N149"/>
  <c r="W157"/>
  <c r="T157"/>
  <c r="N157"/>
  <c r="Q157"/>
  <c r="E157"/>
  <c r="W166"/>
  <c r="T166"/>
  <c r="N166"/>
  <c r="Q166"/>
  <c r="E166"/>
  <c r="W175"/>
  <c r="T175"/>
  <c r="N175"/>
  <c r="Q175"/>
  <c r="E175"/>
  <c r="W183"/>
  <c r="T183"/>
  <c r="N183"/>
  <c r="Q183"/>
  <c r="E183"/>
  <c r="W192"/>
  <c r="T192"/>
  <c r="N192"/>
  <c r="Q192"/>
  <c r="E192"/>
  <c r="W201"/>
  <c r="T201"/>
  <c r="N201"/>
  <c r="Q201"/>
  <c r="E201"/>
  <c r="W209"/>
  <c r="T209"/>
  <c r="N209"/>
  <c r="Q209"/>
  <c r="E209"/>
  <c r="W218"/>
  <c r="T218"/>
  <c r="N218"/>
  <c r="Q218"/>
  <c r="E218"/>
  <c r="W227"/>
  <c r="T227"/>
  <c r="N227"/>
  <c r="Q227"/>
  <c r="E227"/>
  <c r="W235"/>
  <c r="T235"/>
  <c r="N235"/>
  <c r="Q235"/>
  <c r="E235"/>
  <c r="W244"/>
  <c r="T244"/>
  <c r="N244"/>
  <c r="Q244"/>
  <c r="E244"/>
  <c r="W253"/>
  <c r="T253"/>
  <c r="N253"/>
  <c r="Q253"/>
  <c r="E253"/>
  <c r="W262"/>
  <c r="T262"/>
  <c r="N262"/>
  <c r="Q262"/>
  <c r="E262"/>
  <c r="W271"/>
  <c r="T271"/>
  <c r="N271"/>
  <c r="Q271"/>
  <c r="E271"/>
  <c r="W279"/>
  <c r="T279"/>
  <c r="N279"/>
  <c r="Q279"/>
  <c r="E279"/>
  <c r="W288"/>
  <c r="T288"/>
  <c r="N288"/>
  <c r="Q288"/>
  <c r="E288"/>
  <c r="W296"/>
  <c r="T296"/>
  <c r="N296"/>
  <c r="Q296"/>
  <c r="E296"/>
  <c r="W304"/>
  <c r="T304"/>
  <c r="N304"/>
  <c r="Q304"/>
  <c r="E304"/>
  <c r="W313"/>
  <c r="T313"/>
  <c r="N313"/>
  <c r="Q313"/>
  <c r="E313"/>
  <c r="W321"/>
  <c r="T321"/>
  <c r="N321"/>
  <c r="Q321"/>
  <c r="E321"/>
  <c r="W330"/>
  <c r="T330"/>
  <c r="N330"/>
  <c r="Q330"/>
  <c r="E330"/>
  <c r="W338"/>
  <c r="T338"/>
  <c r="N338"/>
  <c r="Q338"/>
  <c r="E338"/>
  <c r="W347"/>
  <c r="T347"/>
  <c r="N347"/>
  <c r="Q347"/>
  <c r="E347"/>
  <c r="W356"/>
  <c r="T356"/>
  <c r="N356"/>
  <c r="Q356"/>
  <c r="E356"/>
  <c r="W365"/>
  <c r="T365"/>
  <c r="N365"/>
  <c r="Q365"/>
  <c r="E365"/>
  <c r="W373"/>
  <c r="T373"/>
  <c r="N373"/>
  <c r="Q373"/>
  <c r="E373"/>
  <c r="W26"/>
  <c r="Q26"/>
  <c r="T26"/>
  <c r="N26"/>
  <c r="K26"/>
  <c r="E26"/>
  <c r="W53"/>
  <c r="Q53"/>
  <c r="T53"/>
  <c r="N53"/>
  <c r="E53"/>
  <c r="W75"/>
  <c r="Q75"/>
  <c r="T75"/>
  <c r="N75"/>
  <c r="E75"/>
  <c r="W93"/>
  <c r="Q93"/>
  <c r="T93"/>
  <c r="N93"/>
  <c r="E93"/>
  <c r="W114"/>
  <c r="Q114"/>
  <c r="T114"/>
  <c r="N114"/>
  <c r="E114"/>
  <c r="W127"/>
  <c r="Q127"/>
  <c r="T127"/>
  <c r="N127"/>
  <c r="E127"/>
  <c r="W141"/>
  <c r="Q141"/>
  <c r="T141"/>
  <c r="N141"/>
  <c r="E141"/>
  <c r="W150"/>
  <c r="Q150"/>
  <c r="T150"/>
  <c r="N150"/>
  <c r="E150"/>
  <c r="W158"/>
  <c r="Q158"/>
  <c r="T158"/>
  <c r="N158"/>
  <c r="E158"/>
  <c r="W167"/>
  <c r="Q167"/>
  <c r="T167"/>
  <c r="N167"/>
  <c r="E167"/>
  <c r="W176"/>
  <c r="Q176"/>
  <c r="T176"/>
  <c r="N176"/>
  <c r="E176"/>
  <c r="W184"/>
  <c r="Q184"/>
  <c r="T184"/>
  <c r="N184"/>
  <c r="E184"/>
  <c r="W193"/>
  <c r="Q193"/>
  <c r="T193"/>
  <c r="N193"/>
  <c r="E193"/>
  <c r="W202"/>
  <c r="Q202"/>
  <c r="T202"/>
  <c r="N202"/>
  <c r="E202"/>
  <c r="W210"/>
  <c r="Q210"/>
  <c r="T210"/>
  <c r="N210"/>
  <c r="E210"/>
  <c r="W219"/>
  <c r="Q219"/>
  <c r="T219"/>
  <c r="N219"/>
  <c r="E219"/>
  <c r="W228"/>
  <c r="Q228"/>
  <c r="T228"/>
  <c r="N228"/>
  <c r="E228"/>
  <c r="W237"/>
  <c r="Q237"/>
  <c r="T237"/>
  <c r="N237"/>
  <c r="E237"/>
  <c r="W246"/>
  <c r="Q246"/>
  <c r="T246"/>
  <c r="N246"/>
  <c r="E246"/>
  <c r="W254"/>
  <c r="Q254"/>
  <c r="T254"/>
  <c r="N254"/>
  <c r="E254"/>
  <c r="W263"/>
  <c r="Q263"/>
  <c r="T263"/>
  <c r="N263"/>
  <c r="E263"/>
  <c r="W272"/>
  <c r="Q272"/>
  <c r="T272"/>
  <c r="N272"/>
  <c r="E272"/>
  <c r="W280"/>
  <c r="Q280"/>
  <c r="T280"/>
  <c r="N280"/>
  <c r="E280"/>
  <c r="W289"/>
  <c r="Q289"/>
  <c r="T289"/>
  <c r="N289"/>
  <c r="E289"/>
  <c r="W297"/>
  <c r="Q297"/>
  <c r="T297"/>
  <c r="N297"/>
  <c r="E297"/>
  <c r="W305"/>
  <c r="Q305"/>
  <c r="T305"/>
  <c r="N305"/>
  <c r="E305"/>
  <c r="W314"/>
  <c r="Q314"/>
  <c r="T314"/>
  <c r="N314"/>
  <c r="E314"/>
  <c r="W322"/>
  <c r="Q322"/>
  <c r="T322"/>
  <c r="N322"/>
  <c r="E322"/>
  <c r="W331"/>
  <c r="Q331"/>
  <c r="T331"/>
  <c r="N331"/>
  <c r="E331"/>
  <c r="W339"/>
  <c r="Q339"/>
  <c r="T339"/>
  <c r="N339"/>
  <c r="E339"/>
  <c r="W348"/>
  <c r="Q348"/>
  <c r="T348"/>
  <c r="N348"/>
  <c r="E348"/>
  <c r="W357"/>
  <c r="Q357"/>
  <c r="T357"/>
  <c r="N357"/>
  <c r="E357"/>
  <c r="W366"/>
  <c r="Q366"/>
  <c r="T366"/>
  <c r="N366"/>
  <c r="E366"/>
  <c r="W374"/>
  <c r="Q374"/>
  <c r="T374"/>
  <c r="N374"/>
  <c r="E374"/>
  <c r="W38"/>
  <c r="Q38"/>
  <c r="T38"/>
  <c r="N38"/>
  <c r="K38"/>
  <c r="E38"/>
  <c r="W57"/>
  <c r="Q57"/>
  <c r="T57"/>
  <c r="N57"/>
  <c r="E57"/>
  <c r="W70"/>
  <c r="Q70"/>
  <c r="T70"/>
  <c r="N70"/>
  <c r="E70"/>
  <c r="W88"/>
  <c r="Q88"/>
  <c r="T88"/>
  <c r="N88"/>
  <c r="E88"/>
  <c r="W106"/>
  <c r="Q106"/>
  <c r="T106"/>
  <c r="N106"/>
  <c r="E106"/>
  <c r="W118"/>
  <c r="Q118"/>
  <c r="T118"/>
  <c r="N118"/>
  <c r="E118"/>
  <c r="Q10"/>
  <c r="K10"/>
  <c r="E10"/>
  <c r="N10"/>
  <c r="T19"/>
  <c r="W19"/>
  <c r="Q19"/>
  <c r="K19"/>
  <c r="E19"/>
  <c r="N19"/>
  <c r="T27"/>
  <c r="W27"/>
  <c r="Q27"/>
  <c r="K27"/>
  <c r="E27"/>
  <c r="N27"/>
  <c r="W35"/>
  <c r="T35"/>
  <c r="Q35"/>
  <c r="N35"/>
  <c r="K35"/>
  <c r="E35"/>
  <c r="W43"/>
  <c r="T43"/>
  <c r="Q43"/>
  <c r="N43"/>
  <c r="K43"/>
  <c r="E43"/>
  <c r="W54"/>
  <c r="T54"/>
  <c r="Q54"/>
  <c r="N54"/>
  <c r="E54"/>
  <c r="W71"/>
  <c r="T71"/>
  <c r="Q71"/>
  <c r="N71"/>
  <c r="E71"/>
  <c r="W80"/>
  <c r="T80"/>
  <c r="Q80"/>
  <c r="N80"/>
  <c r="E80"/>
  <c r="W98"/>
  <c r="T98"/>
  <c r="Q98"/>
  <c r="N98"/>
  <c r="E98"/>
  <c r="W115"/>
  <c r="T115"/>
  <c r="Q115"/>
  <c r="N115"/>
  <c r="E115"/>
  <c r="W133"/>
  <c r="T133"/>
  <c r="Q133"/>
  <c r="N133"/>
  <c r="E133"/>
  <c r="W151"/>
  <c r="T151"/>
  <c r="N151"/>
  <c r="Q151"/>
  <c r="E151"/>
  <c r="W168"/>
  <c r="T168"/>
  <c r="N168"/>
  <c r="Q168"/>
  <c r="E168"/>
  <c r="W186"/>
  <c r="T186"/>
  <c r="N186"/>
  <c r="Q186"/>
  <c r="E186"/>
  <c r="W211"/>
  <c r="T211"/>
  <c r="N211"/>
  <c r="Q211"/>
  <c r="E211"/>
  <c r="W229"/>
  <c r="T229"/>
  <c r="N229"/>
  <c r="Q229"/>
  <c r="E229"/>
  <c r="W247"/>
  <c r="T247"/>
  <c r="N247"/>
  <c r="Q247"/>
  <c r="E247"/>
  <c r="W264"/>
  <c r="T264"/>
  <c r="N264"/>
  <c r="Q264"/>
  <c r="E264"/>
  <c r="W281"/>
  <c r="T281"/>
  <c r="N281"/>
  <c r="Q281"/>
  <c r="E281"/>
  <c r="W298"/>
  <c r="T298"/>
  <c r="N298"/>
  <c r="Q298"/>
  <c r="E298"/>
  <c r="W315"/>
  <c r="T315"/>
  <c r="N315"/>
  <c r="Q315"/>
  <c r="E315"/>
  <c r="W332"/>
  <c r="T332"/>
  <c r="N332"/>
  <c r="Q332"/>
  <c r="E332"/>
  <c r="W349"/>
  <c r="T349"/>
  <c r="N349"/>
  <c r="Q349"/>
  <c r="E349"/>
  <c r="W367"/>
  <c r="T367"/>
  <c r="N367"/>
  <c r="Q367"/>
  <c r="E367"/>
  <c r="Q11"/>
  <c r="N11"/>
  <c r="K11"/>
  <c r="E11"/>
  <c r="W28"/>
  <c r="Q28"/>
  <c r="T28"/>
  <c r="N28"/>
  <c r="K28"/>
  <c r="E28"/>
  <c r="W44"/>
  <c r="Q44"/>
  <c r="T44"/>
  <c r="N44"/>
  <c r="K44"/>
  <c r="E44"/>
  <c r="W59"/>
  <c r="Q59"/>
  <c r="T59"/>
  <c r="N59"/>
  <c r="E59"/>
  <c r="W73"/>
  <c r="Q73"/>
  <c r="T73"/>
  <c r="N73"/>
  <c r="E73"/>
  <c r="W90"/>
  <c r="Q90"/>
  <c r="T90"/>
  <c r="N90"/>
  <c r="E90"/>
  <c r="W108"/>
  <c r="Q108"/>
  <c r="T108"/>
  <c r="N108"/>
  <c r="E108"/>
  <c r="W120"/>
  <c r="Q120"/>
  <c r="T120"/>
  <c r="N120"/>
  <c r="E120"/>
  <c r="W138"/>
  <c r="Q138"/>
  <c r="T138"/>
  <c r="N138"/>
  <c r="E138"/>
  <c r="W156"/>
  <c r="Q156"/>
  <c r="T156"/>
  <c r="N156"/>
  <c r="E156"/>
  <c r="W191"/>
  <c r="Q191"/>
  <c r="T191"/>
  <c r="N191"/>
  <c r="E191"/>
  <c r="W30"/>
  <c r="Q30"/>
  <c r="T30"/>
  <c r="N30"/>
  <c r="K30"/>
  <c r="E30"/>
  <c r="Q15"/>
  <c r="N15"/>
  <c r="K15"/>
  <c r="E15"/>
  <c r="W32"/>
  <c r="Q32"/>
  <c r="T32"/>
  <c r="N32"/>
  <c r="K32"/>
  <c r="E32"/>
  <c r="W55"/>
  <c r="Q55"/>
  <c r="T55"/>
  <c r="N55"/>
  <c r="E55"/>
  <c r="W77"/>
  <c r="Q77"/>
  <c r="T77"/>
  <c r="N77"/>
  <c r="E77"/>
  <c r="W95"/>
  <c r="Q95"/>
  <c r="T95"/>
  <c r="N95"/>
  <c r="E95"/>
  <c r="W112"/>
  <c r="Q112"/>
  <c r="T112"/>
  <c r="N112"/>
  <c r="E112"/>
  <c r="W134"/>
  <c r="Q134"/>
  <c r="T134"/>
  <c r="N134"/>
  <c r="E134"/>
  <c r="W152"/>
  <c r="Q152"/>
  <c r="T152"/>
  <c r="N152"/>
  <c r="E152"/>
  <c r="W165"/>
  <c r="Q165"/>
  <c r="T165"/>
  <c r="N165"/>
  <c r="E165"/>
  <c r="W178"/>
  <c r="Q178"/>
  <c r="T178"/>
  <c r="N178"/>
  <c r="E178"/>
  <c r="W187"/>
  <c r="Q187"/>
  <c r="T187"/>
  <c r="N187"/>
  <c r="E187"/>
  <c r="W200"/>
  <c r="Q200"/>
  <c r="T200"/>
  <c r="N200"/>
  <c r="E200"/>
  <c r="W208"/>
  <c r="Q208"/>
  <c r="T208"/>
  <c r="N208"/>
  <c r="E208"/>
  <c r="W217"/>
  <c r="Q217"/>
  <c r="T217"/>
  <c r="N217"/>
  <c r="E217"/>
  <c r="W225"/>
  <c r="Q225"/>
  <c r="T225"/>
  <c r="N225"/>
  <c r="E225"/>
  <c r="W234"/>
  <c r="Q234"/>
  <c r="T234"/>
  <c r="N234"/>
  <c r="E234"/>
  <c r="W243"/>
  <c r="Q243"/>
  <c r="T243"/>
  <c r="N243"/>
  <c r="E243"/>
  <c r="W252"/>
  <c r="Q252"/>
  <c r="T252"/>
  <c r="N252"/>
  <c r="E252"/>
  <c r="W260"/>
  <c r="Q260"/>
  <c r="T260"/>
  <c r="N260"/>
  <c r="E260"/>
  <c r="W270"/>
  <c r="Q270"/>
  <c r="T270"/>
  <c r="N270"/>
  <c r="E270"/>
  <c r="W278"/>
  <c r="Q278"/>
  <c r="T278"/>
  <c r="N278"/>
  <c r="E278"/>
  <c r="W286"/>
  <c r="Q286"/>
  <c r="T286"/>
  <c r="N286"/>
  <c r="E286"/>
  <c r="W295"/>
  <c r="Q295"/>
  <c r="T295"/>
  <c r="N295"/>
  <c r="E295"/>
  <c r="W303"/>
  <c r="Q303"/>
  <c r="T303"/>
  <c r="N303"/>
  <c r="E303"/>
  <c r="W311"/>
  <c r="Q311"/>
  <c r="T311"/>
  <c r="N311"/>
  <c r="E311"/>
  <c r="W320"/>
  <c r="Q320"/>
  <c r="T320"/>
  <c r="N320"/>
  <c r="E320"/>
  <c r="W329"/>
  <c r="Q329"/>
  <c r="T329"/>
  <c r="N329"/>
  <c r="E329"/>
  <c r="W337"/>
  <c r="Q337"/>
  <c r="T337"/>
  <c r="N337"/>
  <c r="E337"/>
  <c r="W346"/>
  <c r="Q346"/>
  <c r="T346"/>
  <c r="N346"/>
  <c r="E346"/>
  <c r="W355"/>
  <c r="Q355"/>
  <c r="T355"/>
  <c r="N355"/>
  <c r="E355"/>
  <c r="W363"/>
  <c r="Q363"/>
  <c r="T363"/>
  <c r="N363"/>
  <c r="E363"/>
  <c r="W372"/>
  <c r="Q372"/>
  <c r="T372"/>
  <c r="N372"/>
  <c r="E372"/>
  <c r="W85"/>
  <c r="T85"/>
  <c r="Q85"/>
  <c r="N85"/>
  <c r="E85"/>
  <c r="W102"/>
  <c r="T102"/>
  <c r="Q102"/>
  <c r="N102"/>
  <c r="E102"/>
  <c r="W119"/>
  <c r="T119"/>
  <c r="Q119"/>
  <c r="N119"/>
  <c r="E119"/>
  <c r="W137"/>
  <c r="T137"/>
  <c r="Q137"/>
  <c r="N137"/>
  <c r="E137"/>
  <c r="W155"/>
  <c r="T155"/>
  <c r="N155"/>
  <c r="Q155"/>
  <c r="E155"/>
  <c r="W172"/>
  <c r="T172"/>
  <c r="N172"/>
  <c r="Q172"/>
  <c r="E172"/>
  <c r="W190"/>
  <c r="T190"/>
  <c r="N190"/>
  <c r="Q190"/>
  <c r="E190"/>
  <c r="W198"/>
  <c r="T198"/>
  <c r="N198"/>
  <c r="Q198"/>
  <c r="E198"/>
  <c r="W216"/>
  <c r="T216"/>
  <c r="N216"/>
  <c r="Q216"/>
  <c r="E216"/>
  <c r="W233"/>
  <c r="T233"/>
  <c r="N233"/>
  <c r="Q233"/>
  <c r="E233"/>
  <c r="W251"/>
  <c r="T251"/>
  <c r="N251"/>
  <c r="Q251"/>
  <c r="E251"/>
  <c r="W268"/>
  <c r="T268"/>
  <c r="N268"/>
  <c r="Q268"/>
  <c r="E268"/>
  <c r="W285"/>
  <c r="T285"/>
  <c r="N285"/>
  <c r="Q285"/>
  <c r="E285"/>
  <c r="W302"/>
  <c r="T302"/>
  <c r="N302"/>
  <c r="Q302"/>
  <c r="E302"/>
  <c r="W319"/>
  <c r="T319"/>
  <c r="N319"/>
  <c r="Q319"/>
  <c r="E319"/>
  <c r="W336"/>
  <c r="T336"/>
  <c r="N336"/>
  <c r="Q336"/>
  <c r="E336"/>
  <c r="W354"/>
  <c r="T354"/>
  <c r="N354"/>
  <c r="Q354"/>
  <c r="E354"/>
  <c r="W371"/>
  <c r="T371"/>
  <c r="N371"/>
  <c r="Q371"/>
  <c r="E371"/>
  <c r="Q12"/>
  <c r="K12"/>
  <c r="E12"/>
  <c r="N12"/>
  <c r="T21"/>
  <c r="W21"/>
  <c r="Q21"/>
  <c r="K21"/>
  <c r="E21"/>
  <c r="N21"/>
  <c r="T29"/>
  <c r="W29"/>
  <c r="Q29"/>
  <c r="K29"/>
  <c r="E29"/>
  <c r="N29"/>
  <c r="T37"/>
  <c r="W37"/>
  <c r="Q37"/>
  <c r="K37"/>
  <c r="E37"/>
  <c r="N37"/>
  <c r="T56"/>
  <c r="W56"/>
  <c r="Q56"/>
  <c r="E56"/>
  <c r="N56"/>
  <c r="T64"/>
  <c r="W64"/>
  <c r="Q64"/>
  <c r="E64"/>
  <c r="N64"/>
  <c r="T74"/>
  <c r="W74"/>
  <c r="Q74"/>
  <c r="E74"/>
  <c r="N74"/>
  <c r="W83"/>
  <c r="T83"/>
  <c r="Q83"/>
  <c r="E83"/>
  <c r="N83"/>
  <c r="W92"/>
  <c r="T92"/>
  <c r="Q92"/>
  <c r="E92"/>
  <c r="N92"/>
  <c r="W100"/>
  <c r="T100"/>
  <c r="Q100"/>
  <c r="E100"/>
  <c r="N100"/>
  <c r="W109"/>
  <c r="T109"/>
  <c r="Q109"/>
  <c r="E109"/>
  <c r="N109"/>
  <c r="W117"/>
  <c r="T117"/>
  <c r="Q117"/>
  <c r="E117"/>
  <c r="N117"/>
  <c r="W126"/>
  <c r="T126"/>
  <c r="Q126"/>
  <c r="E126"/>
  <c r="N126"/>
  <c r="W135"/>
  <c r="T135"/>
  <c r="Q135"/>
  <c r="E135"/>
  <c r="N135"/>
  <c r="W144"/>
  <c r="T144"/>
  <c r="Q144"/>
  <c r="E144"/>
  <c r="N144"/>
  <c r="W153"/>
  <c r="T153"/>
  <c r="N153"/>
  <c r="Q153"/>
  <c r="E153"/>
  <c r="W162"/>
  <c r="T162"/>
  <c r="N162"/>
  <c r="Q162"/>
  <c r="E162"/>
  <c r="W170"/>
  <c r="T170"/>
  <c r="N170"/>
  <c r="Q170"/>
  <c r="E170"/>
  <c r="W179"/>
  <c r="T179"/>
  <c r="N179"/>
  <c r="Q179"/>
  <c r="E179"/>
  <c r="W188"/>
  <c r="T188"/>
  <c r="N188"/>
  <c r="Q188"/>
  <c r="E188"/>
  <c r="W196"/>
  <c r="T196"/>
  <c r="N196"/>
  <c r="Q196"/>
  <c r="E196"/>
  <c r="W205"/>
  <c r="T205"/>
  <c r="N205"/>
  <c r="Q205"/>
  <c r="E205"/>
  <c r="W214"/>
  <c r="T214"/>
  <c r="N214"/>
  <c r="Q214"/>
  <c r="E214"/>
  <c r="W222"/>
  <c r="T222"/>
  <c r="N222"/>
  <c r="Q222"/>
  <c r="E222"/>
  <c r="W231"/>
  <c r="T231"/>
  <c r="N231"/>
  <c r="Q231"/>
  <c r="E231"/>
  <c r="W240"/>
  <c r="T240"/>
  <c r="N240"/>
  <c r="Q240"/>
  <c r="E240"/>
  <c r="W249"/>
  <c r="T249"/>
  <c r="N249"/>
  <c r="Q249"/>
  <c r="E249"/>
  <c r="W257"/>
  <c r="T257"/>
  <c r="N257"/>
  <c r="Q257"/>
  <c r="E257"/>
  <c r="W266"/>
  <c r="T266"/>
  <c r="N266"/>
  <c r="Q266"/>
  <c r="E266"/>
  <c r="W275"/>
  <c r="T275"/>
  <c r="N275"/>
  <c r="Q275"/>
  <c r="E275"/>
  <c r="W283"/>
  <c r="T283"/>
  <c r="N283"/>
  <c r="Q283"/>
  <c r="E283"/>
  <c r="W292"/>
  <c r="T292"/>
  <c r="N292"/>
  <c r="Q292"/>
  <c r="E292"/>
  <c r="W300"/>
  <c r="T300"/>
  <c r="N300"/>
  <c r="Q300"/>
  <c r="E300"/>
  <c r="W308"/>
  <c r="T308"/>
  <c r="N308"/>
  <c r="Q308"/>
  <c r="E308"/>
  <c r="W317"/>
  <c r="T317"/>
  <c r="N317"/>
  <c r="Q317"/>
  <c r="E317"/>
  <c r="W325"/>
  <c r="T325"/>
  <c r="N325"/>
  <c r="Q325"/>
  <c r="E325"/>
  <c r="W334"/>
  <c r="T334"/>
  <c r="N334"/>
  <c r="Q334"/>
  <c r="E334"/>
  <c r="W343"/>
  <c r="T343"/>
  <c r="N343"/>
  <c r="Q343"/>
  <c r="E343"/>
  <c r="W351"/>
  <c r="T351"/>
  <c r="N351"/>
  <c r="Q351"/>
  <c r="E351"/>
  <c r="W360"/>
  <c r="T360"/>
  <c r="N360"/>
  <c r="Q360"/>
  <c r="E360"/>
  <c r="W369"/>
  <c r="T369"/>
  <c r="N369"/>
  <c r="Q369"/>
  <c r="E369"/>
  <c r="Q9"/>
  <c r="N9"/>
  <c r="K9"/>
  <c r="E9"/>
  <c r="W42"/>
  <c r="Q42"/>
  <c r="T42"/>
  <c r="N42"/>
  <c r="K42"/>
  <c r="E42"/>
  <c r="W61"/>
  <c r="Q61"/>
  <c r="T61"/>
  <c r="N61"/>
  <c r="E61"/>
  <c r="W84"/>
  <c r="Q84"/>
  <c r="T84"/>
  <c r="N84"/>
  <c r="E84"/>
  <c r="W101"/>
  <c r="Q101"/>
  <c r="T101"/>
  <c r="N101"/>
  <c r="E101"/>
  <c r="W123"/>
  <c r="Q123"/>
  <c r="T123"/>
  <c r="N123"/>
  <c r="E123"/>
  <c r="W136"/>
  <c r="Q136"/>
  <c r="T136"/>
  <c r="N136"/>
  <c r="E136"/>
  <c r="W145"/>
  <c r="Q145"/>
  <c r="T145"/>
  <c r="N145"/>
  <c r="E145"/>
  <c r="W154"/>
  <c r="Q154"/>
  <c r="T154"/>
  <c r="N154"/>
  <c r="E154"/>
  <c r="W163"/>
  <c r="Q163"/>
  <c r="T163"/>
  <c r="N163"/>
  <c r="E163"/>
  <c r="W171"/>
  <c r="Q171"/>
  <c r="T171"/>
  <c r="N171"/>
  <c r="E171"/>
  <c r="W180"/>
  <c r="Q180"/>
  <c r="T180"/>
  <c r="N180"/>
  <c r="E180"/>
  <c r="W189"/>
  <c r="Q189"/>
  <c r="T189"/>
  <c r="N189"/>
  <c r="E189"/>
  <c r="W197"/>
  <c r="Q197"/>
  <c r="T197"/>
  <c r="N197"/>
  <c r="E197"/>
  <c r="W206"/>
  <c r="Q206"/>
  <c r="T206"/>
  <c r="N206"/>
  <c r="E206"/>
  <c r="W215"/>
  <c r="Q215"/>
  <c r="T215"/>
  <c r="N215"/>
  <c r="E215"/>
  <c r="W223"/>
  <c r="Q223"/>
  <c r="T223"/>
  <c r="N223"/>
  <c r="E223"/>
  <c r="W232"/>
  <c r="Q232"/>
  <c r="T232"/>
  <c r="N232"/>
  <c r="E232"/>
  <c r="W241"/>
  <c r="Q241"/>
  <c r="T241"/>
  <c r="N241"/>
  <c r="E241"/>
  <c r="W250"/>
  <c r="Q250"/>
  <c r="T250"/>
  <c r="N250"/>
  <c r="E250"/>
  <c r="W258"/>
  <c r="Q258"/>
  <c r="T258"/>
  <c r="N258"/>
  <c r="E258"/>
  <c r="W267"/>
  <c r="Q267"/>
  <c r="T267"/>
  <c r="N267"/>
  <c r="E267"/>
  <c r="W276"/>
  <c r="Q276"/>
  <c r="T276"/>
  <c r="N276"/>
  <c r="E276"/>
  <c r="W284"/>
  <c r="Q284"/>
  <c r="T284"/>
  <c r="N284"/>
  <c r="E284"/>
  <c r="W293"/>
  <c r="Q293"/>
  <c r="T293"/>
  <c r="N293"/>
  <c r="E293"/>
  <c r="W301"/>
  <c r="Q301"/>
  <c r="T301"/>
  <c r="N301"/>
  <c r="E301"/>
  <c r="W309"/>
  <c r="Q309"/>
  <c r="T309"/>
  <c r="N309"/>
  <c r="E309"/>
  <c r="W318"/>
  <c r="Q318"/>
  <c r="T318"/>
  <c r="N318"/>
  <c r="E318"/>
  <c r="W326"/>
  <c r="Q326"/>
  <c r="T326"/>
  <c r="N326"/>
  <c r="E326"/>
  <c r="W335"/>
  <c r="Q335"/>
  <c r="T335"/>
  <c r="N335"/>
  <c r="E335"/>
  <c r="W344"/>
  <c r="Q344"/>
  <c r="T344"/>
  <c r="N344"/>
  <c r="E344"/>
  <c r="W353"/>
  <c r="Q353"/>
  <c r="T353"/>
  <c r="N353"/>
  <c r="E353"/>
  <c r="W361"/>
  <c r="Q361"/>
  <c r="T361"/>
  <c r="N361"/>
  <c r="E361"/>
  <c r="W370"/>
  <c r="Q370"/>
  <c r="T370"/>
  <c r="N370"/>
  <c r="E370"/>
  <c r="W22"/>
  <c r="Q22"/>
  <c r="T22"/>
  <c r="N22"/>
  <c r="K22"/>
  <c r="E22"/>
  <c r="W48"/>
  <c r="Q48"/>
  <c r="T48"/>
  <c r="N48"/>
  <c r="E48"/>
  <c r="W65"/>
  <c r="Q65"/>
  <c r="T65"/>
  <c r="N65"/>
  <c r="E65"/>
  <c r="W79"/>
  <c r="Q79"/>
  <c r="T79"/>
  <c r="N79"/>
  <c r="E79"/>
  <c r="W97"/>
  <c r="Q97"/>
  <c r="T97"/>
  <c r="N97"/>
  <c r="E97"/>
  <c r="W110"/>
  <c r="Q110"/>
  <c r="T110"/>
  <c r="N110"/>
  <c r="E110"/>
  <c r="W132"/>
  <c r="Q132"/>
  <c r="T132"/>
  <c r="N132"/>
  <c r="E132"/>
  <c r="Q14"/>
  <c r="K14"/>
  <c r="E14"/>
  <c r="N14"/>
  <c r="T23"/>
  <c r="W23"/>
  <c r="Q23"/>
  <c r="K23"/>
  <c r="E23"/>
  <c r="N23"/>
  <c r="T31"/>
  <c r="W31"/>
  <c r="Q31"/>
  <c r="K31"/>
  <c r="E31"/>
  <c r="N31"/>
  <c r="W39"/>
  <c r="T39"/>
  <c r="Q39"/>
  <c r="N39"/>
  <c r="K39"/>
  <c r="E39"/>
  <c r="W49"/>
  <c r="T49"/>
  <c r="Q49"/>
  <c r="N49"/>
  <c r="E49"/>
  <c r="W58"/>
  <c r="T58"/>
  <c r="Q58"/>
  <c r="N58"/>
  <c r="E58"/>
  <c r="W67"/>
  <c r="T67"/>
  <c r="Q67"/>
  <c r="N67"/>
  <c r="E67"/>
  <c r="W76"/>
  <c r="T76"/>
  <c r="Q76"/>
  <c r="N76"/>
  <c r="E76"/>
  <c r="W94"/>
  <c r="T94"/>
  <c r="Q94"/>
  <c r="N94"/>
  <c r="E94"/>
  <c r="W111"/>
  <c r="T111"/>
  <c r="Q111"/>
  <c r="N111"/>
  <c r="E111"/>
  <c r="W128"/>
  <c r="T128"/>
  <c r="Q128"/>
  <c r="N128"/>
  <c r="E128"/>
  <c r="W147"/>
  <c r="T147"/>
  <c r="Q147"/>
  <c r="N147"/>
  <c r="E147"/>
  <c r="W164"/>
  <c r="T164"/>
  <c r="N164"/>
  <c r="Q164"/>
  <c r="E164"/>
  <c r="W181"/>
  <c r="T181"/>
  <c r="N181"/>
  <c r="Q181"/>
  <c r="E181"/>
  <c r="W207"/>
  <c r="T207"/>
  <c r="N207"/>
  <c r="Q207"/>
  <c r="E207"/>
  <c r="W224"/>
  <c r="T224"/>
  <c r="N224"/>
  <c r="Q224"/>
  <c r="E224"/>
  <c r="W242"/>
  <c r="T242"/>
  <c r="N242"/>
  <c r="Q242"/>
  <c r="E242"/>
  <c r="W259"/>
  <c r="T259"/>
  <c r="N259"/>
  <c r="Q259"/>
  <c r="E259"/>
  <c r="W277"/>
  <c r="T277"/>
  <c r="N277"/>
  <c r="Q277"/>
  <c r="E277"/>
  <c r="W294"/>
  <c r="T294"/>
  <c r="N294"/>
  <c r="Q294"/>
  <c r="E294"/>
  <c r="W310"/>
  <c r="T310"/>
  <c r="N310"/>
  <c r="Q310"/>
  <c r="E310"/>
  <c r="W327"/>
  <c r="T327"/>
  <c r="N327"/>
  <c r="Q327"/>
  <c r="E327"/>
  <c r="W345"/>
  <c r="T345"/>
  <c r="N345"/>
  <c r="Q345"/>
  <c r="E345"/>
  <c r="W362"/>
  <c r="T362"/>
  <c r="N362"/>
  <c r="Q362"/>
  <c r="E362"/>
  <c r="W34"/>
  <c r="Q34"/>
  <c r="T34"/>
  <c r="N34"/>
  <c r="K34"/>
  <c r="E34"/>
  <c r="W20"/>
  <c r="Q20"/>
  <c r="T20"/>
  <c r="N20"/>
  <c r="K20"/>
  <c r="E20"/>
  <c r="W36"/>
  <c r="Q36"/>
  <c r="T36"/>
  <c r="N36"/>
  <c r="K36"/>
  <c r="E36"/>
  <c r="W50"/>
  <c r="Q50"/>
  <c r="T50"/>
  <c r="N50"/>
  <c r="E50"/>
  <c r="W63"/>
  <c r="Q63"/>
  <c r="T63"/>
  <c r="N63"/>
  <c r="E63"/>
  <c r="W82"/>
  <c r="Q82"/>
  <c r="T82"/>
  <c r="N82"/>
  <c r="E82"/>
  <c r="W99"/>
  <c r="Q99"/>
  <c r="T99"/>
  <c r="N99"/>
  <c r="E99"/>
  <c r="W116"/>
  <c r="Q116"/>
  <c r="T116"/>
  <c r="N116"/>
  <c r="E116"/>
  <c r="W130"/>
  <c r="Q130"/>
  <c r="T130"/>
  <c r="N130"/>
  <c r="E130"/>
  <c r="W148"/>
  <c r="Q148"/>
  <c r="T148"/>
  <c r="N148"/>
  <c r="E148"/>
  <c r="W169"/>
  <c r="Q169"/>
  <c r="T169"/>
  <c r="N169"/>
  <c r="E169"/>
  <c r="Q13"/>
  <c r="N13"/>
  <c r="K13"/>
  <c r="E13"/>
  <c r="W24"/>
  <c r="Q24"/>
  <c r="T24"/>
  <c r="N24"/>
  <c r="K24"/>
  <c r="E24"/>
  <c r="W40"/>
  <c r="Q40"/>
  <c r="T40"/>
  <c r="N40"/>
  <c r="K40"/>
  <c r="E40"/>
  <c r="W68"/>
  <c r="Q68"/>
  <c r="T68"/>
  <c r="N68"/>
  <c r="E68"/>
  <c r="W86"/>
  <c r="Q86"/>
  <c r="T86"/>
  <c r="N86"/>
  <c r="E86"/>
  <c r="W103"/>
  <c r="Q103"/>
  <c r="T103"/>
  <c r="N103"/>
  <c r="E103"/>
  <c r="W125"/>
  <c r="Q125"/>
  <c r="T125"/>
  <c r="N125"/>
  <c r="E125"/>
  <c r="W143"/>
  <c r="Q143"/>
  <c r="T143"/>
  <c r="N143"/>
  <c r="E143"/>
  <c r="W161"/>
  <c r="Q161"/>
  <c r="T161"/>
  <c r="N161"/>
  <c r="E161"/>
  <c r="W174"/>
  <c r="Q174"/>
  <c r="T174"/>
  <c r="N174"/>
  <c r="E174"/>
  <c r="W182"/>
  <c r="Q182"/>
  <c r="T182"/>
  <c r="N182"/>
  <c r="E182"/>
  <c r="W195"/>
  <c r="Q195"/>
  <c r="T195"/>
  <c r="N195"/>
  <c r="E195"/>
  <c r="W204"/>
  <c r="Q204"/>
  <c r="T204"/>
  <c r="N204"/>
  <c r="E204"/>
  <c r="W213"/>
  <c r="Q213"/>
  <c r="T213"/>
  <c r="N213"/>
  <c r="E213"/>
  <c r="W221"/>
  <c r="Q221"/>
  <c r="T221"/>
  <c r="N221"/>
  <c r="E221"/>
  <c r="W230"/>
  <c r="Q230"/>
  <c r="T230"/>
  <c r="N230"/>
  <c r="E230"/>
  <c r="W239"/>
  <c r="Q239"/>
  <c r="T239"/>
  <c r="N239"/>
  <c r="E239"/>
  <c r="W248"/>
  <c r="Q248"/>
  <c r="T248"/>
  <c r="N248"/>
  <c r="E248"/>
  <c r="W256"/>
  <c r="Q256"/>
  <c r="T256"/>
  <c r="N256"/>
  <c r="E256"/>
  <c r="W265"/>
  <c r="Q265"/>
  <c r="T265"/>
  <c r="N265"/>
  <c r="E265"/>
  <c r="W274"/>
  <c r="Q274"/>
  <c r="T274"/>
  <c r="N274"/>
  <c r="E274"/>
  <c r="W282"/>
  <c r="Q282"/>
  <c r="T282"/>
  <c r="N282"/>
  <c r="E282"/>
  <c r="W291"/>
  <c r="Q291"/>
  <c r="T291"/>
  <c r="N291"/>
  <c r="E291"/>
  <c r="W299"/>
  <c r="Q299"/>
  <c r="T299"/>
  <c r="N299"/>
  <c r="E299"/>
  <c r="W307"/>
  <c r="Q307"/>
  <c r="T307"/>
  <c r="N307"/>
  <c r="E307"/>
  <c r="W316"/>
  <c r="Q316"/>
  <c r="T316"/>
  <c r="N316"/>
  <c r="E316"/>
  <c r="W324"/>
  <c r="Q324"/>
  <c r="T324"/>
  <c r="N324"/>
  <c r="E324"/>
  <c r="W333"/>
  <c r="Q333"/>
  <c r="T333"/>
  <c r="N333"/>
  <c r="E333"/>
  <c r="W342"/>
  <c r="Q342"/>
  <c r="T342"/>
  <c r="N342"/>
  <c r="E342"/>
  <c r="W350"/>
  <c r="Q350"/>
  <c r="T350"/>
  <c r="N350"/>
  <c r="E350"/>
  <c r="W359"/>
  <c r="Q359"/>
  <c r="T359"/>
  <c r="N359"/>
  <c r="E359"/>
  <c r="W368"/>
  <c r="Q368"/>
  <c r="T368"/>
  <c r="N368"/>
  <c r="E368"/>
  <c r="W376"/>
  <c r="Q376"/>
  <c r="T376"/>
  <c r="N376"/>
  <c r="E376"/>
  <c r="W62"/>
  <c r="T62"/>
  <c r="Q62"/>
  <c r="N62"/>
  <c r="E62"/>
  <c r="W89"/>
  <c r="T89"/>
  <c r="Q89"/>
  <c r="N89"/>
  <c r="E89"/>
  <c r="W107"/>
  <c r="T107"/>
  <c r="Q107"/>
  <c r="N107"/>
  <c r="E107"/>
  <c r="W124"/>
  <c r="T124"/>
  <c r="Q124"/>
  <c r="N124"/>
  <c r="E124"/>
  <c r="W142"/>
  <c r="T142"/>
  <c r="Q142"/>
  <c r="N142"/>
  <c r="E142"/>
  <c r="W160"/>
  <c r="T160"/>
  <c r="N160"/>
  <c r="Q160"/>
  <c r="E160"/>
  <c r="W177"/>
  <c r="T177"/>
  <c r="N177"/>
  <c r="Q177"/>
  <c r="E177"/>
  <c r="W194"/>
  <c r="T194"/>
  <c r="N194"/>
  <c r="Q194"/>
  <c r="E194"/>
  <c r="W203"/>
  <c r="T203"/>
  <c r="N203"/>
  <c r="Q203"/>
  <c r="E203"/>
  <c r="W220"/>
  <c r="T220"/>
  <c r="N220"/>
  <c r="Q220"/>
  <c r="E220"/>
  <c r="W238"/>
  <c r="T238"/>
  <c r="N238"/>
  <c r="Q238"/>
  <c r="E238"/>
  <c r="W255"/>
  <c r="T255"/>
  <c r="N255"/>
  <c r="Q255"/>
  <c r="E255"/>
  <c r="W273"/>
  <c r="T273"/>
  <c r="N273"/>
  <c r="Q273"/>
  <c r="E273"/>
  <c r="W290"/>
  <c r="T290"/>
  <c r="N290"/>
  <c r="Q290"/>
  <c r="E290"/>
  <c r="W306"/>
  <c r="T306"/>
  <c r="N306"/>
  <c r="Q306"/>
  <c r="E306"/>
  <c r="W323"/>
  <c r="T323"/>
  <c r="N323"/>
  <c r="Q323"/>
  <c r="E323"/>
  <c r="W341"/>
  <c r="T341"/>
  <c r="N341"/>
  <c r="Q341"/>
  <c r="E341"/>
  <c r="W358"/>
  <c r="T358"/>
  <c r="N358"/>
  <c r="Q358"/>
  <c r="E358"/>
  <c r="W375"/>
  <c r="T375"/>
  <c r="N375"/>
  <c r="Q375"/>
  <c r="E375"/>
  <c r="AF377" i="7"/>
  <c r="AC377" s="1"/>
  <c r="B47" i="8"/>
  <c r="AG45" i="7"/>
  <c r="B45" i="8" s="1"/>
  <c r="B18"/>
  <c r="AG17" i="7"/>
  <c r="B7" i="8"/>
  <c r="N7" s="1"/>
  <c r="AG6" i="7"/>
  <c r="B6" i="8" s="1"/>
  <c r="Q7" l="1"/>
  <c r="Q6" s="1"/>
  <c r="H6"/>
  <c r="K7"/>
  <c r="K6" s="1"/>
  <c r="E7"/>
  <c r="E6" s="1"/>
  <c r="W18"/>
  <c r="W17" s="1"/>
  <c r="Q18"/>
  <c r="Q17" s="1"/>
  <c r="T18"/>
  <c r="T17" s="1"/>
  <c r="N18"/>
  <c r="N17" s="1"/>
  <c r="K18"/>
  <c r="E18"/>
  <c r="T47"/>
  <c r="W47"/>
  <c r="Q47"/>
  <c r="E47"/>
  <c r="N47"/>
  <c r="H17"/>
  <c r="AJ45" i="7"/>
  <c r="AJ377" s="1"/>
  <c r="N6" i="8"/>
  <c r="K17"/>
  <c r="E17"/>
  <c r="B17"/>
  <c r="AG377" i="7"/>
  <c r="B377" i="8" s="1"/>
  <c r="W45"/>
  <c r="Q45"/>
  <c r="T45"/>
  <c r="N45"/>
  <c r="E45"/>
  <c r="H377" l="1"/>
  <c r="W377"/>
  <c r="T377"/>
  <c r="E377"/>
  <c r="K377"/>
  <c r="N377"/>
  <c r="Q377"/>
  <c r="AI45" i="7"/>
  <c r="AI17"/>
  <c r="AI6"/>
  <c r="AI377" l="1"/>
</calcChain>
</file>

<file path=xl/sharedStrings.xml><?xml version="1.0" encoding="utf-8"?>
<sst xmlns="http://schemas.openxmlformats.org/spreadsheetml/2006/main" count="5490" uniqueCount="422">
  <si>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</si>
  <si>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</si>
  <si>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</si>
  <si>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</si>
  <si>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</si>
  <si>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</si>
  <si>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</si>
  <si>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</si>
  <si>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</si>
  <si>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</si>
  <si>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</si>
  <si>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</si>
  <si>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</si>
  <si>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</si>
  <si>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</si>
  <si>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</si>
  <si>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</si>
  <si>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</si>
  <si>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</si>
  <si>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</si>
  <si>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</si>
  <si>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</si>
  <si>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</si>
  <si>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</si>
  <si>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</si>
  <si>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</si>
  <si>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</si>
  <si>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</si>
  <si>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</si>
  <si>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</si>
  <si>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</si>
  <si>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</si>
  <si>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</si>
  <si>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</si>
  <si>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</si>
  <si>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</si>
  <si>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</si>
  <si>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</si>
  <si>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</si>
  <si>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</si>
  <si>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</si>
  <si>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</si>
  <si>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</si>
  <si>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</si>
  <si>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</si>
  <si>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</si>
  <si>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</si>
  <si>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</si>
  <si>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</si>
  <si>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</si>
  <si>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</si>
  <si>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</si>
  <si>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</si>
  <si>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</si>
  <si>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</si>
  <si>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</si>
  <si>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</si>
  <si>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</si>
  <si>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</si>
  <si>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</si>
  <si>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</si>
  <si>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</si>
  <si>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</si>
  <si>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</si>
  <si>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</si>
  <si>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</si>
  <si>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</si>
  <si>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</si>
  <si>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</si>
  <si>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</si>
  <si>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</si>
  <si>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</si>
  <si>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</si>
  <si>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</si>
  <si>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</si>
  <si>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</si>
  <si>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</si>
  <si>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</si>
  <si>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</si>
  <si>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</si>
  <si>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</si>
  <si>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</si>
  <si>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</si>
  <si>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</si>
  <si>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</si>
  <si>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</si>
  <si>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</si>
  <si>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</si>
  <si>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</si>
  <si>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</si>
  <si>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</si>
  <si>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</si>
  <si>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</si>
  <si>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</si>
  <si>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</si>
  <si>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</si>
  <si>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</si>
  <si>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</si>
  <si>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</si>
  <si>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</si>
  <si>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</si>
  <si>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</si>
  <si>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</si>
  <si>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</si>
  <si>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</si>
  <si>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</si>
  <si>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</si>
  <si>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</si>
  <si>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</si>
  <si>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</si>
  <si>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</si>
  <si>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</si>
  <si>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</si>
  <si>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</si>
  <si>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</si>
  <si>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</si>
  <si>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</si>
  <si>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</si>
  <si>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</si>
  <si>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</si>
  <si>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</si>
  <si>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</si>
  <si>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</si>
  <si>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</si>
  <si>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</si>
  <si>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</si>
  <si>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</si>
  <si>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</si>
  <si>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</si>
  <si>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</si>
  <si>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</si>
  <si>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</si>
  <si>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</si>
  <si>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</si>
  <si>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</si>
  <si>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</si>
  <si>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</si>
  <si>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</si>
  <si>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</si>
  <si>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</si>
  <si>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</si>
  <si>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</si>
  <si>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</si>
  <si>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</si>
  <si>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</si>
  <si>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</si>
  <si>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</si>
  <si>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</si>
  <si>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</si>
  <si>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</si>
  <si>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</si>
  <si>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</si>
  <si>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</si>
  <si>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</si>
  <si>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</si>
  <si>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</si>
  <si>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</si>
  <si>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</si>
  <si>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</si>
  <si>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</si>
  <si>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</si>
  <si>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</si>
  <si>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</si>
  <si>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</si>
  <si>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</si>
  <si>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</si>
  <si>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</si>
  <si>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</si>
  <si>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</si>
  <si>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</si>
  <si>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</si>
  <si>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</si>
  <si>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</si>
  <si>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</si>
  <si>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</si>
  <si>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</si>
  <si>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</si>
  <si>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</si>
  <si>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</si>
  <si>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</si>
  <si>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</si>
  <si>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</si>
  <si>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</si>
  <si>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</si>
  <si>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</si>
  <si>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</si>
  <si>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</si>
  <si>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</si>
  <si>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</si>
  <si>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</si>
  <si>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</si>
  <si>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</si>
  <si>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</si>
  <si>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</si>
  <si>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</si>
  <si>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</si>
  <si>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</si>
  <si>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</si>
  <si>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</si>
  <si>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</si>
  <si>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</si>
  <si>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</si>
  <si>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</si>
  <si>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</si>
  <si>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</si>
  <si>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</si>
  <si>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</si>
  <si>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</si>
  <si>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</si>
  <si>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</si>
  <si>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</si>
  <si>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</si>
  <si>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</si>
  <si>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</si>
  <si>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</si>
  <si>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</si>
  <si>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</si>
  <si>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</si>
  <si>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</si>
  <si>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</si>
  <si>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</si>
  <si>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</si>
  <si>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</si>
  <si>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</si>
  <si>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</si>
  <si>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</si>
  <si>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</si>
  <si>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</si>
  <si>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</si>
  <si>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</si>
  <si>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</si>
  <si>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</si>
  <si>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</si>
  <si>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</si>
  <si>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</si>
  <si>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</si>
  <si>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</si>
  <si>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</si>
  <si>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</si>
  <si>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</si>
  <si>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</si>
  <si>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</si>
  <si>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</si>
  <si>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</si>
  <si>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</si>
  <si>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</si>
  <si>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</si>
  <si>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</si>
  <si>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</si>
  <si>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</si>
  <si>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</si>
  <si>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</si>
  <si>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</si>
  <si>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</si>
  <si>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</si>
  <si>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</si>
  <si>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</si>
  <si>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</si>
  <si>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</si>
  <si>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</si>
  <si>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</si>
  <si>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</si>
  <si>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</si>
  <si>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</si>
  <si>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</si>
  <si>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</si>
  <si>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</si>
  <si>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</si>
  <si>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</si>
  <si>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</si>
  <si>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</si>
  <si>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</si>
  <si>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</si>
  <si>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</si>
  <si>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</si>
  <si>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</si>
  <si>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</si>
  <si>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</si>
  <si>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</si>
  <si>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</si>
  <si>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</si>
  <si>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</si>
  <si>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</si>
  <si>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</si>
  <si>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</si>
  <si>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</si>
  <si>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</si>
  <si>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</si>
  <si>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</si>
  <si>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</si>
  <si>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</si>
  <si>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</si>
  <si>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</si>
  <si>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</si>
  <si>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</si>
  <si>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</si>
  <si>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</si>
  <si>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</si>
  <si>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</si>
  <si>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</si>
  <si>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</si>
  <si>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</si>
  <si>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</si>
  <si>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</si>
  <si>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</si>
  <si>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</si>
  <si>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</si>
  <si>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</si>
  <si>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</si>
  <si>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</si>
  <si>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</si>
  <si>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</si>
  <si>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</si>
  <si>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</si>
  <si>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</si>
  <si>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</si>
  <si>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</si>
  <si>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</si>
  <si>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</si>
  <si>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</si>
  <si>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</si>
  <si>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</si>
  <si>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</si>
  <si>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</si>
  <si>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</si>
  <si>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</si>
  <si>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</si>
  <si>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</si>
  <si>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</si>
  <si>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</si>
  <si>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</si>
  <si>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</si>
  <si>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</si>
  <si>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</si>
  <si>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</si>
  <si>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</si>
  <si>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</si>
  <si>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</si>
  <si>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</si>
  <si>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</si>
  <si>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</si>
  <si>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</si>
  <si>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</si>
  <si>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</si>
  <si>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</si>
  <si>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</si>
  <si>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</si>
  <si>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</si>
  <si>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</si>
  <si>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</si>
  <si>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</si>
  <si>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</si>
  <si>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</si>
  <si>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</si>
  <si>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</si>
  <si>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</si>
  <si>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</si>
  <si>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</si>
  <si>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</si>
  <si>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</si>
  <si>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</si>
  <si>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</si>
  <si>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</si>
  <si>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</si>
  <si>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</si>
  <si>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</si>
  <si>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</si>
  <si>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</si>
  <si>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</si>
  <si>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</si>
  <si>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</si>
  <si>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</si>
  <si>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</si>
  <si>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</si>
  <si>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</si>
  <si>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</si>
  <si>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</si>
  <si>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</si>
  <si>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</si>
  <si>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</si>
  <si>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</si>
  <si>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</si>
  <si>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</si>
  <si>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</si>
  <si>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</si>
  <si>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</si>
  <si>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</si>
  <si>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</si>
  <si>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</si>
  <si>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</si>
  <si>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</si>
  <si>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План распределения за период</t>
  </si>
  <si>
    <t>Распределение за отчетный период</t>
  </si>
  <si>
    <t>Размер ежемесячного удержания субсидий в связи с исполнением показателей за 2013 год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</si>
  <si>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</si>
  <si>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</si>
  <si>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</si>
  <si>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</si>
  <si>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</si>
  <si>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22=21/20</t>
  </si>
  <si>
    <t>26=25/24</t>
  </si>
  <si>
    <t>Распределение за отчётный период с учетом корректировок</t>
  </si>
  <si>
    <t>Распределение за отчётный период с учетом корректировки и удержания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</si>
  <si>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</si>
  <si>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</si>
  <si>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31=30/11мес.</t>
  </si>
  <si>
    <t>32=29*31</t>
  </si>
  <si>
    <t>33=32-31</t>
  </si>
  <si>
    <t>35=32+34</t>
  </si>
  <si>
    <t>37=35-36</t>
  </si>
  <si>
    <t>н/д</t>
  </si>
  <si>
    <t xml:space="preserve"> + / -
(5)=(2)*(4)/(24)</t>
  </si>
  <si>
    <t xml:space="preserve"> + / -
(8)=(2)*(7)/(24)</t>
  </si>
  <si>
    <t xml:space="preserve"> + / -
(11)=(2)*(10)/(24)</t>
  </si>
  <si>
    <t xml:space="preserve"> + / -
(14)=(2)*(13)/(24)</t>
  </si>
  <si>
    <t xml:space="preserve"> + / -
(17)=(2)*(16)/(24)</t>
  </si>
  <si>
    <t xml:space="preserve"> + / -
(20)=(2)*(19)/(24)</t>
  </si>
  <si>
    <t xml:space="preserve"> + / -
(23)=(2)*(22)/(24)</t>
  </si>
  <si>
    <t>Отсутствие просро-ченной кредиторской задолженности местного бюджета (консолидированного бюджета муниципального района)</t>
  </si>
  <si>
    <t>За август 2014 года</t>
  </si>
  <si>
    <t>Факторный анализ влияния отдельных показателей на итоговое распределение за август 2014 года</t>
  </si>
  <si>
    <t>Корректировка распределения с учетом использования показателей 
"темп роста среднемесячной номинальной заработной платы" за июль 2014 года и "отношение количества земельных участков, учтенных в базе данных налоговых органов, к количеству земельных участков, состоящих на кадастровом учёте" за I полугодие 2014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</si>
</sst>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3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1" fontId="16" fillId="12" borderId="3" xfId="0" applyNumberFormat="1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10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4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9" fontId="16" fillId="13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6" fillId="13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K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8"/>
  <cols>
    <col min="1" max="1" width="44.6640625" style="1" customWidth="1"/>
    <col min="2" max="3" width="13.77734375" style="1" customWidth="1"/>
    <col min="4" max="4" width="8.6640625" style="1" customWidth="1"/>
    <col min="5" max="5" width="4.88671875" style="1" customWidth="1"/>
    <col min="6" max="6" width="8.44140625" style="1" customWidth="1"/>
    <col min="7" max="7" width="9.6640625" style="1" customWidth="1"/>
    <col min="8" max="8" width="9" style="1" customWidth="1"/>
    <col min="9" max="9" width="5.109375" style="1" customWidth="1"/>
    <col min="10" max="10" width="8.6640625" style="1" customWidth="1"/>
    <col min="11" max="11" width="9.88671875" style="1" customWidth="1"/>
    <col min="12" max="12" width="9" style="1" customWidth="1"/>
    <col min="13" max="13" width="5.21875" style="1" customWidth="1"/>
    <col min="14" max="14" width="13.109375" style="1" customWidth="1"/>
    <col min="15" max="15" width="12.88671875" style="1" customWidth="1"/>
    <col min="16" max="16" width="8.6640625" style="1" customWidth="1"/>
    <col min="17" max="17" width="5.109375" style="1" customWidth="1"/>
    <col min="18" max="18" width="9.6640625" style="1" customWidth="1"/>
    <col min="19" max="19" width="5.21875" style="1" customWidth="1"/>
    <col min="20" max="21" width="9.77734375" style="1" customWidth="1"/>
    <col min="22" max="22" width="8.6640625" style="1" customWidth="1"/>
    <col min="23" max="23" width="4.88671875" style="1" customWidth="1"/>
    <col min="24" max="24" width="9" style="1" customWidth="1"/>
    <col min="25" max="25" width="9.6640625" style="1" customWidth="1"/>
    <col min="26" max="26" width="8.77734375" style="1" customWidth="1"/>
    <col min="27" max="27" width="4.6640625" style="1" customWidth="1"/>
    <col min="28" max="28" width="12" style="1" customWidth="1"/>
    <col min="29" max="29" width="11.88671875" style="1" customWidth="1"/>
    <col min="30" max="30" width="11.33203125" style="1" customWidth="1"/>
    <col min="31" max="31" width="11.109375" style="1" customWidth="1"/>
    <col min="32" max="32" width="11.44140625" style="1" customWidth="1"/>
    <col min="33" max="33" width="11.21875" style="1" customWidth="1"/>
    <col min="34" max="34" width="25.77734375" style="1" customWidth="1"/>
    <col min="35" max="35" width="11.5546875" style="1" customWidth="1"/>
    <col min="36" max="36" width="10.6640625" style="1" customWidth="1"/>
    <col min="37" max="37" width="11.6640625" style="1" customWidth="1"/>
    <col min="38" max="16384" width="9.109375" style="1"/>
  </cols>
  <sheetData>
    <row r="1" spans="1:37" ht="21.75" customHeight="1">
      <c r="A1" s="74" t="s">
        <v>384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5.6">
      <c r="A2" s="71" t="s">
        <v>419</v>
      </c>
      <c r="AK2" s="55" t="s">
        <v>403</v>
      </c>
    </row>
    <row r="3" spans="1:37" ht="134.4" customHeight="1">
      <c r="A3" s="73" t="s">
        <v>15</v>
      </c>
      <c r="B3" s="76" t="s">
        <v>390</v>
      </c>
      <c r="C3" s="76"/>
      <c r="D3" s="76"/>
      <c r="E3" s="76"/>
      <c r="F3" s="76" t="s">
        <v>389</v>
      </c>
      <c r="G3" s="76"/>
      <c r="H3" s="76"/>
      <c r="I3" s="76"/>
      <c r="J3" s="76" t="s">
        <v>388</v>
      </c>
      <c r="K3" s="76"/>
      <c r="L3" s="76"/>
      <c r="M3" s="76"/>
      <c r="N3" s="76" t="s">
        <v>394</v>
      </c>
      <c r="O3" s="76"/>
      <c r="P3" s="76"/>
      <c r="Q3" s="76"/>
      <c r="R3" s="76" t="s">
        <v>418</v>
      </c>
      <c r="S3" s="76"/>
      <c r="T3" s="76" t="s">
        <v>387</v>
      </c>
      <c r="U3" s="76"/>
      <c r="V3" s="76"/>
      <c r="W3" s="76"/>
      <c r="X3" s="76" t="s">
        <v>386</v>
      </c>
      <c r="Y3" s="76"/>
      <c r="Z3" s="76"/>
      <c r="AA3" s="76"/>
      <c r="AB3" s="75" t="s">
        <v>377</v>
      </c>
      <c r="AC3" s="75" t="s">
        <v>378</v>
      </c>
      <c r="AD3" s="77" t="s">
        <v>383</v>
      </c>
      <c r="AE3" s="73" t="s">
        <v>391</v>
      </c>
      <c r="AF3" s="73" t="s">
        <v>392</v>
      </c>
      <c r="AG3" s="73" t="s">
        <v>379</v>
      </c>
      <c r="AH3" s="73" t="s">
        <v>421</v>
      </c>
      <c r="AI3" s="73" t="s">
        <v>401</v>
      </c>
      <c r="AJ3" s="73" t="s">
        <v>393</v>
      </c>
      <c r="AK3" s="73" t="s">
        <v>402</v>
      </c>
    </row>
    <row r="4" spans="1:37" ht="42" customHeight="1">
      <c r="A4" s="73"/>
      <c r="B4" s="72" t="s">
        <v>369</v>
      </c>
      <c r="C4" s="72" t="s">
        <v>370</v>
      </c>
      <c r="D4" s="72" t="s">
        <v>385</v>
      </c>
      <c r="E4" s="72" t="s">
        <v>16</v>
      </c>
      <c r="F4" s="72" t="s">
        <v>369</v>
      </c>
      <c r="G4" s="72" t="s">
        <v>370</v>
      </c>
      <c r="H4" s="72" t="s">
        <v>385</v>
      </c>
      <c r="I4" s="72" t="s">
        <v>16</v>
      </c>
      <c r="J4" s="72" t="s">
        <v>369</v>
      </c>
      <c r="K4" s="72" t="s">
        <v>370</v>
      </c>
      <c r="L4" s="72" t="s">
        <v>385</v>
      </c>
      <c r="M4" s="72" t="s">
        <v>16</v>
      </c>
      <c r="N4" s="72" t="s">
        <v>369</v>
      </c>
      <c r="O4" s="72" t="s">
        <v>370</v>
      </c>
      <c r="P4" s="72" t="s">
        <v>385</v>
      </c>
      <c r="Q4" s="72" t="s">
        <v>16</v>
      </c>
      <c r="R4" s="72" t="s">
        <v>385</v>
      </c>
      <c r="S4" s="72" t="s">
        <v>16</v>
      </c>
      <c r="T4" s="72" t="s">
        <v>369</v>
      </c>
      <c r="U4" s="72" t="s">
        <v>370</v>
      </c>
      <c r="V4" s="72" t="s">
        <v>385</v>
      </c>
      <c r="W4" s="72" t="s">
        <v>16</v>
      </c>
      <c r="X4" s="72" t="s">
        <v>369</v>
      </c>
      <c r="Y4" s="72" t="s">
        <v>370</v>
      </c>
      <c r="Z4" s="72" t="s">
        <v>385</v>
      </c>
      <c r="AA4" s="72" t="s">
        <v>16</v>
      </c>
      <c r="AB4" s="75"/>
      <c r="AC4" s="75"/>
      <c r="AD4" s="77"/>
      <c r="AE4" s="73"/>
      <c r="AF4" s="73"/>
      <c r="AG4" s="73"/>
      <c r="AH4" s="73"/>
      <c r="AI4" s="73"/>
      <c r="AJ4" s="73"/>
      <c r="AK4" s="73"/>
    </row>
    <row r="5" spans="1:37" s="21" customFormat="1" ht="13.95" customHeight="1">
      <c r="A5" s="28">
        <v>1</v>
      </c>
      <c r="B5" s="28">
        <v>2</v>
      </c>
      <c r="C5" s="28">
        <v>3</v>
      </c>
      <c r="D5" s="28" t="s">
        <v>395</v>
      </c>
      <c r="E5" s="28">
        <v>5</v>
      </c>
      <c r="F5" s="28">
        <v>6</v>
      </c>
      <c r="G5" s="28">
        <v>7</v>
      </c>
      <c r="H5" s="28" t="s">
        <v>396</v>
      </c>
      <c r="I5" s="28">
        <v>9</v>
      </c>
      <c r="J5" s="28">
        <v>10</v>
      </c>
      <c r="K5" s="28">
        <v>11</v>
      </c>
      <c r="L5" s="28" t="s">
        <v>397</v>
      </c>
      <c r="M5" s="28">
        <v>13</v>
      </c>
      <c r="N5" s="28">
        <v>14</v>
      </c>
      <c r="O5" s="28">
        <v>15</v>
      </c>
      <c r="P5" s="28" t="s">
        <v>398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 t="s">
        <v>399</v>
      </c>
      <c r="W5" s="28">
        <v>23</v>
      </c>
      <c r="X5" s="28">
        <v>24</v>
      </c>
      <c r="Y5" s="28">
        <v>25</v>
      </c>
      <c r="Z5" s="28" t="s">
        <v>400</v>
      </c>
      <c r="AA5" s="28">
        <v>27</v>
      </c>
      <c r="AB5" s="28">
        <v>28</v>
      </c>
      <c r="AC5" s="28">
        <v>29</v>
      </c>
      <c r="AD5" s="28">
        <v>30</v>
      </c>
      <c r="AE5" s="28" t="s">
        <v>405</v>
      </c>
      <c r="AF5" s="28" t="s">
        <v>406</v>
      </c>
      <c r="AG5" s="28" t="s">
        <v>407</v>
      </c>
      <c r="AH5" s="28">
        <v>34</v>
      </c>
      <c r="AI5" s="28" t="s">
        <v>408</v>
      </c>
      <c r="AJ5" s="28">
        <v>36</v>
      </c>
      <c r="AK5" s="28" t="s">
        <v>409</v>
      </c>
    </row>
    <row r="6" spans="1:37" s="3" customFormat="1" ht="16.95" customHeight="1">
      <c r="A6" s="39" t="s">
        <v>4</v>
      </c>
      <c r="B6" s="37">
        <f>SUM(B7:B16)</f>
        <v>58581733</v>
      </c>
      <c r="C6" s="37">
        <f>SUM(C7:C16)</f>
        <v>57453587.300000004</v>
      </c>
      <c r="D6" s="6">
        <f>C6/B6</f>
        <v>0.98074236383549807</v>
      </c>
      <c r="E6" s="24"/>
      <c r="F6" s="40"/>
      <c r="G6" s="40"/>
      <c r="H6" s="6"/>
      <c r="I6" s="24"/>
      <c r="J6" s="41"/>
      <c r="K6" s="41"/>
      <c r="L6" s="41"/>
      <c r="M6" s="24"/>
      <c r="N6" s="37">
        <f t="shared" ref="N6:O6" si="0">SUM(N7:N16)</f>
        <v>1725490.5</v>
      </c>
      <c r="O6" s="37">
        <f t="shared" si="0"/>
        <v>1412327.8999999997</v>
      </c>
      <c r="P6" s="6">
        <f>O6/N6</f>
        <v>0.81850807060369191</v>
      </c>
      <c r="Q6" s="24"/>
      <c r="R6" s="42"/>
      <c r="S6" s="24"/>
      <c r="T6" s="41"/>
      <c r="U6" s="41"/>
      <c r="V6" s="41"/>
      <c r="W6" s="24"/>
      <c r="X6" s="41"/>
      <c r="Y6" s="43"/>
      <c r="Z6" s="43"/>
      <c r="AA6" s="24"/>
      <c r="AB6" s="25"/>
      <c r="AC6" s="23"/>
      <c r="AD6" s="22">
        <f>SUM(AD7:AD16)</f>
        <v>2231853</v>
      </c>
      <c r="AE6" s="37">
        <f>SUM(AE7:AE16)</f>
        <v>202895.72727272726</v>
      </c>
      <c r="AF6" s="37">
        <f>SUM(AF7:AF16)</f>
        <v>195537.1</v>
      </c>
      <c r="AG6" s="37">
        <f>SUM(AG7:AG16)</f>
        <v>-7358.6272727272726</v>
      </c>
      <c r="AH6" s="37">
        <f t="shared" ref="AH6:AK6" si="1">SUM(AH7:AH16)</f>
        <v>901.69999999999982</v>
      </c>
      <c r="AI6" s="37">
        <f t="shared" si="1"/>
        <v>196438.8</v>
      </c>
      <c r="AJ6" s="37">
        <f t="shared" si="1"/>
        <v>0</v>
      </c>
      <c r="AK6" s="37">
        <f t="shared" si="1"/>
        <v>196438.8</v>
      </c>
    </row>
    <row r="7" spans="1:37" s="2" customFormat="1" ht="16.95" customHeight="1">
      <c r="A7" s="12" t="s">
        <v>5</v>
      </c>
      <c r="B7" s="38">
        <v>21620288</v>
      </c>
      <c r="C7" s="38">
        <v>18292867</v>
      </c>
      <c r="D7" s="4">
        <f>IF(E7=0,0,IF(B7=0,1,IF(C7&lt;0,0,C7/B7)))</f>
        <v>0.84609728603060241</v>
      </c>
      <c r="E7" s="11">
        <v>15</v>
      </c>
      <c r="F7" s="67" t="s">
        <v>410</v>
      </c>
      <c r="G7" s="67" t="s">
        <v>410</v>
      </c>
      <c r="H7" s="67" t="s">
        <v>410</v>
      </c>
      <c r="I7" s="67" t="s">
        <v>410</v>
      </c>
      <c r="J7" s="38">
        <v>0.4</v>
      </c>
      <c r="K7" s="38">
        <v>0.4</v>
      </c>
      <c r="L7" s="4">
        <f>IF(M7=0,0,IF(J7=0,1,IF(K7&lt;0,0,J7/K7)))</f>
        <v>1</v>
      </c>
      <c r="M7" s="11">
        <v>5</v>
      </c>
      <c r="N7" s="38">
        <v>983995.4</v>
      </c>
      <c r="O7" s="38">
        <v>843961.9</v>
      </c>
      <c r="P7" s="4">
        <f>IF(Q7=0,0,IF(N7=0,1,IF(O7&lt;0,0,O7/N7)))</f>
        <v>0.85768886724470461</v>
      </c>
      <c r="Q7" s="11">
        <v>20</v>
      </c>
      <c r="R7" s="11">
        <v>1</v>
      </c>
      <c r="S7" s="11">
        <v>15</v>
      </c>
      <c r="T7" s="5" t="s">
        <v>371</v>
      </c>
      <c r="U7" s="5" t="s">
        <v>371</v>
      </c>
      <c r="V7" s="5" t="s">
        <v>371</v>
      </c>
      <c r="W7" s="5" t="s">
        <v>371</v>
      </c>
      <c r="X7" s="5" t="s">
        <v>371</v>
      </c>
      <c r="Y7" s="5" t="s">
        <v>371</v>
      </c>
      <c r="Z7" s="5" t="s">
        <v>371</v>
      </c>
      <c r="AA7" s="5" t="s">
        <v>371</v>
      </c>
      <c r="AB7" s="49">
        <f>(D7*E7+L7*M7+P7*Q7+R7*S7)/(E7+M7+Q7+S7)</f>
        <v>0.90627702973369328</v>
      </c>
      <c r="AC7" s="49">
        <f>IF(AB7&gt;1.2,IF((AB7-1.2)*0.1+1.2&gt;1.3,1.3,(AB7-1.2)*0.1+1.2),AB7)</f>
        <v>0.90627702973369328</v>
      </c>
      <c r="AD7" s="50">
        <v>372155</v>
      </c>
      <c r="AE7" s="38">
        <f>AD7/11</f>
        <v>33832.272727272728</v>
      </c>
      <c r="AF7" s="38">
        <f>ROUND(AC7*AE7,1)</f>
        <v>30661.4</v>
      </c>
      <c r="AG7" s="38">
        <f>AF7-AE7</f>
        <v>-3170.8727272727265</v>
      </c>
      <c r="AH7" s="38">
        <v>-613.6</v>
      </c>
      <c r="AI7" s="38">
        <f>AF7+AH7</f>
        <v>30047.800000000003</v>
      </c>
      <c r="AJ7" s="38"/>
      <c r="AK7" s="38">
        <f>IF((AI7-AJ7)&gt;0,ROUND(AI7-AJ7,1),0)</f>
        <v>30047.8</v>
      </c>
    </row>
    <row r="8" spans="1:37" s="2" customFormat="1" ht="16.95" customHeight="1">
      <c r="A8" s="12" t="s">
        <v>6</v>
      </c>
      <c r="B8" s="38">
        <v>21401400</v>
      </c>
      <c r="C8" s="38">
        <v>23111157</v>
      </c>
      <c r="D8" s="4">
        <f t="shared" ref="D8:D16" si="2">IF(E8=0,0,IF(B8=0,1,IF(C8&lt;0,0,C8/B8)))</f>
        <v>1.0798899604698757</v>
      </c>
      <c r="E8" s="11">
        <v>20</v>
      </c>
      <c r="F8" s="67" t="s">
        <v>410</v>
      </c>
      <c r="G8" s="67" t="s">
        <v>410</v>
      </c>
      <c r="H8" s="67" t="s">
        <v>410</v>
      </c>
      <c r="I8" s="67" t="s">
        <v>410</v>
      </c>
      <c r="J8" s="38">
        <v>1</v>
      </c>
      <c r="K8" s="38">
        <v>1</v>
      </c>
      <c r="L8" s="4">
        <f t="shared" ref="L8:L16" si="3">IF(M8=0,0,IF(J8=0,1,IF(K8&lt;0,0,J8/K8)))</f>
        <v>1</v>
      </c>
      <c r="M8" s="11">
        <v>15</v>
      </c>
      <c r="N8" s="38">
        <v>476400.2</v>
      </c>
      <c r="O8" s="38">
        <v>315453.59999999998</v>
      </c>
      <c r="P8" s="4">
        <f t="shared" ref="P8:P16" si="4">IF(Q8=0,0,IF(N8=0,1,IF(O8&lt;0,0,O8/N8)))</f>
        <v>0.66216093108273244</v>
      </c>
      <c r="Q8" s="11">
        <v>20</v>
      </c>
      <c r="R8" s="11">
        <v>1</v>
      </c>
      <c r="S8" s="11">
        <v>15</v>
      </c>
      <c r="T8" s="5" t="s">
        <v>371</v>
      </c>
      <c r="U8" s="5" t="s">
        <v>371</v>
      </c>
      <c r="V8" s="5" t="s">
        <v>371</v>
      </c>
      <c r="W8" s="5" t="s">
        <v>371</v>
      </c>
      <c r="X8" s="5" t="s">
        <v>371</v>
      </c>
      <c r="Y8" s="5" t="s">
        <v>371</v>
      </c>
      <c r="Z8" s="5" t="s">
        <v>371</v>
      </c>
      <c r="AA8" s="5" t="s">
        <v>371</v>
      </c>
      <c r="AB8" s="49">
        <f t="shared" ref="AB8:AB16" si="5">(D8*E8+L8*M8+P8*Q8+R8*S8)/(E8+M8+Q8+S8)</f>
        <v>0.92630025472931676</v>
      </c>
      <c r="AC8" s="49">
        <f t="shared" ref="AC8:AC16" si="6">IF(AB8&gt;1.2,IF((AB8-1.2)*0.1+1.2&gt;1.3,1.3,(AB8-1.2)*0.1+1.2),AB8)</f>
        <v>0.92630025472931676</v>
      </c>
      <c r="AD8" s="50">
        <v>280856</v>
      </c>
      <c r="AE8" s="38">
        <f t="shared" ref="AE8:AE16" si="7">AD8/11</f>
        <v>25532.363636363636</v>
      </c>
      <c r="AF8" s="38">
        <f t="shared" ref="AF8:AF16" si="8">ROUND(AC8*AE8,1)</f>
        <v>23650.6</v>
      </c>
      <c r="AG8" s="38">
        <f t="shared" ref="AG8:AG16" si="9">AF8-AE8</f>
        <v>-1881.7636363636375</v>
      </c>
      <c r="AH8" s="38">
        <v>775.9</v>
      </c>
      <c r="AI8" s="38">
        <f t="shared" ref="AI8:AI16" si="10">AF8+AH8</f>
        <v>24426.5</v>
      </c>
      <c r="AJ8" s="38"/>
      <c r="AK8" s="38">
        <f t="shared" ref="AK8:AK16" si="11">IF((AI8-AJ8)&gt;0,ROUND(AI8-AJ8,1),0)</f>
        <v>24426.5</v>
      </c>
    </row>
    <row r="9" spans="1:37" s="2" customFormat="1" ht="16.95" customHeight="1">
      <c r="A9" s="12" t="s">
        <v>7</v>
      </c>
      <c r="B9" s="38">
        <v>3666063</v>
      </c>
      <c r="C9" s="38">
        <v>3918296</v>
      </c>
      <c r="D9" s="4">
        <f t="shared" si="2"/>
        <v>1.0688021455168664</v>
      </c>
      <c r="E9" s="11">
        <v>20</v>
      </c>
      <c r="F9" s="67" t="s">
        <v>410</v>
      </c>
      <c r="G9" s="67" t="s">
        <v>410</v>
      </c>
      <c r="H9" s="67" t="s">
        <v>410</v>
      </c>
      <c r="I9" s="67" t="s">
        <v>410</v>
      </c>
      <c r="J9" s="38">
        <v>0.6</v>
      </c>
      <c r="K9" s="38">
        <v>0.5</v>
      </c>
      <c r="L9" s="4">
        <f t="shared" si="3"/>
        <v>1.2</v>
      </c>
      <c r="M9" s="11">
        <v>5</v>
      </c>
      <c r="N9" s="38">
        <v>76616.100000000006</v>
      </c>
      <c r="O9" s="38">
        <v>63661.7</v>
      </c>
      <c r="P9" s="4">
        <f t="shared" si="4"/>
        <v>0.8309180446407477</v>
      </c>
      <c r="Q9" s="11">
        <v>20</v>
      </c>
      <c r="R9" s="11">
        <v>1</v>
      </c>
      <c r="S9" s="11">
        <v>15</v>
      </c>
      <c r="T9" s="5" t="s">
        <v>371</v>
      </c>
      <c r="U9" s="5" t="s">
        <v>371</v>
      </c>
      <c r="V9" s="5" t="s">
        <v>371</v>
      </c>
      <c r="W9" s="5" t="s">
        <v>371</v>
      </c>
      <c r="X9" s="5" t="s">
        <v>371</v>
      </c>
      <c r="Y9" s="5" t="s">
        <v>371</v>
      </c>
      <c r="Z9" s="5" t="s">
        <v>371</v>
      </c>
      <c r="AA9" s="5" t="s">
        <v>371</v>
      </c>
      <c r="AB9" s="49">
        <f t="shared" si="5"/>
        <v>0.98324006338587133</v>
      </c>
      <c r="AC9" s="49">
        <f t="shared" si="6"/>
        <v>0.98324006338587133</v>
      </c>
      <c r="AD9" s="50">
        <v>415274</v>
      </c>
      <c r="AE9" s="38">
        <f t="shared" si="7"/>
        <v>37752.181818181816</v>
      </c>
      <c r="AF9" s="38">
        <f t="shared" si="8"/>
        <v>37119.5</v>
      </c>
      <c r="AG9" s="38">
        <f t="shared" si="9"/>
        <v>-632.6818181818162</v>
      </c>
      <c r="AH9" s="38">
        <v>298</v>
      </c>
      <c r="AI9" s="38">
        <f t="shared" si="10"/>
        <v>37417.5</v>
      </c>
      <c r="AJ9" s="38"/>
      <c r="AK9" s="38">
        <f t="shared" si="11"/>
        <v>37417.5</v>
      </c>
    </row>
    <row r="10" spans="1:37" s="2" customFormat="1" ht="16.95" customHeight="1">
      <c r="A10" s="12" t="s">
        <v>8</v>
      </c>
      <c r="B10" s="38">
        <v>6071113</v>
      </c>
      <c r="C10" s="38">
        <v>6750100</v>
      </c>
      <c r="D10" s="4">
        <f t="shared" si="2"/>
        <v>1.1118389659359</v>
      </c>
      <c r="E10" s="11">
        <v>20</v>
      </c>
      <c r="F10" s="67" t="s">
        <v>410</v>
      </c>
      <c r="G10" s="67" t="s">
        <v>410</v>
      </c>
      <c r="H10" s="67" t="s">
        <v>410</v>
      </c>
      <c r="I10" s="67" t="s">
        <v>410</v>
      </c>
      <c r="J10" s="38">
        <v>0.7</v>
      </c>
      <c r="K10" s="38">
        <v>0.6</v>
      </c>
      <c r="L10" s="4">
        <f t="shared" si="3"/>
        <v>1.1666666666666667</v>
      </c>
      <c r="M10" s="11">
        <v>10</v>
      </c>
      <c r="N10" s="38">
        <v>73263.199999999997</v>
      </c>
      <c r="O10" s="38">
        <v>90447</v>
      </c>
      <c r="P10" s="4">
        <f t="shared" si="4"/>
        <v>1.2345488594546785</v>
      </c>
      <c r="Q10" s="11">
        <v>20</v>
      </c>
      <c r="R10" s="11">
        <v>1</v>
      </c>
      <c r="S10" s="11">
        <v>15</v>
      </c>
      <c r="T10" s="5" t="s">
        <v>371</v>
      </c>
      <c r="U10" s="5" t="s">
        <v>371</v>
      </c>
      <c r="V10" s="5" t="s">
        <v>371</v>
      </c>
      <c r="W10" s="5" t="s">
        <v>371</v>
      </c>
      <c r="X10" s="5" t="s">
        <v>371</v>
      </c>
      <c r="Y10" s="5" t="s">
        <v>371</v>
      </c>
      <c r="Z10" s="5" t="s">
        <v>371</v>
      </c>
      <c r="AA10" s="5" t="s">
        <v>371</v>
      </c>
      <c r="AB10" s="49">
        <f t="shared" si="5"/>
        <v>1.1322218949919729</v>
      </c>
      <c r="AC10" s="49">
        <f t="shared" si="6"/>
        <v>1.1322218949919729</v>
      </c>
      <c r="AD10" s="50">
        <v>257875</v>
      </c>
      <c r="AE10" s="38">
        <f t="shared" si="7"/>
        <v>23443.18181818182</v>
      </c>
      <c r="AF10" s="38">
        <f t="shared" si="8"/>
        <v>26542.9</v>
      </c>
      <c r="AG10" s="38">
        <f t="shared" si="9"/>
        <v>3099.7181818181816</v>
      </c>
      <c r="AH10" s="38">
        <v>541.6</v>
      </c>
      <c r="AI10" s="38">
        <f t="shared" si="10"/>
        <v>27084.5</v>
      </c>
      <c r="AJ10" s="38"/>
      <c r="AK10" s="38">
        <f t="shared" si="11"/>
        <v>27084.5</v>
      </c>
    </row>
    <row r="11" spans="1:37" s="2" customFormat="1" ht="16.95" customHeight="1">
      <c r="A11" s="12" t="s">
        <v>9</v>
      </c>
      <c r="B11" s="38">
        <v>603632</v>
      </c>
      <c r="C11" s="38">
        <v>571811.69999999995</v>
      </c>
      <c r="D11" s="4">
        <f t="shared" si="2"/>
        <v>0.94728526651999889</v>
      </c>
      <c r="E11" s="11">
        <v>20</v>
      </c>
      <c r="F11" s="67" t="s">
        <v>410</v>
      </c>
      <c r="G11" s="67" t="s">
        <v>410</v>
      </c>
      <c r="H11" s="67" t="s">
        <v>410</v>
      </c>
      <c r="I11" s="67" t="s">
        <v>410</v>
      </c>
      <c r="J11" s="38">
        <v>1.2</v>
      </c>
      <c r="K11" s="38">
        <v>1</v>
      </c>
      <c r="L11" s="4">
        <f t="shared" si="3"/>
        <v>1.2</v>
      </c>
      <c r="M11" s="11">
        <v>10</v>
      </c>
      <c r="N11" s="38">
        <v>19161.5</v>
      </c>
      <c r="O11" s="38">
        <v>23198.400000000001</v>
      </c>
      <c r="P11" s="4">
        <f t="shared" si="4"/>
        <v>1.2106776609346868</v>
      </c>
      <c r="Q11" s="11">
        <v>20</v>
      </c>
      <c r="R11" s="11">
        <v>1</v>
      </c>
      <c r="S11" s="11">
        <v>15</v>
      </c>
      <c r="T11" s="5" t="s">
        <v>371</v>
      </c>
      <c r="U11" s="5" t="s">
        <v>371</v>
      </c>
      <c r="V11" s="5" t="s">
        <v>371</v>
      </c>
      <c r="W11" s="5" t="s">
        <v>371</v>
      </c>
      <c r="X11" s="5" t="s">
        <v>371</v>
      </c>
      <c r="Y11" s="5" t="s">
        <v>371</v>
      </c>
      <c r="Z11" s="5" t="s">
        <v>371</v>
      </c>
      <c r="AA11" s="5" t="s">
        <v>371</v>
      </c>
      <c r="AB11" s="49">
        <f t="shared" si="5"/>
        <v>1.0793732084475958</v>
      </c>
      <c r="AC11" s="49">
        <f t="shared" si="6"/>
        <v>1.0793732084475958</v>
      </c>
      <c r="AD11" s="50">
        <v>213571</v>
      </c>
      <c r="AE11" s="38">
        <f t="shared" si="7"/>
        <v>19415.545454545456</v>
      </c>
      <c r="AF11" s="38">
        <f t="shared" si="8"/>
        <v>20956.599999999999</v>
      </c>
      <c r="AG11" s="38">
        <f t="shared" si="9"/>
        <v>1541.0545454545427</v>
      </c>
      <c r="AH11" s="38">
        <v>185.2</v>
      </c>
      <c r="AI11" s="38">
        <f t="shared" si="10"/>
        <v>21141.8</v>
      </c>
      <c r="AJ11" s="38"/>
      <c r="AK11" s="38">
        <f t="shared" si="11"/>
        <v>21141.8</v>
      </c>
    </row>
    <row r="12" spans="1:37" s="2" customFormat="1" ht="16.95" customHeight="1">
      <c r="A12" s="12" t="s">
        <v>10</v>
      </c>
      <c r="B12" s="38">
        <v>2508476</v>
      </c>
      <c r="C12" s="38">
        <v>2369017.5</v>
      </c>
      <c r="D12" s="4">
        <f t="shared" si="2"/>
        <v>0.94440508898630082</v>
      </c>
      <c r="E12" s="11">
        <v>20</v>
      </c>
      <c r="F12" s="67" t="s">
        <v>410</v>
      </c>
      <c r="G12" s="67" t="s">
        <v>410</v>
      </c>
      <c r="H12" s="67" t="s">
        <v>410</v>
      </c>
      <c r="I12" s="67" t="s">
        <v>410</v>
      </c>
      <c r="J12" s="38">
        <v>1.3</v>
      </c>
      <c r="K12" s="38">
        <v>1.1000000000000001</v>
      </c>
      <c r="L12" s="4">
        <f t="shared" si="3"/>
        <v>1.1818181818181817</v>
      </c>
      <c r="M12" s="11">
        <v>15</v>
      </c>
      <c r="N12" s="38">
        <v>28523</v>
      </c>
      <c r="O12" s="38">
        <v>20745.099999999999</v>
      </c>
      <c r="P12" s="4">
        <f t="shared" si="4"/>
        <v>0.72731129264102645</v>
      </c>
      <c r="Q12" s="11">
        <v>20</v>
      </c>
      <c r="R12" s="11">
        <v>1</v>
      </c>
      <c r="S12" s="11">
        <v>15</v>
      </c>
      <c r="T12" s="5" t="s">
        <v>371</v>
      </c>
      <c r="U12" s="5" t="s">
        <v>371</v>
      </c>
      <c r="V12" s="5" t="s">
        <v>371</v>
      </c>
      <c r="W12" s="5" t="s">
        <v>371</v>
      </c>
      <c r="X12" s="5" t="s">
        <v>371</v>
      </c>
      <c r="Y12" s="5" t="s">
        <v>371</v>
      </c>
      <c r="Z12" s="5" t="s">
        <v>371</v>
      </c>
      <c r="AA12" s="5" t="s">
        <v>371</v>
      </c>
      <c r="AB12" s="49">
        <f t="shared" si="5"/>
        <v>0.94516571942598959</v>
      </c>
      <c r="AC12" s="49">
        <f t="shared" si="6"/>
        <v>0.94516571942598959</v>
      </c>
      <c r="AD12" s="50">
        <v>118130</v>
      </c>
      <c r="AE12" s="38">
        <f t="shared" si="7"/>
        <v>10739.09090909091</v>
      </c>
      <c r="AF12" s="38">
        <f t="shared" si="8"/>
        <v>10150.200000000001</v>
      </c>
      <c r="AG12" s="38">
        <f t="shared" si="9"/>
        <v>-588.89090909090919</v>
      </c>
      <c r="AH12" s="38">
        <v>41.5</v>
      </c>
      <c r="AI12" s="38">
        <f t="shared" si="10"/>
        <v>10191.700000000001</v>
      </c>
      <c r="AJ12" s="38"/>
      <c r="AK12" s="38">
        <f t="shared" si="11"/>
        <v>10191.700000000001</v>
      </c>
    </row>
    <row r="13" spans="1:37" s="2" customFormat="1" ht="16.95" customHeight="1">
      <c r="A13" s="12" t="s">
        <v>11</v>
      </c>
      <c r="B13" s="38">
        <v>2264627</v>
      </c>
      <c r="C13" s="38">
        <v>2099976.9</v>
      </c>
      <c r="D13" s="4">
        <f t="shared" si="2"/>
        <v>0.92729482603536917</v>
      </c>
      <c r="E13" s="11">
        <v>20</v>
      </c>
      <c r="F13" s="67" t="s">
        <v>410</v>
      </c>
      <c r="G13" s="67" t="s">
        <v>410</v>
      </c>
      <c r="H13" s="67" t="s">
        <v>410</v>
      </c>
      <c r="I13" s="67" t="s">
        <v>410</v>
      </c>
      <c r="J13" s="38">
        <v>1.1000000000000001</v>
      </c>
      <c r="K13" s="38">
        <v>1.1000000000000001</v>
      </c>
      <c r="L13" s="4">
        <f t="shared" si="3"/>
        <v>1</v>
      </c>
      <c r="M13" s="11">
        <v>10</v>
      </c>
      <c r="N13" s="38">
        <v>22282.400000000001</v>
      </c>
      <c r="O13" s="38">
        <v>19362.2</v>
      </c>
      <c r="P13" s="4">
        <f t="shared" si="4"/>
        <v>0.86894589451764614</v>
      </c>
      <c r="Q13" s="11">
        <v>20</v>
      </c>
      <c r="R13" s="11">
        <v>1</v>
      </c>
      <c r="S13" s="11">
        <v>15</v>
      </c>
      <c r="T13" s="5" t="s">
        <v>371</v>
      </c>
      <c r="U13" s="5" t="s">
        <v>371</v>
      </c>
      <c r="V13" s="5" t="s">
        <v>371</v>
      </c>
      <c r="W13" s="5" t="s">
        <v>371</v>
      </c>
      <c r="X13" s="5" t="s">
        <v>371</v>
      </c>
      <c r="Y13" s="5" t="s">
        <v>371</v>
      </c>
      <c r="Z13" s="5" t="s">
        <v>371</v>
      </c>
      <c r="AA13" s="5" t="s">
        <v>371</v>
      </c>
      <c r="AB13" s="49">
        <f t="shared" si="5"/>
        <v>0.93730483709323553</v>
      </c>
      <c r="AC13" s="49">
        <f t="shared" si="6"/>
        <v>0.93730483709323553</v>
      </c>
      <c r="AD13" s="50">
        <v>173526</v>
      </c>
      <c r="AE13" s="38">
        <f t="shared" si="7"/>
        <v>15775.09090909091</v>
      </c>
      <c r="AF13" s="38">
        <f t="shared" si="8"/>
        <v>14786.1</v>
      </c>
      <c r="AG13" s="38">
        <f t="shared" si="9"/>
        <v>-988.99090909090955</v>
      </c>
      <c r="AH13" s="38">
        <v>-63.7</v>
      </c>
      <c r="AI13" s="38">
        <f t="shared" si="10"/>
        <v>14722.4</v>
      </c>
      <c r="AJ13" s="38"/>
      <c r="AK13" s="38">
        <f t="shared" si="11"/>
        <v>14722.4</v>
      </c>
    </row>
    <row r="14" spans="1:37" s="2" customFormat="1" ht="16.95" customHeight="1">
      <c r="A14" s="12" t="s">
        <v>12</v>
      </c>
      <c r="B14" s="38">
        <v>54752</v>
      </c>
      <c r="C14" s="38">
        <v>43170</v>
      </c>
      <c r="D14" s="4">
        <f t="shared" si="2"/>
        <v>0.78846434833430745</v>
      </c>
      <c r="E14" s="11">
        <v>20</v>
      </c>
      <c r="F14" s="67" t="s">
        <v>410</v>
      </c>
      <c r="G14" s="67" t="s">
        <v>410</v>
      </c>
      <c r="H14" s="67" t="s">
        <v>410</v>
      </c>
      <c r="I14" s="67" t="s">
        <v>410</v>
      </c>
      <c r="J14" s="38">
        <v>1.5</v>
      </c>
      <c r="K14" s="38">
        <v>1.5</v>
      </c>
      <c r="L14" s="4">
        <f t="shared" si="3"/>
        <v>1</v>
      </c>
      <c r="M14" s="11">
        <v>15</v>
      </c>
      <c r="N14" s="38">
        <v>9346</v>
      </c>
      <c r="O14" s="38">
        <v>6367.4</v>
      </c>
      <c r="P14" s="4">
        <f t="shared" si="4"/>
        <v>0.68129681147014765</v>
      </c>
      <c r="Q14" s="11">
        <v>20</v>
      </c>
      <c r="R14" s="11">
        <v>1</v>
      </c>
      <c r="S14" s="11">
        <v>15</v>
      </c>
      <c r="T14" s="5" t="s">
        <v>371</v>
      </c>
      <c r="U14" s="5" t="s">
        <v>371</v>
      </c>
      <c r="V14" s="5" t="s">
        <v>371</v>
      </c>
      <c r="W14" s="5" t="s">
        <v>371</v>
      </c>
      <c r="X14" s="5" t="s">
        <v>371</v>
      </c>
      <c r="Y14" s="5" t="s">
        <v>371</v>
      </c>
      <c r="Z14" s="5" t="s">
        <v>371</v>
      </c>
      <c r="AA14" s="5" t="s">
        <v>371</v>
      </c>
      <c r="AB14" s="49">
        <f t="shared" si="5"/>
        <v>0.84850318851555862</v>
      </c>
      <c r="AC14" s="49">
        <f t="shared" si="6"/>
        <v>0.84850318851555862</v>
      </c>
      <c r="AD14" s="50">
        <v>109203</v>
      </c>
      <c r="AE14" s="38">
        <f t="shared" si="7"/>
        <v>9927.545454545454</v>
      </c>
      <c r="AF14" s="38">
        <f t="shared" si="8"/>
        <v>8423.6</v>
      </c>
      <c r="AG14" s="38">
        <f t="shared" si="9"/>
        <v>-1503.9454545454537</v>
      </c>
      <c r="AH14" s="38">
        <v>-361.3</v>
      </c>
      <c r="AI14" s="38">
        <f t="shared" si="10"/>
        <v>8062.3</v>
      </c>
      <c r="AJ14" s="38"/>
      <c r="AK14" s="38">
        <f t="shared" si="11"/>
        <v>8062.3</v>
      </c>
    </row>
    <row r="15" spans="1:37" s="2" customFormat="1" ht="16.95" customHeight="1">
      <c r="A15" s="12" t="s">
        <v>13</v>
      </c>
      <c r="B15" s="38">
        <v>308779</v>
      </c>
      <c r="C15" s="38">
        <v>245430.1</v>
      </c>
      <c r="D15" s="4">
        <f t="shared" si="2"/>
        <v>0.79484064654655917</v>
      </c>
      <c r="E15" s="11">
        <v>20</v>
      </c>
      <c r="F15" s="67" t="s">
        <v>410</v>
      </c>
      <c r="G15" s="67" t="s">
        <v>410</v>
      </c>
      <c r="H15" s="67" t="s">
        <v>410</v>
      </c>
      <c r="I15" s="67" t="s">
        <v>410</v>
      </c>
      <c r="J15" s="38">
        <v>0.9</v>
      </c>
      <c r="K15" s="38">
        <v>0.8</v>
      </c>
      <c r="L15" s="4">
        <f t="shared" si="3"/>
        <v>1.125</v>
      </c>
      <c r="M15" s="11">
        <v>10</v>
      </c>
      <c r="N15" s="38">
        <v>22070</v>
      </c>
      <c r="O15" s="38">
        <v>18833.900000000001</v>
      </c>
      <c r="P15" s="4">
        <f t="shared" si="4"/>
        <v>0.85337109198006345</v>
      </c>
      <c r="Q15" s="11">
        <v>20</v>
      </c>
      <c r="R15" s="11">
        <v>1</v>
      </c>
      <c r="S15" s="11">
        <v>15</v>
      </c>
      <c r="T15" s="5" t="s">
        <v>371</v>
      </c>
      <c r="U15" s="5" t="s">
        <v>371</v>
      </c>
      <c r="V15" s="5" t="s">
        <v>371</v>
      </c>
      <c r="W15" s="5" t="s">
        <v>371</v>
      </c>
      <c r="X15" s="5" t="s">
        <v>371</v>
      </c>
      <c r="Y15" s="5" t="s">
        <v>371</v>
      </c>
      <c r="Z15" s="5" t="s">
        <v>371</v>
      </c>
      <c r="AA15" s="5" t="s">
        <v>371</v>
      </c>
      <c r="AB15" s="49">
        <f t="shared" si="5"/>
        <v>0.91098822723896089</v>
      </c>
      <c r="AC15" s="49">
        <f t="shared" si="6"/>
        <v>0.91098822723896089</v>
      </c>
      <c r="AD15" s="50">
        <v>183246</v>
      </c>
      <c r="AE15" s="38">
        <f t="shared" si="7"/>
        <v>16658.727272727272</v>
      </c>
      <c r="AF15" s="38">
        <f t="shared" si="8"/>
        <v>15175.9</v>
      </c>
      <c r="AG15" s="38">
        <f t="shared" si="9"/>
        <v>-1482.8272727272724</v>
      </c>
      <c r="AH15" s="38">
        <v>-64.599999999999994</v>
      </c>
      <c r="AI15" s="38">
        <f t="shared" si="10"/>
        <v>15111.3</v>
      </c>
      <c r="AJ15" s="38"/>
      <c r="AK15" s="38">
        <f t="shared" si="11"/>
        <v>15111.3</v>
      </c>
    </row>
    <row r="16" spans="1:37" s="2" customFormat="1" ht="16.95" customHeight="1">
      <c r="A16" s="12" t="s">
        <v>14</v>
      </c>
      <c r="B16" s="38">
        <v>82603</v>
      </c>
      <c r="C16" s="38">
        <v>51761.1</v>
      </c>
      <c r="D16" s="4">
        <f t="shared" si="2"/>
        <v>0.62662494098277299</v>
      </c>
      <c r="E16" s="11">
        <v>20</v>
      </c>
      <c r="F16" s="67" t="s">
        <v>410</v>
      </c>
      <c r="G16" s="67" t="s">
        <v>410</v>
      </c>
      <c r="H16" s="67" t="s">
        <v>410</v>
      </c>
      <c r="I16" s="67" t="s">
        <v>410</v>
      </c>
      <c r="J16" s="38">
        <v>1.1000000000000001</v>
      </c>
      <c r="K16" s="38">
        <v>1</v>
      </c>
      <c r="L16" s="4">
        <f t="shared" si="3"/>
        <v>1.1000000000000001</v>
      </c>
      <c r="M16" s="11">
        <v>10</v>
      </c>
      <c r="N16" s="38">
        <v>13832.7</v>
      </c>
      <c r="O16" s="38">
        <v>10296.700000000001</v>
      </c>
      <c r="P16" s="4">
        <f t="shared" si="4"/>
        <v>0.74437383880225838</v>
      </c>
      <c r="Q16" s="11">
        <v>20</v>
      </c>
      <c r="R16" s="11">
        <v>1</v>
      </c>
      <c r="S16" s="11">
        <v>15</v>
      </c>
      <c r="T16" s="5" t="s">
        <v>371</v>
      </c>
      <c r="U16" s="5" t="s">
        <v>371</v>
      </c>
      <c r="V16" s="5" t="s">
        <v>371</v>
      </c>
      <c r="W16" s="5" t="s">
        <v>371</v>
      </c>
      <c r="X16" s="5" t="s">
        <v>371</v>
      </c>
      <c r="Y16" s="5" t="s">
        <v>371</v>
      </c>
      <c r="Z16" s="5" t="s">
        <v>371</v>
      </c>
      <c r="AA16" s="5" t="s">
        <v>371</v>
      </c>
      <c r="AB16" s="49">
        <f t="shared" si="5"/>
        <v>0.8218457783953943</v>
      </c>
      <c r="AC16" s="49">
        <f t="shared" si="6"/>
        <v>0.8218457783953943</v>
      </c>
      <c r="AD16" s="50">
        <v>108017</v>
      </c>
      <c r="AE16" s="38">
        <f t="shared" si="7"/>
        <v>9819.7272727272721</v>
      </c>
      <c r="AF16" s="38">
        <f t="shared" si="8"/>
        <v>8070.3</v>
      </c>
      <c r="AG16" s="38">
        <f t="shared" si="9"/>
        <v>-1749.4272727272719</v>
      </c>
      <c r="AH16" s="38">
        <v>162.69999999999999</v>
      </c>
      <c r="AI16" s="38">
        <f t="shared" si="10"/>
        <v>8233</v>
      </c>
      <c r="AJ16" s="38"/>
      <c r="AK16" s="38">
        <f t="shared" si="11"/>
        <v>8233</v>
      </c>
    </row>
    <row r="17" spans="1:37" s="2" customFormat="1" ht="16.95" customHeight="1">
      <c r="A17" s="15" t="s">
        <v>21</v>
      </c>
      <c r="B17" s="37">
        <f>SUM(B18:B44)</f>
        <v>6602474</v>
      </c>
      <c r="C17" s="37">
        <f>SUM(C18:C44)</f>
        <v>7225161.0999999996</v>
      </c>
      <c r="D17" s="6">
        <f>C17/B17</f>
        <v>1.0943111779008898</v>
      </c>
      <c r="E17" s="24"/>
      <c r="F17" s="22"/>
      <c r="G17" s="22"/>
      <c r="H17" s="6"/>
      <c r="I17" s="24"/>
      <c r="J17" s="20"/>
      <c r="K17" s="20"/>
      <c r="L17" s="7"/>
      <c r="M17" s="24"/>
      <c r="N17" s="37">
        <f>SUM(N18:N44)</f>
        <v>420942.39999999997</v>
      </c>
      <c r="O17" s="37">
        <f>SUM(O18:O44)</f>
        <v>302877.69999999995</v>
      </c>
      <c r="P17" s="6">
        <f>O17/N17</f>
        <v>0.71952290859747081</v>
      </c>
      <c r="Q17" s="24"/>
      <c r="R17" s="6"/>
      <c r="S17" s="24"/>
      <c r="T17" s="37">
        <f t="shared" ref="T17:U17" si="12">SUM(T18:T44)</f>
        <v>13446.1</v>
      </c>
      <c r="U17" s="37">
        <f t="shared" si="12"/>
        <v>14907.700000000003</v>
      </c>
      <c r="V17" s="6">
        <f>U17/T17</f>
        <v>1.1087006641330945</v>
      </c>
      <c r="W17" s="24"/>
      <c r="X17" s="37">
        <f t="shared" ref="X17" si="13">SUM(X18:X44)</f>
        <v>4678.5999999999995</v>
      </c>
      <c r="Y17" s="37">
        <f t="shared" ref="Y17" si="14">SUM(Y18:Y44)</f>
        <v>5533.3999999999987</v>
      </c>
      <c r="Z17" s="6">
        <f>Y17/X17</f>
        <v>1.1827042277604409</v>
      </c>
      <c r="AA17" s="24"/>
      <c r="AB17" s="25"/>
      <c r="AC17" s="23"/>
      <c r="AD17" s="22">
        <f>SUM(AD18:AD44)</f>
        <v>1115907</v>
      </c>
      <c r="AE17" s="37">
        <f>SUM(AE18:AE44)</f>
        <v>101446.09090909091</v>
      </c>
      <c r="AF17" s="37">
        <f>SUM(AF18:AF44)</f>
        <v>103775.90000000001</v>
      </c>
      <c r="AG17" s="37">
        <f>SUM(AG18:AG44)</f>
        <v>2329.8090909090929</v>
      </c>
      <c r="AH17" s="37">
        <f t="shared" ref="AH17:AK17" si="15">SUM(AH18:AH44)</f>
        <v>-171.2</v>
      </c>
      <c r="AI17" s="37">
        <f t="shared" si="15"/>
        <v>103604.7</v>
      </c>
      <c r="AJ17" s="37">
        <f t="shared" si="15"/>
        <v>0</v>
      </c>
      <c r="AK17" s="37">
        <f t="shared" si="15"/>
        <v>103604.7</v>
      </c>
    </row>
    <row r="18" spans="1:37" s="2" customFormat="1" ht="16.95" customHeight="1">
      <c r="A18" s="13" t="s">
        <v>0</v>
      </c>
      <c r="B18" s="38">
        <v>5328</v>
      </c>
      <c r="C18" s="38">
        <v>5467.1</v>
      </c>
      <c r="D18" s="4">
        <f>IF(E18=0,0,IF(B18=0,1,IF(C18&lt;0,0,C18/B18)))</f>
        <v>1.0261073573573574</v>
      </c>
      <c r="E18" s="11">
        <v>10</v>
      </c>
      <c r="F18" s="67" t="s">
        <v>410</v>
      </c>
      <c r="G18" s="67" t="s">
        <v>410</v>
      </c>
      <c r="H18" s="67" t="s">
        <v>410</v>
      </c>
      <c r="I18" s="67" t="s">
        <v>410</v>
      </c>
      <c r="J18" s="38">
        <v>2.5</v>
      </c>
      <c r="K18" s="38">
        <v>2.4</v>
      </c>
      <c r="L18" s="4">
        <f>IF(M18=0,0,IF(J18=0,1,IF(K18&lt;0,0,J18/K18)))</f>
        <v>1.0416666666666667</v>
      </c>
      <c r="M18" s="11">
        <v>15</v>
      </c>
      <c r="N18" s="38">
        <v>3097.4</v>
      </c>
      <c r="O18" s="38">
        <v>2360</v>
      </c>
      <c r="P18" s="4">
        <f>IF(Q18=0,0,IF(N18=0,1,IF(O18&lt;0,0,O18/N18)))</f>
        <v>0.761929360108478</v>
      </c>
      <c r="Q18" s="11">
        <v>20</v>
      </c>
      <c r="R18" s="11">
        <v>1</v>
      </c>
      <c r="S18" s="11">
        <v>15</v>
      </c>
      <c r="T18" s="38">
        <v>226</v>
      </c>
      <c r="U18" s="38">
        <v>240.4</v>
      </c>
      <c r="V18" s="4">
        <f>IF(W18=0,0,IF(T18=0,1,IF(U18&lt;0,0,U18/T18)))</f>
        <v>1.0637168141592921</v>
      </c>
      <c r="W18" s="11">
        <v>20</v>
      </c>
      <c r="X18" s="38">
        <v>28</v>
      </c>
      <c r="Y18" s="38">
        <v>27.9</v>
      </c>
      <c r="Z18" s="4">
        <f>IF(AA18=0,0,IF(X18=0,1,IF(Y18&lt;0,0,Y18/X18)))</f>
        <v>0.99642857142857133</v>
      </c>
      <c r="AA18" s="11">
        <v>15</v>
      </c>
      <c r="AB18" s="49">
        <f>(D18*E18+L18*M18+P18*Q18+R18*S18+V18*W18+Z18*AA18)/(E18+M18+Q18+S18+W18+AA18)</f>
        <v>0.97205711189850053</v>
      </c>
      <c r="AC18" s="49">
        <f>IF(AB18&gt;1.2,IF((AB18-1.2)*0.1+1.2&gt;1.3,1.3,(AB18-1.2)*0.1+1.2),AB18)</f>
        <v>0.97205711189850053</v>
      </c>
      <c r="AD18" s="50">
        <v>23589</v>
      </c>
      <c r="AE18" s="38">
        <f t="shared" ref="AE18:AE44" si="16">AD18/11</f>
        <v>2144.4545454545455</v>
      </c>
      <c r="AF18" s="38">
        <f t="shared" ref="AF18:AF44" si="17">ROUND(AC18*AE18,1)</f>
        <v>2084.5</v>
      </c>
      <c r="AG18" s="38">
        <f>AF18-AE18</f>
        <v>-59.954545454545496</v>
      </c>
      <c r="AH18" s="38">
        <v>-22.4</v>
      </c>
      <c r="AI18" s="38">
        <f t="shared" ref="AI18:AI44" si="18">AF18+AH18</f>
        <v>2062.1</v>
      </c>
      <c r="AJ18" s="38"/>
      <c r="AK18" s="38">
        <f t="shared" ref="AK18:AK44" si="19">IF((AI18-AJ18)&gt;0,ROUND(AI18-AJ18,1),0)</f>
        <v>2062.1</v>
      </c>
    </row>
    <row r="19" spans="1:37" s="2" customFormat="1" ht="16.95" customHeight="1">
      <c r="A19" s="13" t="s">
        <v>22</v>
      </c>
      <c r="B19" s="38">
        <v>480907</v>
      </c>
      <c r="C19" s="38">
        <v>871166.3</v>
      </c>
      <c r="D19" s="4">
        <f t="shared" ref="D19:D44" si="20">IF(E19=0,0,IF(B19=0,1,IF(C19&lt;0,0,C19/B19)))</f>
        <v>1.8115067986117899</v>
      </c>
      <c r="E19" s="11">
        <v>10</v>
      </c>
      <c r="F19" s="67" t="s">
        <v>410</v>
      </c>
      <c r="G19" s="67" t="s">
        <v>410</v>
      </c>
      <c r="H19" s="67" t="s">
        <v>410</v>
      </c>
      <c r="I19" s="67" t="s">
        <v>410</v>
      </c>
      <c r="J19" s="38">
        <v>1.2</v>
      </c>
      <c r="K19" s="38">
        <v>1.1000000000000001</v>
      </c>
      <c r="L19" s="4">
        <f t="shared" ref="L19:L44" si="21">IF(M19=0,0,IF(J19=0,1,IF(K19&lt;0,0,J19/K19)))</f>
        <v>1.0909090909090908</v>
      </c>
      <c r="M19" s="11">
        <v>5</v>
      </c>
      <c r="N19" s="38">
        <v>17220.8</v>
      </c>
      <c r="O19" s="38">
        <v>15018.9</v>
      </c>
      <c r="P19" s="4">
        <f t="shared" ref="P19:P44" si="22">IF(Q19=0,0,IF(N19=0,1,IF(O19&lt;0,0,O19/N19)))</f>
        <v>0.87213718294155906</v>
      </c>
      <c r="Q19" s="11">
        <v>20</v>
      </c>
      <c r="R19" s="11">
        <v>1</v>
      </c>
      <c r="S19" s="11">
        <v>15</v>
      </c>
      <c r="T19" s="38">
        <v>636</v>
      </c>
      <c r="U19" s="38">
        <v>694.7</v>
      </c>
      <c r="V19" s="4">
        <f t="shared" ref="V19:V44" si="23">IF(W19=0,0,IF(T19=0,1,IF(U19&lt;0,0,U19/T19)))</f>
        <v>1.0922955974842767</v>
      </c>
      <c r="W19" s="11">
        <v>20</v>
      </c>
      <c r="X19" s="38">
        <v>58.1</v>
      </c>
      <c r="Y19" s="38">
        <v>61.3</v>
      </c>
      <c r="Z19" s="4">
        <f t="shared" ref="Z19:Z44" si="24">IF(AA19=0,0,IF(X19=0,1,IF(Y19&lt;0,0,Y19/X19)))</f>
        <v>1.0550774526678139</v>
      </c>
      <c r="AA19" s="11">
        <v>10</v>
      </c>
      <c r="AB19" s="49">
        <f t="shared" ref="AB19:AB44" si="25">(D19*E19+L19*M19+P19*Q19+R19*S19+V19*W19+Z19*AA19)/(E19+M19+Q19+S19+W19+AA19)</f>
        <v>1.1051130446982278</v>
      </c>
      <c r="AC19" s="49">
        <f t="shared" ref="AC19:AC44" si="26">IF(AB19&gt;1.2,IF((AB19-1.2)*0.1+1.2&gt;1.3,1.3,(AB19-1.2)*0.1+1.2),AB19)</f>
        <v>1.1051130446982278</v>
      </c>
      <c r="AD19" s="50">
        <v>36799</v>
      </c>
      <c r="AE19" s="38">
        <f t="shared" si="16"/>
        <v>3345.3636363636365</v>
      </c>
      <c r="AF19" s="38">
        <f t="shared" si="17"/>
        <v>3697</v>
      </c>
      <c r="AG19" s="38">
        <f t="shared" ref="AG19:AG44" si="27">AF19-AE19</f>
        <v>351.63636363636351</v>
      </c>
      <c r="AH19" s="38">
        <v>-2.2000000000000002</v>
      </c>
      <c r="AI19" s="38">
        <f t="shared" si="18"/>
        <v>3694.8</v>
      </c>
      <c r="AJ19" s="38"/>
      <c r="AK19" s="38">
        <f t="shared" si="19"/>
        <v>3694.8</v>
      </c>
    </row>
    <row r="20" spans="1:37" s="2" customFormat="1" ht="16.95" customHeight="1">
      <c r="A20" s="13" t="s">
        <v>23</v>
      </c>
      <c r="B20" s="38">
        <v>91407</v>
      </c>
      <c r="C20" s="38">
        <v>118467.7</v>
      </c>
      <c r="D20" s="4">
        <f t="shared" si="20"/>
        <v>1.2960462546632097</v>
      </c>
      <c r="E20" s="11">
        <v>10</v>
      </c>
      <c r="F20" s="67" t="s">
        <v>410</v>
      </c>
      <c r="G20" s="67" t="s">
        <v>410</v>
      </c>
      <c r="H20" s="67" t="s">
        <v>410</v>
      </c>
      <c r="I20" s="67" t="s">
        <v>410</v>
      </c>
      <c r="J20" s="38">
        <v>2.1</v>
      </c>
      <c r="K20" s="38">
        <v>1.8</v>
      </c>
      <c r="L20" s="4">
        <f t="shared" si="21"/>
        <v>1.1666666666666667</v>
      </c>
      <c r="M20" s="11">
        <v>10</v>
      </c>
      <c r="N20" s="38">
        <v>9164.2999999999993</v>
      </c>
      <c r="O20" s="38">
        <v>5188.1000000000004</v>
      </c>
      <c r="P20" s="4">
        <f t="shared" si="22"/>
        <v>0.56612070752812549</v>
      </c>
      <c r="Q20" s="11">
        <v>20</v>
      </c>
      <c r="R20" s="11">
        <v>1</v>
      </c>
      <c r="S20" s="11">
        <v>15</v>
      </c>
      <c r="T20" s="38">
        <v>638.9</v>
      </c>
      <c r="U20" s="38">
        <v>863.4</v>
      </c>
      <c r="V20" s="4">
        <f t="shared" si="23"/>
        <v>1.3513851933009862</v>
      </c>
      <c r="W20" s="11">
        <v>20</v>
      </c>
      <c r="X20" s="38">
        <v>27</v>
      </c>
      <c r="Y20" s="38">
        <v>156</v>
      </c>
      <c r="Z20" s="4">
        <f t="shared" si="24"/>
        <v>5.7777777777777777</v>
      </c>
      <c r="AA20" s="11">
        <v>20</v>
      </c>
      <c r="AB20" s="49">
        <f t="shared" si="25"/>
        <v>2.0371873977414374</v>
      </c>
      <c r="AC20" s="49">
        <f t="shared" si="26"/>
        <v>1.2837187397741436</v>
      </c>
      <c r="AD20" s="50">
        <v>34704</v>
      </c>
      <c r="AE20" s="38">
        <f t="shared" si="16"/>
        <v>3154.909090909091</v>
      </c>
      <c r="AF20" s="38">
        <f t="shared" si="17"/>
        <v>4050</v>
      </c>
      <c r="AG20" s="38">
        <f t="shared" si="27"/>
        <v>895.09090909090901</v>
      </c>
      <c r="AH20" s="38">
        <v>-3.2</v>
      </c>
      <c r="AI20" s="38">
        <f t="shared" si="18"/>
        <v>4046.8</v>
      </c>
      <c r="AJ20" s="38"/>
      <c r="AK20" s="38">
        <f t="shared" si="19"/>
        <v>4046.8</v>
      </c>
    </row>
    <row r="21" spans="1:37" s="2" customFormat="1" ht="16.95" customHeight="1">
      <c r="A21" s="13" t="s">
        <v>24</v>
      </c>
      <c r="B21" s="38">
        <v>11980</v>
      </c>
      <c r="C21" s="38">
        <v>13366.8</v>
      </c>
      <c r="D21" s="4">
        <f t="shared" si="20"/>
        <v>1.1157595993322202</v>
      </c>
      <c r="E21" s="11">
        <v>10</v>
      </c>
      <c r="F21" s="67" t="s">
        <v>410</v>
      </c>
      <c r="G21" s="67" t="s">
        <v>410</v>
      </c>
      <c r="H21" s="67" t="s">
        <v>410</v>
      </c>
      <c r="I21" s="67" t="s">
        <v>410</v>
      </c>
      <c r="J21" s="38">
        <v>2</v>
      </c>
      <c r="K21" s="38">
        <v>1.9</v>
      </c>
      <c r="L21" s="4">
        <f t="shared" si="21"/>
        <v>1.0526315789473684</v>
      </c>
      <c r="M21" s="11">
        <v>10</v>
      </c>
      <c r="N21" s="38">
        <v>10501</v>
      </c>
      <c r="O21" s="38">
        <v>7463.6</v>
      </c>
      <c r="P21" s="4">
        <f t="shared" si="22"/>
        <v>0.7107513570136178</v>
      </c>
      <c r="Q21" s="11">
        <v>20</v>
      </c>
      <c r="R21" s="11">
        <v>1</v>
      </c>
      <c r="S21" s="11">
        <v>15</v>
      </c>
      <c r="T21" s="38">
        <v>371</v>
      </c>
      <c r="U21" s="38">
        <v>315.8</v>
      </c>
      <c r="V21" s="4">
        <f t="shared" si="23"/>
        <v>0.85121293800539088</v>
      </c>
      <c r="W21" s="11">
        <v>10</v>
      </c>
      <c r="X21" s="38">
        <v>58</v>
      </c>
      <c r="Y21" s="38">
        <v>69</v>
      </c>
      <c r="Z21" s="4">
        <f t="shared" si="24"/>
        <v>1.1896551724137931</v>
      </c>
      <c r="AA21" s="11">
        <v>15</v>
      </c>
      <c r="AB21" s="49">
        <f t="shared" si="25"/>
        <v>0.96569869861661317</v>
      </c>
      <c r="AC21" s="49">
        <f t="shared" si="26"/>
        <v>0.96569869861661317</v>
      </c>
      <c r="AD21" s="50">
        <v>28515</v>
      </c>
      <c r="AE21" s="38">
        <f t="shared" si="16"/>
        <v>2592.2727272727275</v>
      </c>
      <c r="AF21" s="38">
        <f t="shared" si="17"/>
        <v>2503.4</v>
      </c>
      <c r="AG21" s="38">
        <f t="shared" si="27"/>
        <v>-88.872727272727388</v>
      </c>
      <c r="AH21" s="38">
        <v>8.5</v>
      </c>
      <c r="AI21" s="38">
        <f t="shared" si="18"/>
        <v>2511.9</v>
      </c>
      <c r="AJ21" s="38"/>
      <c r="AK21" s="38">
        <f t="shared" si="19"/>
        <v>2511.9</v>
      </c>
    </row>
    <row r="22" spans="1:37" s="2" customFormat="1" ht="16.95" customHeight="1">
      <c r="A22" s="13" t="s">
        <v>25</v>
      </c>
      <c r="B22" s="38">
        <v>16716</v>
      </c>
      <c r="C22" s="38">
        <v>17984.599999999999</v>
      </c>
      <c r="D22" s="4">
        <f t="shared" si="20"/>
        <v>1.0758913615697534</v>
      </c>
      <c r="E22" s="11">
        <v>10</v>
      </c>
      <c r="F22" s="67" t="s">
        <v>410</v>
      </c>
      <c r="G22" s="67" t="s">
        <v>410</v>
      </c>
      <c r="H22" s="67" t="s">
        <v>410</v>
      </c>
      <c r="I22" s="67" t="s">
        <v>410</v>
      </c>
      <c r="J22" s="38">
        <v>1.9</v>
      </c>
      <c r="K22" s="38">
        <v>2</v>
      </c>
      <c r="L22" s="4">
        <f t="shared" si="21"/>
        <v>0.95</v>
      </c>
      <c r="M22" s="11">
        <v>10</v>
      </c>
      <c r="N22" s="38">
        <v>8607.2999999999993</v>
      </c>
      <c r="O22" s="38">
        <v>4738.3</v>
      </c>
      <c r="P22" s="4">
        <f t="shared" si="22"/>
        <v>0.55049783323458001</v>
      </c>
      <c r="Q22" s="11">
        <v>20</v>
      </c>
      <c r="R22" s="11">
        <v>1</v>
      </c>
      <c r="S22" s="11">
        <v>15</v>
      </c>
      <c r="T22" s="38">
        <v>650.5</v>
      </c>
      <c r="U22" s="38">
        <v>749.1</v>
      </c>
      <c r="V22" s="4">
        <f t="shared" si="23"/>
        <v>1.151575710991545</v>
      </c>
      <c r="W22" s="11">
        <v>15</v>
      </c>
      <c r="X22" s="38">
        <v>76.7</v>
      </c>
      <c r="Y22" s="38">
        <v>91.5</v>
      </c>
      <c r="Z22" s="4">
        <f t="shared" si="24"/>
        <v>1.1929595827900912</v>
      </c>
      <c r="AA22" s="11">
        <v>15</v>
      </c>
      <c r="AB22" s="49">
        <f t="shared" si="25"/>
        <v>0.95808117278957272</v>
      </c>
      <c r="AC22" s="49">
        <f t="shared" si="26"/>
        <v>0.95808117278957272</v>
      </c>
      <c r="AD22" s="50">
        <v>47008</v>
      </c>
      <c r="AE22" s="38">
        <f t="shared" si="16"/>
        <v>4273.454545454545</v>
      </c>
      <c r="AF22" s="38">
        <f t="shared" si="17"/>
        <v>4094.3</v>
      </c>
      <c r="AG22" s="38">
        <f t="shared" si="27"/>
        <v>-179.15454545454486</v>
      </c>
      <c r="AH22" s="38">
        <v>-58.3</v>
      </c>
      <c r="AI22" s="38">
        <f t="shared" si="18"/>
        <v>4036</v>
      </c>
      <c r="AJ22" s="38"/>
      <c r="AK22" s="38">
        <f t="shared" si="19"/>
        <v>4036</v>
      </c>
    </row>
    <row r="23" spans="1:37" s="2" customFormat="1" ht="16.95" customHeight="1">
      <c r="A23" s="13" t="s">
        <v>26</v>
      </c>
      <c r="B23" s="38">
        <v>18163</v>
      </c>
      <c r="C23" s="38">
        <v>18407.599999999999</v>
      </c>
      <c r="D23" s="4">
        <f t="shared" si="20"/>
        <v>1.0134669382811208</v>
      </c>
      <c r="E23" s="11">
        <v>10</v>
      </c>
      <c r="F23" s="67" t="s">
        <v>410</v>
      </c>
      <c r="G23" s="67" t="s">
        <v>410</v>
      </c>
      <c r="H23" s="67" t="s">
        <v>410</v>
      </c>
      <c r="I23" s="67" t="s">
        <v>410</v>
      </c>
      <c r="J23" s="38">
        <v>2.2999999999999998</v>
      </c>
      <c r="K23" s="38">
        <v>2.1</v>
      </c>
      <c r="L23" s="4">
        <f t="shared" si="21"/>
        <v>1.0952380952380951</v>
      </c>
      <c r="M23" s="11">
        <v>15</v>
      </c>
      <c r="N23" s="38">
        <v>6864.3</v>
      </c>
      <c r="O23" s="38">
        <v>4954.3</v>
      </c>
      <c r="P23" s="4">
        <f t="shared" si="22"/>
        <v>0.72174875806710082</v>
      </c>
      <c r="Q23" s="11">
        <v>20</v>
      </c>
      <c r="R23" s="11">
        <v>1</v>
      </c>
      <c r="S23" s="11">
        <v>15</v>
      </c>
      <c r="T23" s="38">
        <v>374</v>
      </c>
      <c r="U23" s="38">
        <v>392</v>
      </c>
      <c r="V23" s="4">
        <f t="shared" si="23"/>
        <v>1.0481283422459893</v>
      </c>
      <c r="W23" s="11">
        <v>15</v>
      </c>
      <c r="X23" s="38">
        <v>33.6</v>
      </c>
      <c r="Y23" s="38">
        <v>37.5</v>
      </c>
      <c r="Z23" s="4">
        <f t="shared" si="24"/>
        <v>1.1160714285714286</v>
      </c>
      <c r="AA23" s="11">
        <v>15</v>
      </c>
      <c r="AB23" s="49">
        <f t="shared" si="25"/>
        <v>0.98290236149984356</v>
      </c>
      <c r="AC23" s="49">
        <f t="shared" si="26"/>
        <v>0.98290236149984356</v>
      </c>
      <c r="AD23" s="50">
        <v>46400</v>
      </c>
      <c r="AE23" s="38">
        <f t="shared" si="16"/>
        <v>4218.181818181818</v>
      </c>
      <c r="AF23" s="38">
        <f t="shared" si="17"/>
        <v>4146.1000000000004</v>
      </c>
      <c r="AG23" s="38">
        <f t="shared" si="27"/>
        <v>-72.081818181817653</v>
      </c>
      <c r="AH23" s="38">
        <v>14.9</v>
      </c>
      <c r="AI23" s="38">
        <f t="shared" si="18"/>
        <v>4161</v>
      </c>
      <c r="AJ23" s="38"/>
      <c r="AK23" s="38">
        <f t="shared" si="19"/>
        <v>4161</v>
      </c>
    </row>
    <row r="24" spans="1:37" s="2" customFormat="1" ht="16.95" customHeight="1">
      <c r="A24" s="13" t="s">
        <v>27</v>
      </c>
      <c r="B24" s="38">
        <v>1027038</v>
      </c>
      <c r="C24" s="38">
        <v>993786.5</v>
      </c>
      <c r="D24" s="4">
        <f t="shared" si="20"/>
        <v>0.9676238853869088</v>
      </c>
      <c r="E24" s="11">
        <v>10</v>
      </c>
      <c r="F24" s="67" t="s">
        <v>410</v>
      </c>
      <c r="G24" s="67" t="s">
        <v>410</v>
      </c>
      <c r="H24" s="67" t="s">
        <v>410</v>
      </c>
      <c r="I24" s="67" t="s">
        <v>410</v>
      </c>
      <c r="J24" s="38">
        <v>0.4</v>
      </c>
      <c r="K24" s="38">
        <v>0.3</v>
      </c>
      <c r="L24" s="4">
        <f t="shared" si="21"/>
        <v>1.3333333333333335</v>
      </c>
      <c r="M24" s="11">
        <v>5</v>
      </c>
      <c r="N24" s="38">
        <v>75003.399999999994</v>
      </c>
      <c r="O24" s="38">
        <v>56120.9</v>
      </c>
      <c r="P24" s="4">
        <f t="shared" si="22"/>
        <v>0.74824474623817061</v>
      </c>
      <c r="Q24" s="11">
        <v>20</v>
      </c>
      <c r="R24" s="11">
        <v>1</v>
      </c>
      <c r="S24" s="11">
        <v>15</v>
      </c>
      <c r="T24" s="38">
        <v>499.5</v>
      </c>
      <c r="U24" s="38">
        <v>500.3</v>
      </c>
      <c r="V24" s="4">
        <f t="shared" si="23"/>
        <v>1.0016016016016016</v>
      </c>
      <c r="W24" s="11">
        <v>15</v>
      </c>
      <c r="X24" s="38">
        <v>207.6</v>
      </c>
      <c r="Y24" s="38">
        <v>209.2</v>
      </c>
      <c r="Z24" s="4">
        <f t="shared" si="24"/>
        <v>1.0077071290944124</v>
      </c>
      <c r="AA24" s="11">
        <v>20</v>
      </c>
      <c r="AB24" s="49">
        <f t="shared" si="25"/>
        <v>0.95865843589660504</v>
      </c>
      <c r="AC24" s="49">
        <f t="shared" si="26"/>
        <v>0.95865843589660504</v>
      </c>
      <c r="AD24" s="50">
        <v>40827</v>
      </c>
      <c r="AE24" s="38">
        <f t="shared" si="16"/>
        <v>3711.5454545454545</v>
      </c>
      <c r="AF24" s="38">
        <f t="shared" si="17"/>
        <v>3558.1</v>
      </c>
      <c r="AG24" s="38">
        <f t="shared" si="27"/>
        <v>-153.4454545454546</v>
      </c>
      <c r="AH24" s="38">
        <v>-5.8</v>
      </c>
      <c r="AI24" s="38">
        <f t="shared" si="18"/>
        <v>3552.2999999999997</v>
      </c>
      <c r="AJ24" s="38"/>
      <c r="AK24" s="38">
        <f t="shared" si="19"/>
        <v>3552.3</v>
      </c>
    </row>
    <row r="25" spans="1:37" s="2" customFormat="1" ht="16.95" customHeight="1">
      <c r="A25" s="13" t="s">
        <v>28</v>
      </c>
      <c r="B25" s="38">
        <v>7413</v>
      </c>
      <c r="C25" s="38">
        <v>5882.9</v>
      </c>
      <c r="D25" s="4">
        <f t="shared" si="20"/>
        <v>0.79359233778497229</v>
      </c>
      <c r="E25" s="11">
        <v>10</v>
      </c>
      <c r="F25" s="67" t="s">
        <v>410</v>
      </c>
      <c r="G25" s="67" t="s">
        <v>410</v>
      </c>
      <c r="H25" s="67" t="s">
        <v>410</v>
      </c>
      <c r="I25" s="67" t="s">
        <v>410</v>
      </c>
      <c r="J25" s="38">
        <v>1.2</v>
      </c>
      <c r="K25" s="38">
        <v>1</v>
      </c>
      <c r="L25" s="4">
        <f t="shared" si="21"/>
        <v>1.2</v>
      </c>
      <c r="M25" s="11">
        <v>10</v>
      </c>
      <c r="N25" s="38">
        <v>3442.9</v>
      </c>
      <c r="O25" s="38">
        <v>2504.8000000000002</v>
      </c>
      <c r="P25" s="4">
        <f t="shared" si="22"/>
        <v>0.72752621336663859</v>
      </c>
      <c r="Q25" s="11">
        <v>20</v>
      </c>
      <c r="R25" s="11">
        <v>1</v>
      </c>
      <c r="S25" s="11">
        <v>15</v>
      </c>
      <c r="T25" s="38">
        <v>140</v>
      </c>
      <c r="U25" s="38">
        <v>173.8</v>
      </c>
      <c r="V25" s="4">
        <f t="shared" si="23"/>
        <v>1.2414285714285715</v>
      </c>
      <c r="W25" s="11">
        <v>15</v>
      </c>
      <c r="X25" s="38">
        <v>11.4</v>
      </c>
      <c r="Y25" s="38">
        <v>17.8</v>
      </c>
      <c r="Z25" s="4">
        <f t="shared" si="24"/>
        <v>1.5614035087719298</v>
      </c>
      <c r="AA25" s="11">
        <v>10</v>
      </c>
      <c r="AB25" s="49">
        <f t="shared" si="25"/>
        <v>1.0465238913041295</v>
      </c>
      <c r="AC25" s="49">
        <f t="shared" si="26"/>
        <v>1.0465238913041295</v>
      </c>
      <c r="AD25" s="50">
        <v>13763</v>
      </c>
      <c r="AE25" s="38">
        <f t="shared" si="16"/>
        <v>1251.1818181818182</v>
      </c>
      <c r="AF25" s="38">
        <f t="shared" si="17"/>
        <v>1309.4000000000001</v>
      </c>
      <c r="AG25" s="38">
        <f t="shared" si="27"/>
        <v>58.218181818181847</v>
      </c>
      <c r="AH25" s="38">
        <v>-5.9</v>
      </c>
      <c r="AI25" s="38">
        <f t="shared" si="18"/>
        <v>1303.5</v>
      </c>
      <c r="AJ25" s="38"/>
      <c r="AK25" s="38">
        <f t="shared" si="19"/>
        <v>1303.5</v>
      </c>
    </row>
    <row r="26" spans="1:37" s="2" customFormat="1" ht="16.95" customHeight="1">
      <c r="A26" s="13" t="s">
        <v>29</v>
      </c>
      <c r="B26" s="38">
        <v>4610</v>
      </c>
      <c r="C26" s="38">
        <v>5749.7</v>
      </c>
      <c r="D26" s="4">
        <f t="shared" si="20"/>
        <v>1.2472234273318872</v>
      </c>
      <c r="E26" s="11">
        <v>10</v>
      </c>
      <c r="F26" s="67" t="s">
        <v>410</v>
      </c>
      <c r="G26" s="67" t="s">
        <v>410</v>
      </c>
      <c r="H26" s="67" t="s">
        <v>410</v>
      </c>
      <c r="I26" s="67" t="s">
        <v>410</v>
      </c>
      <c r="J26" s="38">
        <v>2.4</v>
      </c>
      <c r="K26" s="38">
        <v>2.2000000000000002</v>
      </c>
      <c r="L26" s="4">
        <f t="shared" si="21"/>
        <v>1.0909090909090908</v>
      </c>
      <c r="M26" s="11">
        <v>15</v>
      </c>
      <c r="N26" s="38">
        <v>5981.7</v>
      </c>
      <c r="O26" s="38">
        <v>6516</v>
      </c>
      <c r="P26" s="4">
        <f t="shared" si="22"/>
        <v>1.0893224334219369</v>
      </c>
      <c r="Q26" s="11">
        <v>20</v>
      </c>
      <c r="R26" s="11">
        <v>1</v>
      </c>
      <c r="S26" s="11">
        <v>15</v>
      </c>
      <c r="T26" s="38">
        <v>1315</v>
      </c>
      <c r="U26" s="38">
        <v>1336.4</v>
      </c>
      <c r="V26" s="4">
        <f t="shared" si="23"/>
        <v>1.0162737642585553</v>
      </c>
      <c r="W26" s="11">
        <v>20</v>
      </c>
      <c r="X26" s="38">
        <v>59</v>
      </c>
      <c r="Y26" s="38">
        <v>66.599999999999994</v>
      </c>
      <c r="Z26" s="4">
        <f t="shared" si="24"/>
        <v>1.1288135593220339</v>
      </c>
      <c r="AA26" s="11">
        <v>10</v>
      </c>
      <c r="AB26" s="49">
        <f t="shared" si="25"/>
        <v>1.0803992242642826</v>
      </c>
      <c r="AC26" s="49">
        <f t="shared" si="26"/>
        <v>1.0803992242642826</v>
      </c>
      <c r="AD26" s="50">
        <v>43261</v>
      </c>
      <c r="AE26" s="38">
        <f t="shared" si="16"/>
        <v>3932.818181818182</v>
      </c>
      <c r="AF26" s="38">
        <f t="shared" si="17"/>
        <v>4249</v>
      </c>
      <c r="AG26" s="38">
        <f t="shared" si="27"/>
        <v>316.18181818181802</v>
      </c>
      <c r="AH26" s="38">
        <v>-29.5</v>
      </c>
      <c r="AI26" s="38">
        <f t="shared" si="18"/>
        <v>4219.5</v>
      </c>
      <c r="AJ26" s="38"/>
      <c r="AK26" s="38">
        <f t="shared" si="19"/>
        <v>4219.5</v>
      </c>
    </row>
    <row r="27" spans="1:37" s="2" customFormat="1" ht="16.95" customHeight="1">
      <c r="A27" s="13" t="s">
        <v>30</v>
      </c>
      <c r="B27" s="38">
        <v>1229</v>
      </c>
      <c r="C27" s="38">
        <v>997</v>
      </c>
      <c r="D27" s="4">
        <f t="shared" si="20"/>
        <v>0.81122864117168425</v>
      </c>
      <c r="E27" s="11">
        <v>10</v>
      </c>
      <c r="F27" s="67" t="s">
        <v>410</v>
      </c>
      <c r="G27" s="67" t="s">
        <v>410</v>
      </c>
      <c r="H27" s="67" t="s">
        <v>410</v>
      </c>
      <c r="I27" s="67" t="s">
        <v>410</v>
      </c>
      <c r="J27" s="38">
        <v>2.4</v>
      </c>
      <c r="K27" s="38">
        <v>2.2000000000000002</v>
      </c>
      <c r="L27" s="4">
        <f t="shared" si="21"/>
        <v>1.0909090909090908</v>
      </c>
      <c r="M27" s="11">
        <v>15</v>
      </c>
      <c r="N27" s="38">
        <v>2672.4</v>
      </c>
      <c r="O27" s="38">
        <v>1406.8</v>
      </c>
      <c r="P27" s="4">
        <f t="shared" si="22"/>
        <v>0.52641820086813351</v>
      </c>
      <c r="Q27" s="11">
        <v>20</v>
      </c>
      <c r="R27" s="11">
        <v>1</v>
      </c>
      <c r="S27" s="11">
        <v>15</v>
      </c>
      <c r="T27" s="38">
        <v>91</v>
      </c>
      <c r="U27" s="38">
        <v>108.7</v>
      </c>
      <c r="V27" s="4">
        <f t="shared" si="23"/>
        <v>1.1945054945054945</v>
      </c>
      <c r="W27" s="11">
        <v>20</v>
      </c>
      <c r="X27" s="38">
        <v>4.3</v>
      </c>
      <c r="Y27" s="38">
        <v>9.4</v>
      </c>
      <c r="Z27" s="4">
        <f t="shared" si="24"/>
        <v>2.1860465116279073</v>
      </c>
      <c r="AA27" s="11">
        <v>20</v>
      </c>
      <c r="AB27" s="49">
        <f t="shared" si="25"/>
        <v>1.1761532691538392</v>
      </c>
      <c r="AC27" s="49">
        <f t="shared" si="26"/>
        <v>1.1761532691538392</v>
      </c>
      <c r="AD27" s="50">
        <v>11325</v>
      </c>
      <c r="AE27" s="38">
        <f t="shared" si="16"/>
        <v>1029.5454545454545</v>
      </c>
      <c r="AF27" s="38">
        <f t="shared" si="17"/>
        <v>1210.9000000000001</v>
      </c>
      <c r="AG27" s="38">
        <f t="shared" si="27"/>
        <v>181.35454545454559</v>
      </c>
      <c r="AH27" s="38">
        <v>-3.7</v>
      </c>
      <c r="AI27" s="38">
        <f t="shared" si="18"/>
        <v>1207.2</v>
      </c>
      <c r="AJ27" s="38"/>
      <c r="AK27" s="38">
        <f t="shared" si="19"/>
        <v>1207.2</v>
      </c>
    </row>
    <row r="28" spans="1:37" s="2" customFormat="1" ht="16.95" customHeight="1">
      <c r="A28" s="13" t="s">
        <v>31</v>
      </c>
      <c r="B28" s="38">
        <v>1802328</v>
      </c>
      <c r="C28" s="38">
        <v>1608354.2</v>
      </c>
      <c r="D28" s="4">
        <f t="shared" si="20"/>
        <v>0.8923759715212769</v>
      </c>
      <c r="E28" s="11">
        <v>10</v>
      </c>
      <c r="F28" s="67" t="s">
        <v>410</v>
      </c>
      <c r="G28" s="67" t="s">
        <v>410</v>
      </c>
      <c r="H28" s="67" t="s">
        <v>410</v>
      </c>
      <c r="I28" s="67" t="s">
        <v>410</v>
      </c>
      <c r="J28" s="38">
        <v>0.9</v>
      </c>
      <c r="K28" s="38">
        <v>0.9</v>
      </c>
      <c r="L28" s="4">
        <f t="shared" si="21"/>
        <v>1</v>
      </c>
      <c r="M28" s="11">
        <v>10</v>
      </c>
      <c r="N28" s="38">
        <v>45546.5</v>
      </c>
      <c r="O28" s="38">
        <v>14377.9</v>
      </c>
      <c r="P28" s="4">
        <f t="shared" si="22"/>
        <v>0.31567518909246595</v>
      </c>
      <c r="Q28" s="11">
        <v>20</v>
      </c>
      <c r="R28" s="11">
        <v>1</v>
      </c>
      <c r="S28" s="11">
        <v>15</v>
      </c>
      <c r="T28" s="38">
        <v>474.5</v>
      </c>
      <c r="U28" s="38">
        <v>573</v>
      </c>
      <c r="V28" s="4">
        <f t="shared" si="23"/>
        <v>1.2075869336143308</v>
      </c>
      <c r="W28" s="11">
        <v>20</v>
      </c>
      <c r="X28" s="38">
        <v>316.2</v>
      </c>
      <c r="Y28" s="38">
        <v>368.6</v>
      </c>
      <c r="Z28" s="4">
        <f t="shared" si="24"/>
        <v>1.1657179000632512</v>
      </c>
      <c r="AA28" s="11">
        <v>15</v>
      </c>
      <c r="AB28" s="49">
        <f t="shared" si="25"/>
        <v>0.90971967411441623</v>
      </c>
      <c r="AC28" s="49">
        <f t="shared" si="26"/>
        <v>0.90971967411441623</v>
      </c>
      <c r="AD28" s="50">
        <v>50255</v>
      </c>
      <c r="AE28" s="38">
        <f t="shared" si="16"/>
        <v>4568.636363636364</v>
      </c>
      <c r="AF28" s="38">
        <f t="shared" si="17"/>
        <v>4156.2</v>
      </c>
      <c r="AG28" s="38">
        <f t="shared" si="27"/>
        <v>-412.43636363636415</v>
      </c>
      <c r="AH28" s="38">
        <v>-25.8</v>
      </c>
      <c r="AI28" s="38">
        <f t="shared" si="18"/>
        <v>4130.3999999999996</v>
      </c>
      <c r="AJ28" s="38"/>
      <c r="AK28" s="38">
        <f t="shared" si="19"/>
        <v>4130.3999999999996</v>
      </c>
    </row>
    <row r="29" spans="1:37" s="2" customFormat="1" ht="16.95" customHeight="1">
      <c r="A29" s="13" t="s">
        <v>32</v>
      </c>
      <c r="B29" s="38">
        <v>253538</v>
      </c>
      <c r="C29" s="38">
        <v>290093.5</v>
      </c>
      <c r="D29" s="4">
        <f t="shared" si="20"/>
        <v>1.1441815428062065</v>
      </c>
      <c r="E29" s="11">
        <v>10</v>
      </c>
      <c r="F29" s="67" t="s">
        <v>410</v>
      </c>
      <c r="G29" s="67" t="s">
        <v>410</v>
      </c>
      <c r="H29" s="67" t="s">
        <v>410</v>
      </c>
      <c r="I29" s="67" t="s">
        <v>410</v>
      </c>
      <c r="J29" s="38">
        <v>1.1000000000000001</v>
      </c>
      <c r="K29" s="38">
        <v>1</v>
      </c>
      <c r="L29" s="4">
        <f t="shared" si="21"/>
        <v>1.1000000000000001</v>
      </c>
      <c r="M29" s="11">
        <v>5</v>
      </c>
      <c r="N29" s="38">
        <v>16511.3</v>
      </c>
      <c r="O29" s="38">
        <v>16853.900000000001</v>
      </c>
      <c r="P29" s="4">
        <f t="shared" si="22"/>
        <v>1.0207494261505758</v>
      </c>
      <c r="Q29" s="11">
        <v>20</v>
      </c>
      <c r="R29" s="11">
        <v>1</v>
      </c>
      <c r="S29" s="11">
        <v>15</v>
      </c>
      <c r="T29" s="38">
        <v>452</v>
      </c>
      <c r="U29" s="38">
        <v>463.9</v>
      </c>
      <c r="V29" s="4">
        <f t="shared" si="23"/>
        <v>1.0263274336283186</v>
      </c>
      <c r="W29" s="11">
        <v>15</v>
      </c>
      <c r="X29" s="38">
        <v>1855</v>
      </c>
      <c r="Y29" s="38">
        <v>2323.6999999999998</v>
      </c>
      <c r="Z29" s="4">
        <f t="shared" si="24"/>
        <v>1.2526684636118597</v>
      </c>
      <c r="AA29" s="11">
        <v>25</v>
      </c>
      <c r="AB29" s="49">
        <f t="shared" si="25"/>
        <v>1.1007603005088316</v>
      </c>
      <c r="AC29" s="49">
        <f t="shared" si="26"/>
        <v>1.1007603005088316</v>
      </c>
      <c r="AD29" s="50">
        <v>104317</v>
      </c>
      <c r="AE29" s="38">
        <f t="shared" si="16"/>
        <v>9483.363636363636</v>
      </c>
      <c r="AF29" s="38">
        <f t="shared" si="17"/>
        <v>10438.9</v>
      </c>
      <c r="AG29" s="38">
        <f t="shared" si="27"/>
        <v>955.5363636363636</v>
      </c>
      <c r="AH29" s="38">
        <v>-11.4</v>
      </c>
      <c r="AI29" s="38">
        <f t="shared" si="18"/>
        <v>10427.5</v>
      </c>
      <c r="AJ29" s="38"/>
      <c r="AK29" s="38">
        <f t="shared" si="19"/>
        <v>10427.5</v>
      </c>
    </row>
    <row r="30" spans="1:37" s="2" customFormat="1" ht="16.95" customHeight="1">
      <c r="A30" s="13" t="s">
        <v>33</v>
      </c>
      <c r="B30" s="38">
        <v>23700</v>
      </c>
      <c r="C30" s="38">
        <v>23859.7</v>
      </c>
      <c r="D30" s="4">
        <f t="shared" si="20"/>
        <v>1.0067383966244725</v>
      </c>
      <c r="E30" s="11">
        <v>10</v>
      </c>
      <c r="F30" s="67" t="s">
        <v>410</v>
      </c>
      <c r="G30" s="67" t="s">
        <v>410</v>
      </c>
      <c r="H30" s="67" t="s">
        <v>410</v>
      </c>
      <c r="I30" s="67" t="s">
        <v>410</v>
      </c>
      <c r="J30" s="38">
        <v>1.6</v>
      </c>
      <c r="K30" s="38">
        <v>1.5</v>
      </c>
      <c r="L30" s="4">
        <f t="shared" si="21"/>
        <v>1.0666666666666667</v>
      </c>
      <c r="M30" s="11">
        <v>10</v>
      </c>
      <c r="N30" s="38">
        <v>6658.7</v>
      </c>
      <c r="O30" s="38">
        <v>6294.7</v>
      </c>
      <c r="P30" s="4">
        <f t="shared" si="22"/>
        <v>0.94533467493654921</v>
      </c>
      <c r="Q30" s="11">
        <v>20</v>
      </c>
      <c r="R30" s="11">
        <v>1</v>
      </c>
      <c r="S30" s="11">
        <v>15</v>
      </c>
      <c r="T30" s="38">
        <v>287</v>
      </c>
      <c r="U30" s="38">
        <v>287.10000000000002</v>
      </c>
      <c r="V30" s="4">
        <f t="shared" si="23"/>
        <v>1.0003484320557492</v>
      </c>
      <c r="W30" s="11">
        <v>15</v>
      </c>
      <c r="X30" s="38">
        <v>6.2</v>
      </c>
      <c r="Y30" s="38">
        <v>6.2</v>
      </c>
      <c r="Z30" s="4">
        <f t="shared" si="24"/>
        <v>1</v>
      </c>
      <c r="AA30" s="11">
        <v>25</v>
      </c>
      <c r="AB30" s="49">
        <f t="shared" si="25"/>
        <v>0.996273374868196</v>
      </c>
      <c r="AC30" s="49">
        <f t="shared" si="26"/>
        <v>0.996273374868196</v>
      </c>
      <c r="AD30" s="50">
        <v>19756</v>
      </c>
      <c r="AE30" s="38">
        <f t="shared" si="16"/>
        <v>1796</v>
      </c>
      <c r="AF30" s="38">
        <f t="shared" si="17"/>
        <v>1789.3</v>
      </c>
      <c r="AG30" s="38">
        <f t="shared" si="27"/>
        <v>-6.7000000000000455</v>
      </c>
      <c r="AH30" s="38">
        <v>-4.5</v>
      </c>
      <c r="AI30" s="38">
        <f t="shared" si="18"/>
        <v>1784.8</v>
      </c>
      <c r="AJ30" s="38"/>
      <c r="AK30" s="38">
        <f t="shared" si="19"/>
        <v>1784.8</v>
      </c>
    </row>
    <row r="31" spans="1:37" s="2" customFormat="1" ht="16.95" customHeight="1">
      <c r="A31" s="13" t="s">
        <v>34</v>
      </c>
      <c r="B31" s="38">
        <v>106028</v>
      </c>
      <c r="C31" s="38">
        <v>134446</v>
      </c>
      <c r="D31" s="4">
        <f t="shared" si="20"/>
        <v>1.2680235409514469</v>
      </c>
      <c r="E31" s="11">
        <v>10</v>
      </c>
      <c r="F31" s="67" t="s">
        <v>410</v>
      </c>
      <c r="G31" s="67" t="s">
        <v>410</v>
      </c>
      <c r="H31" s="67" t="s">
        <v>410</v>
      </c>
      <c r="I31" s="67" t="s">
        <v>410</v>
      </c>
      <c r="J31" s="38">
        <v>1.6</v>
      </c>
      <c r="K31" s="38">
        <v>1.2</v>
      </c>
      <c r="L31" s="4">
        <f t="shared" si="21"/>
        <v>1.3333333333333335</v>
      </c>
      <c r="M31" s="11">
        <v>10</v>
      </c>
      <c r="N31" s="38">
        <v>8486.7999999999993</v>
      </c>
      <c r="O31" s="38">
        <v>12201.9</v>
      </c>
      <c r="P31" s="4">
        <f t="shared" si="22"/>
        <v>1.4377503888391385</v>
      </c>
      <c r="Q31" s="11">
        <v>20</v>
      </c>
      <c r="R31" s="11">
        <v>1</v>
      </c>
      <c r="S31" s="11">
        <v>15</v>
      </c>
      <c r="T31" s="38">
        <v>1453</v>
      </c>
      <c r="U31" s="38">
        <v>1818.2</v>
      </c>
      <c r="V31" s="4">
        <f t="shared" si="23"/>
        <v>1.2513420509291122</v>
      </c>
      <c r="W31" s="11">
        <v>15</v>
      </c>
      <c r="X31" s="38">
        <v>47</v>
      </c>
      <c r="Y31" s="38">
        <v>86.9</v>
      </c>
      <c r="Z31" s="4">
        <f t="shared" si="24"/>
        <v>1.848936170212766</v>
      </c>
      <c r="AA31" s="11">
        <v>15</v>
      </c>
      <c r="AB31" s="49">
        <f t="shared" si="25"/>
        <v>1.3679147039618675</v>
      </c>
      <c r="AC31" s="49">
        <f t="shared" si="26"/>
        <v>1.2167914703961866</v>
      </c>
      <c r="AD31" s="50">
        <v>42797</v>
      </c>
      <c r="AE31" s="38">
        <f t="shared" si="16"/>
        <v>3890.6363636363635</v>
      </c>
      <c r="AF31" s="38">
        <f t="shared" si="17"/>
        <v>4734.1000000000004</v>
      </c>
      <c r="AG31" s="38">
        <f t="shared" si="27"/>
        <v>843.46363636363685</v>
      </c>
      <c r="AH31" s="38">
        <v>-5.5</v>
      </c>
      <c r="AI31" s="38">
        <f t="shared" si="18"/>
        <v>4728.6000000000004</v>
      </c>
      <c r="AJ31" s="38"/>
      <c r="AK31" s="38">
        <f t="shared" si="19"/>
        <v>4728.6000000000004</v>
      </c>
    </row>
    <row r="32" spans="1:37" s="2" customFormat="1" ht="16.95" customHeight="1">
      <c r="A32" s="13" t="s">
        <v>35</v>
      </c>
      <c r="B32" s="38">
        <v>7948</v>
      </c>
      <c r="C32" s="38">
        <v>9720.2999999999993</v>
      </c>
      <c r="D32" s="4">
        <f t="shared" si="20"/>
        <v>1.2229869149471564</v>
      </c>
      <c r="E32" s="11">
        <v>10</v>
      </c>
      <c r="F32" s="67" t="s">
        <v>410</v>
      </c>
      <c r="G32" s="67" t="s">
        <v>410</v>
      </c>
      <c r="H32" s="67" t="s">
        <v>410</v>
      </c>
      <c r="I32" s="67" t="s">
        <v>410</v>
      </c>
      <c r="J32" s="38">
        <v>2.2000000000000002</v>
      </c>
      <c r="K32" s="38">
        <v>1.8</v>
      </c>
      <c r="L32" s="4">
        <f t="shared" si="21"/>
        <v>1.2222222222222223</v>
      </c>
      <c r="M32" s="11">
        <v>15</v>
      </c>
      <c r="N32" s="38">
        <v>6438.3</v>
      </c>
      <c r="O32" s="38">
        <v>6165.8</v>
      </c>
      <c r="P32" s="4">
        <f t="shared" si="22"/>
        <v>0.95767516269822783</v>
      </c>
      <c r="Q32" s="11">
        <v>20</v>
      </c>
      <c r="R32" s="11">
        <v>1</v>
      </c>
      <c r="S32" s="11">
        <v>15</v>
      </c>
      <c r="T32" s="38">
        <v>292</v>
      </c>
      <c r="U32" s="38">
        <v>304.60000000000002</v>
      </c>
      <c r="V32" s="4">
        <f t="shared" si="23"/>
        <v>1.0431506849315069</v>
      </c>
      <c r="W32" s="11">
        <v>20</v>
      </c>
      <c r="X32" s="38">
        <v>23</v>
      </c>
      <c r="Y32" s="38">
        <v>19.5</v>
      </c>
      <c r="Z32" s="4">
        <f t="shared" si="24"/>
        <v>0.84782608695652173</v>
      </c>
      <c r="AA32" s="11">
        <v>10</v>
      </c>
      <c r="AB32" s="49">
        <f t="shared" si="25"/>
        <v>1.0450886700551647</v>
      </c>
      <c r="AC32" s="49">
        <f t="shared" si="26"/>
        <v>1.0450886700551647</v>
      </c>
      <c r="AD32" s="50">
        <v>35577</v>
      </c>
      <c r="AE32" s="38">
        <f t="shared" si="16"/>
        <v>3234.2727272727275</v>
      </c>
      <c r="AF32" s="38">
        <f t="shared" si="17"/>
        <v>3380.1</v>
      </c>
      <c r="AG32" s="38">
        <f t="shared" si="27"/>
        <v>145.82727272727243</v>
      </c>
      <c r="AH32" s="38">
        <v>18.899999999999999</v>
      </c>
      <c r="AI32" s="38">
        <f t="shared" si="18"/>
        <v>3399</v>
      </c>
      <c r="AJ32" s="38"/>
      <c r="AK32" s="38">
        <f t="shared" si="19"/>
        <v>3399</v>
      </c>
    </row>
    <row r="33" spans="1:193" s="2" customFormat="1" ht="16.95" customHeight="1">
      <c r="A33" s="13" t="s">
        <v>1</v>
      </c>
      <c r="B33" s="38">
        <v>461515</v>
      </c>
      <c r="C33" s="38">
        <v>593022</v>
      </c>
      <c r="D33" s="4">
        <f t="shared" si="20"/>
        <v>1.2849463181045035</v>
      </c>
      <c r="E33" s="11">
        <v>10</v>
      </c>
      <c r="F33" s="67" t="s">
        <v>410</v>
      </c>
      <c r="G33" s="67" t="s">
        <v>410</v>
      </c>
      <c r="H33" s="67" t="s">
        <v>410</v>
      </c>
      <c r="I33" s="67" t="s">
        <v>410</v>
      </c>
      <c r="J33" s="38">
        <v>1</v>
      </c>
      <c r="K33" s="38">
        <v>0.8</v>
      </c>
      <c r="L33" s="4">
        <f t="shared" si="21"/>
        <v>1.25</v>
      </c>
      <c r="M33" s="11">
        <v>10</v>
      </c>
      <c r="N33" s="38">
        <v>37049.599999999999</v>
      </c>
      <c r="O33" s="38">
        <v>31124.400000000001</v>
      </c>
      <c r="P33" s="4">
        <f t="shared" si="22"/>
        <v>0.8400738469511142</v>
      </c>
      <c r="Q33" s="11">
        <v>20</v>
      </c>
      <c r="R33" s="11">
        <v>1</v>
      </c>
      <c r="S33" s="11">
        <v>15</v>
      </c>
      <c r="T33" s="38">
        <v>634.20000000000005</v>
      </c>
      <c r="U33" s="38">
        <v>799.8</v>
      </c>
      <c r="V33" s="4">
        <f t="shared" si="23"/>
        <v>1.2611163670766319</v>
      </c>
      <c r="W33" s="11">
        <v>15</v>
      </c>
      <c r="X33" s="38">
        <v>232.5</v>
      </c>
      <c r="Y33" s="38">
        <v>347.7</v>
      </c>
      <c r="Z33" s="4">
        <f t="shared" si="24"/>
        <v>1.4954838709677418</v>
      </c>
      <c r="AA33" s="11">
        <v>15</v>
      </c>
      <c r="AB33" s="49">
        <f t="shared" si="25"/>
        <v>1.1588228669497991</v>
      </c>
      <c r="AC33" s="49">
        <f t="shared" si="26"/>
        <v>1.1588228669497991</v>
      </c>
      <c r="AD33" s="50">
        <v>63649</v>
      </c>
      <c r="AE33" s="38">
        <f t="shared" si="16"/>
        <v>5786.272727272727</v>
      </c>
      <c r="AF33" s="38">
        <f t="shared" si="17"/>
        <v>6705.3</v>
      </c>
      <c r="AG33" s="38">
        <f t="shared" si="27"/>
        <v>919.02727272727316</v>
      </c>
      <c r="AH33" s="38">
        <v>-28.5</v>
      </c>
      <c r="AI33" s="38">
        <f t="shared" si="18"/>
        <v>6676.8</v>
      </c>
      <c r="AJ33" s="38"/>
      <c r="AK33" s="38">
        <f t="shared" si="19"/>
        <v>6676.8</v>
      </c>
    </row>
    <row r="34" spans="1:193" s="2" customFormat="1" ht="16.95" customHeight="1">
      <c r="A34" s="13" t="s">
        <v>36</v>
      </c>
      <c r="B34" s="38">
        <v>657005</v>
      </c>
      <c r="C34" s="38">
        <v>1096662.1000000001</v>
      </c>
      <c r="D34" s="4">
        <f t="shared" si="20"/>
        <v>1.669183796165935</v>
      </c>
      <c r="E34" s="11">
        <v>10</v>
      </c>
      <c r="F34" s="67" t="s">
        <v>410</v>
      </c>
      <c r="G34" s="67" t="s">
        <v>410</v>
      </c>
      <c r="H34" s="67" t="s">
        <v>410</v>
      </c>
      <c r="I34" s="67" t="s">
        <v>410</v>
      </c>
      <c r="J34" s="38">
        <v>1.3</v>
      </c>
      <c r="K34" s="38">
        <v>1.2</v>
      </c>
      <c r="L34" s="4">
        <f t="shared" si="21"/>
        <v>1.0833333333333335</v>
      </c>
      <c r="M34" s="11">
        <v>10</v>
      </c>
      <c r="N34" s="38">
        <v>20600.7</v>
      </c>
      <c r="O34" s="38">
        <v>13728.9</v>
      </c>
      <c r="P34" s="4">
        <f t="shared" si="22"/>
        <v>0.66642881067148196</v>
      </c>
      <c r="Q34" s="11">
        <v>20</v>
      </c>
      <c r="R34" s="11">
        <v>1</v>
      </c>
      <c r="S34" s="11">
        <v>15</v>
      </c>
      <c r="T34" s="38">
        <v>127</v>
      </c>
      <c r="U34" s="38">
        <v>198.9</v>
      </c>
      <c r="V34" s="4">
        <f t="shared" si="23"/>
        <v>1.5661417322834645</v>
      </c>
      <c r="W34" s="11">
        <v>10</v>
      </c>
      <c r="X34" s="38">
        <v>18</v>
      </c>
      <c r="Y34" s="38">
        <v>24.4</v>
      </c>
      <c r="Z34" s="4">
        <f t="shared" si="24"/>
        <v>1.3555555555555554</v>
      </c>
      <c r="AA34" s="11">
        <v>15</v>
      </c>
      <c r="AB34" s="49">
        <f t="shared" si="25"/>
        <v>1.1481062270573787</v>
      </c>
      <c r="AC34" s="49">
        <f t="shared" si="26"/>
        <v>1.1481062270573787</v>
      </c>
      <c r="AD34" s="50">
        <v>25647</v>
      </c>
      <c r="AE34" s="38">
        <f t="shared" si="16"/>
        <v>2331.5454545454545</v>
      </c>
      <c r="AF34" s="38">
        <f t="shared" si="17"/>
        <v>2676.9</v>
      </c>
      <c r="AG34" s="38">
        <f t="shared" si="27"/>
        <v>345.35454545454559</v>
      </c>
      <c r="AH34" s="38">
        <v>4.7</v>
      </c>
      <c r="AI34" s="38">
        <f t="shared" si="18"/>
        <v>2681.6</v>
      </c>
      <c r="AJ34" s="38"/>
      <c r="AK34" s="38">
        <f t="shared" si="19"/>
        <v>2681.6</v>
      </c>
    </row>
    <row r="35" spans="1:193" s="2" customFormat="1" ht="16.95" customHeight="1">
      <c r="A35" s="13" t="s">
        <v>37</v>
      </c>
      <c r="B35" s="38">
        <v>74250</v>
      </c>
      <c r="C35" s="38">
        <v>101896.4</v>
      </c>
      <c r="D35" s="4">
        <f t="shared" si="20"/>
        <v>1.3723420875420875</v>
      </c>
      <c r="E35" s="11">
        <v>10</v>
      </c>
      <c r="F35" s="67" t="s">
        <v>410</v>
      </c>
      <c r="G35" s="67" t="s">
        <v>410</v>
      </c>
      <c r="H35" s="67" t="s">
        <v>410</v>
      </c>
      <c r="I35" s="67" t="s">
        <v>410</v>
      </c>
      <c r="J35" s="38">
        <v>2.4</v>
      </c>
      <c r="K35" s="38">
        <v>2.2000000000000002</v>
      </c>
      <c r="L35" s="4">
        <f t="shared" si="21"/>
        <v>1.0909090909090908</v>
      </c>
      <c r="M35" s="11">
        <v>15</v>
      </c>
      <c r="N35" s="38">
        <v>8414.9</v>
      </c>
      <c r="O35" s="38">
        <v>7617.9</v>
      </c>
      <c r="P35" s="4">
        <f t="shared" si="22"/>
        <v>0.90528705035116286</v>
      </c>
      <c r="Q35" s="11">
        <v>20</v>
      </c>
      <c r="R35" s="11">
        <v>1</v>
      </c>
      <c r="S35" s="11">
        <v>15</v>
      </c>
      <c r="T35" s="38">
        <v>172</v>
      </c>
      <c r="U35" s="38">
        <v>231.1</v>
      </c>
      <c r="V35" s="4">
        <f t="shared" si="23"/>
        <v>1.3436046511627906</v>
      </c>
      <c r="W35" s="11">
        <v>15</v>
      </c>
      <c r="X35" s="38">
        <v>28</v>
      </c>
      <c r="Y35" s="38">
        <v>25.4</v>
      </c>
      <c r="Z35" s="4">
        <f t="shared" si="24"/>
        <v>0.90714285714285714</v>
      </c>
      <c r="AA35" s="11">
        <v>15</v>
      </c>
      <c r="AB35" s="49">
        <f t="shared" si="25"/>
        <v>1.0772667874518358</v>
      </c>
      <c r="AC35" s="49">
        <f t="shared" si="26"/>
        <v>1.0772667874518358</v>
      </c>
      <c r="AD35" s="50">
        <v>25562</v>
      </c>
      <c r="AE35" s="38">
        <f t="shared" si="16"/>
        <v>2323.818181818182</v>
      </c>
      <c r="AF35" s="38">
        <f t="shared" si="17"/>
        <v>2503.4</v>
      </c>
      <c r="AG35" s="38">
        <f t="shared" si="27"/>
        <v>179.58181818181811</v>
      </c>
      <c r="AH35" s="38">
        <v>-17</v>
      </c>
      <c r="AI35" s="38">
        <f t="shared" si="18"/>
        <v>2486.4</v>
      </c>
      <c r="AJ35" s="38"/>
      <c r="AK35" s="38">
        <f t="shared" si="19"/>
        <v>2486.4</v>
      </c>
    </row>
    <row r="36" spans="1:193" s="2" customFormat="1" ht="16.95" customHeight="1">
      <c r="A36" s="13" t="s">
        <v>38</v>
      </c>
      <c r="B36" s="38">
        <v>10666</v>
      </c>
      <c r="C36" s="38">
        <v>9527</v>
      </c>
      <c r="D36" s="4">
        <f t="shared" si="20"/>
        <v>0.89321207575473471</v>
      </c>
      <c r="E36" s="11">
        <v>10</v>
      </c>
      <c r="F36" s="67" t="s">
        <v>410</v>
      </c>
      <c r="G36" s="67" t="s">
        <v>410</v>
      </c>
      <c r="H36" s="67" t="s">
        <v>410</v>
      </c>
      <c r="I36" s="67" t="s">
        <v>410</v>
      </c>
      <c r="J36" s="38">
        <v>2</v>
      </c>
      <c r="K36" s="38">
        <v>1.6</v>
      </c>
      <c r="L36" s="4">
        <f t="shared" si="21"/>
        <v>1.25</v>
      </c>
      <c r="M36" s="11">
        <v>15</v>
      </c>
      <c r="N36" s="38">
        <v>8706.4</v>
      </c>
      <c r="O36" s="38">
        <v>6303.8</v>
      </c>
      <c r="P36" s="4">
        <f t="shared" si="22"/>
        <v>0.72404208398419556</v>
      </c>
      <c r="Q36" s="11">
        <v>20</v>
      </c>
      <c r="R36" s="11">
        <v>1</v>
      </c>
      <c r="S36" s="11">
        <v>15</v>
      </c>
      <c r="T36" s="38">
        <v>1111</v>
      </c>
      <c r="U36" s="38">
        <v>1171.5</v>
      </c>
      <c r="V36" s="4">
        <f t="shared" si="23"/>
        <v>1.0544554455445545</v>
      </c>
      <c r="W36" s="11">
        <v>20</v>
      </c>
      <c r="X36" s="38">
        <v>468.6</v>
      </c>
      <c r="Y36" s="38">
        <v>489.7</v>
      </c>
      <c r="Z36" s="4">
        <f t="shared" si="24"/>
        <v>1.0450277422108407</v>
      </c>
      <c r="AA36" s="11">
        <v>20</v>
      </c>
      <c r="AB36" s="49">
        <f t="shared" si="25"/>
        <v>0.99152626192339155</v>
      </c>
      <c r="AC36" s="49">
        <f t="shared" si="26"/>
        <v>0.99152626192339155</v>
      </c>
      <c r="AD36" s="50">
        <v>77103</v>
      </c>
      <c r="AE36" s="38">
        <f t="shared" si="16"/>
        <v>7009.363636363636</v>
      </c>
      <c r="AF36" s="38">
        <f t="shared" si="17"/>
        <v>6950</v>
      </c>
      <c r="AG36" s="38">
        <f t="shared" si="27"/>
        <v>-59.363636363636033</v>
      </c>
      <c r="AH36" s="38">
        <v>-31.6</v>
      </c>
      <c r="AI36" s="38">
        <f t="shared" si="18"/>
        <v>6918.4</v>
      </c>
      <c r="AJ36" s="38"/>
      <c r="AK36" s="38">
        <f t="shared" si="19"/>
        <v>6918.4</v>
      </c>
    </row>
    <row r="37" spans="1:193" s="2" customFormat="1" ht="16.95" customHeight="1">
      <c r="A37" s="13" t="s">
        <v>39</v>
      </c>
      <c r="B37" s="38">
        <v>12029</v>
      </c>
      <c r="C37" s="38">
        <v>12192.9</v>
      </c>
      <c r="D37" s="4">
        <f t="shared" si="20"/>
        <v>1.013625405270596</v>
      </c>
      <c r="E37" s="11">
        <v>10</v>
      </c>
      <c r="F37" s="67" t="s">
        <v>410</v>
      </c>
      <c r="G37" s="67" t="s">
        <v>410</v>
      </c>
      <c r="H37" s="67" t="s">
        <v>410</v>
      </c>
      <c r="I37" s="67" t="s">
        <v>410</v>
      </c>
      <c r="J37" s="38">
        <v>5.9</v>
      </c>
      <c r="K37" s="38">
        <v>5.5</v>
      </c>
      <c r="L37" s="4">
        <f t="shared" si="21"/>
        <v>1.0727272727272728</v>
      </c>
      <c r="M37" s="11">
        <v>15</v>
      </c>
      <c r="N37" s="38">
        <v>7448.8</v>
      </c>
      <c r="O37" s="38">
        <v>5303.3</v>
      </c>
      <c r="P37" s="4">
        <f t="shared" si="22"/>
        <v>0.71196702824616043</v>
      </c>
      <c r="Q37" s="11">
        <v>20</v>
      </c>
      <c r="R37" s="11">
        <v>1</v>
      </c>
      <c r="S37" s="11">
        <v>15</v>
      </c>
      <c r="T37" s="38">
        <v>244.5</v>
      </c>
      <c r="U37" s="38">
        <v>270.8</v>
      </c>
      <c r="V37" s="4">
        <f t="shared" si="23"/>
        <v>1.1075664621676893</v>
      </c>
      <c r="W37" s="11">
        <v>10</v>
      </c>
      <c r="X37" s="38">
        <v>43.5</v>
      </c>
      <c r="Y37" s="38">
        <v>44.9</v>
      </c>
      <c r="Z37" s="4">
        <f t="shared" si="24"/>
        <v>1.0321839080459769</v>
      </c>
      <c r="AA37" s="11">
        <v>35</v>
      </c>
      <c r="AB37" s="49">
        <f t="shared" si="25"/>
        <v>0.97779623916023184</v>
      </c>
      <c r="AC37" s="49">
        <f t="shared" si="26"/>
        <v>0.97779623916023184</v>
      </c>
      <c r="AD37" s="50">
        <v>72175</v>
      </c>
      <c r="AE37" s="38">
        <f t="shared" si="16"/>
        <v>6561.363636363636</v>
      </c>
      <c r="AF37" s="38">
        <f t="shared" si="17"/>
        <v>6415.7</v>
      </c>
      <c r="AG37" s="38">
        <f t="shared" si="27"/>
        <v>-145.66363636363621</v>
      </c>
      <c r="AH37" s="38">
        <v>44.9</v>
      </c>
      <c r="AI37" s="38">
        <f t="shared" si="18"/>
        <v>6460.5999999999995</v>
      </c>
      <c r="AJ37" s="38"/>
      <c r="AK37" s="38">
        <f t="shared" si="19"/>
        <v>6460.6</v>
      </c>
    </row>
    <row r="38" spans="1:193" s="2" customFormat="1" ht="16.95" customHeight="1">
      <c r="A38" s="13" t="s">
        <v>40</v>
      </c>
      <c r="B38" s="38">
        <v>165898</v>
      </c>
      <c r="C38" s="38">
        <v>135600.6</v>
      </c>
      <c r="D38" s="4">
        <f t="shared" si="20"/>
        <v>0.81737332577849042</v>
      </c>
      <c r="E38" s="11">
        <v>10</v>
      </c>
      <c r="F38" s="67" t="s">
        <v>410</v>
      </c>
      <c r="G38" s="67" t="s">
        <v>410</v>
      </c>
      <c r="H38" s="67" t="s">
        <v>410</v>
      </c>
      <c r="I38" s="67" t="s">
        <v>410</v>
      </c>
      <c r="J38" s="38">
        <v>1.3</v>
      </c>
      <c r="K38" s="38">
        <v>1.1000000000000001</v>
      </c>
      <c r="L38" s="4">
        <f t="shared" si="21"/>
        <v>1.1818181818181817</v>
      </c>
      <c r="M38" s="11">
        <v>10</v>
      </c>
      <c r="N38" s="38">
        <v>24652.5</v>
      </c>
      <c r="O38" s="38">
        <v>22561.5</v>
      </c>
      <c r="P38" s="4">
        <f t="shared" si="22"/>
        <v>0.91518101612412539</v>
      </c>
      <c r="Q38" s="11">
        <v>20</v>
      </c>
      <c r="R38" s="11">
        <v>1</v>
      </c>
      <c r="S38" s="11">
        <v>15</v>
      </c>
      <c r="T38" s="38">
        <v>155</v>
      </c>
      <c r="U38" s="38">
        <v>160.9</v>
      </c>
      <c r="V38" s="4">
        <f t="shared" si="23"/>
        <v>1.0380645161290323</v>
      </c>
      <c r="W38" s="11">
        <v>5</v>
      </c>
      <c r="X38" s="38">
        <v>13.7</v>
      </c>
      <c r="Y38" s="38">
        <v>13.9</v>
      </c>
      <c r="Z38" s="4">
        <f t="shared" si="24"/>
        <v>1.0145985401459854</v>
      </c>
      <c r="AA38" s="11">
        <v>15</v>
      </c>
      <c r="AB38" s="49">
        <f t="shared" si="25"/>
        <v>0.98273114775045556</v>
      </c>
      <c r="AC38" s="49">
        <f t="shared" si="26"/>
        <v>0.98273114775045556</v>
      </c>
      <c r="AD38" s="50">
        <v>22651</v>
      </c>
      <c r="AE38" s="38">
        <f t="shared" si="16"/>
        <v>2059.181818181818</v>
      </c>
      <c r="AF38" s="38">
        <f t="shared" si="17"/>
        <v>2023.6</v>
      </c>
      <c r="AG38" s="38">
        <f t="shared" si="27"/>
        <v>-35.581818181818107</v>
      </c>
      <c r="AH38" s="38">
        <v>3.5</v>
      </c>
      <c r="AI38" s="38">
        <f t="shared" si="18"/>
        <v>2027.1</v>
      </c>
      <c r="AJ38" s="38"/>
      <c r="AK38" s="38">
        <f t="shared" si="19"/>
        <v>2027.1</v>
      </c>
    </row>
    <row r="39" spans="1:193" s="2" customFormat="1" ht="16.95" customHeight="1">
      <c r="A39" s="13" t="s">
        <v>41</v>
      </c>
      <c r="B39" s="38">
        <v>1245497</v>
      </c>
      <c r="C39" s="38">
        <v>1043104.8</v>
      </c>
      <c r="D39" s="4">
        <f t="shared" si="20"/>
        <v>0.83750085307311062</v>
      </c>
      <c r="E39" s="11">
        <v>10</v>
      </c>
      <c r="F39" s="67" t="s">
        <v>410</v>
      </c>
      <c r="G39" s="67" t="s">
        <v>410</v>
      </c>
      <c r="H39" s="67" t="s">
        <v>410</v>
      </c>
      <c r="I39" s="67" t="s">
        <v>410</v>
      </c>
      <c r="J39" s="38">
        <v>0.7</v>
      </c>
      <c r="K39" s="38">
        <v>0.8</v>
      </c>
      <c r="L39" s="4">
        <f t="shared" si="21"/>
        <v>0.87499999999999989</v>
      </c>
      <c r="M39" s="11">
        <v>5</v>
      </c>
      <c r="N39" s="38">
        <v>49757.8</v>
      </c>
      <c r="O39" s="38">
        <v>25945.4</v>
      </c>
      <c r="P39" s="4">
        <f t="shared" si="22"/>
        <v>0.52143382545048211</v>
      </c>
      <c r="Q39" s="11">
        <v>20</v>
      </c>
      <c r="R39" s="11">
        <v>1</v>
      </c>
      <c r="S39" s="11">
        <v>15</v>
      </c>
      <c r="T39" s="38">
        <v>1338</v>
      </c>
      <c r="U39" s="38">
        <v>1417.1</v>
      </c>
      <c r="V39" s="4">
        <f t="shared" si="23"/>
        <v>1.0591180866965619</v>
      </c>
      <c r="W39" s="11">
        <v>15</v>
      </c>
      <c r="X39" s="38">
        <v>930</v>
      </c>
      <c r="Y39" s="38">
        <v>898</v>
      </c>
      <c r="Z39" s="4">
        <f t="shared" si="24"/>
        <v>0.96559139784946235</v>
      </c>
      <c r="AA39" s="11">
        <v>25</v>
      </c>
      <c r="AB39" s="49">
        <f t="shared" si="25"/>
        <v>0.86894712540473051</v>
      </c>
      <c r="AC39" s="49">
        <f t="shared" si="26"/>
        <v>0.86894712540473051</v>
      </c>
      <c r="AD39" s="50">
        <v>83634</v>
      </c>
      <c r="AE39" s="38">
        <f t="shared" si="16"/>
        <v>7603.090909090909</v>
      </c>
      <c r="AF39" s="38">
        <f t="shared" si="17"/>
        <v>6606.7</v>
      </c>
      <c r="AG39" s="38">
        <f t="shared" si="27"/>
        <v>-996.39090909090919</v>
      </c>
      <c r="AH39" s="38">
        <v>24.5</v>
      </c>
      <c r="AI39" s="38">
        <f t="shared" si="18"/>
        <v>6631.2</v>
      </c>
      <c r="AJ39" s="38"/>
      <c r="AK39" s="38">
        <f t="shared" si="19"/>
        <v>6631.2</v>
      </c>
    </row>
    <row r="40" spans="1:193" s="2" customFormat="1" ht="16.95" customHeight="1">
      <c r="A40" s="13" t="s">
        <v>42</v>
      </c>
      <c r="B40" s="38">
        <v>17387</v>
      </c>
      <c r="C40" s="38">
        <v>24073</v>
      </c>
      <c r="D40" s="4">
        <f t="shared" si="20"/>
        <v>1.384540173692989</v>
      </c>
      <c r="E40" s="11">
        <v>10</v>
      </c>
      <c r="F40" s="67" t="s">
        <v>410</v>
      </c>
      <c r="G40" s="67" t="s">
        <v>410</v>
      </c>
      <c r="H40" s="67" t="s">
        <v>410</v>
      </c>
      <c r="I40" s="67" t="s">
        <v>410</v>
      </c>
      <c r="J40" s="38">
        <v>0.8</v>
      </c>
      <c r="K40" s="38">
        <v>0.7</v>
      </c>
      <c r="L40" s="4">
        <f t="shared" si="21"/>
        <v>1.142857142857143</v>
      </c>
      <c r="M40" s="11">
        <v>5</v>
      </c>
      <c r="N40" s="38">
        <v>12083.4</v>
      </c>
      <c r="O40" s="38">
        <v>10135</v>
      </c>
      <c r="P40" s="4">
        <f t="shared" si="22"/>
        <v>0.83875399308141751</v>
      </c>
      <c r="Q40" s="11">
        <v>20</v>
      </c>
      <c r="R40" s="11">
        <v>1</v>
      </c>
      <c r="S40" s="11">
        <v>15</v>
      </c>
      <c r="T40" s="38">
        <v>611</v>
      </c>
      <c r="U40" s="38">
        <v>623.70000000000005</v>
      </c>
      <c r="V40" s="4">
        <f t="shared" si="23"/>
        <v>1.0207855973813422</v>
      </c>
      <c r="W40" s="11">
        <v>20</v>
      </c>
      <c r="X40" s="38">
        <v>20</v>
      </c>
      <c r="Y40" s="38">
        <v>20.5</v>
      </c>
      <c r="Z40" s="4">
        <f t="shared" si="24"/>
        <v>1.0249999999999999</v>
      </c>
      <c r="AA40" s="11">
        <v>15</v>
      </c>
      <c r="AB40" s="49">
        <f t="shared" si="25"/>
        <v>1.02500563835848</v>
      </c>
      <c r="AC40" s="49">
        <f t="shared" si="26"/>
        <v>1.02500563835848</v>
      </c>
      <c r="AD40" s="50">
        <v>37752</v>
      </c>
      <c r="AE40" s="38">
        <f t="shared" si="16"/>
        <v>3432</v>
      </c>
      <c r="AF40" s="38">
        <f t="shared" si="17"/>
        <v>3517.8</v>
      </c>
      <c r="AG40" s="38">
        <f t="shared" si="27"/>
        <v>85.800000000000182</v>
      </c>
      <c r="AH40" s="38">
        <v>-38.299999999999997</v>
      </c>
      <c r="AI40" s="38">
        <f t="shared" si="18"/>
        <v>3479.5</v>
      </c>
      <c r="AJ40" s="38"/>
      <c r="AK40" s="38">
        <f t="shared" si="19"/>
        <v>3479.5</v>
      </c>
    </row>
    <row r="41" spans="1:193" s="2" customFormat="1" ht="16.95" customHeight="1">
      <c r="A41" s="13" t="s">
        <v>2</v>
      </c>
      <c r="B41" s="38">
        <v>7888</v>
      </c>
      <c r="C41" s="38">
        <v>8200.6</v>
      </c>
      <c r="D41" s="4">
        <f t="shared" si="20"/>
        <v>1.0396298174442191</v>
      </c>
      <c r="E41" s="11">
        <v>10</v>
      </c>
      <c r="F41" s="67" t="s">
        <v>410</v>
      </c>
      <c r="G41" s="67" t="s">
        <v>410</v>
      </c>
      <c r="H41" s="67" t="s">
        <v>410</v>
      </c>
      <c r="I41" s="67" t="s">
        <v>410</v>
      </c>
      <c r="J41" s="38">
        <v>2.2999999999999998</v>
      </c>
      <c r="K41" s="38">
        <v>2.2999999999999998</v>
      </c>
      <c r="L41" s="4">
        <f t="shared" si="21"/>
        <v>1</v>
      </c>
      <c r="M41" s="11">
        <v>15</v>
      </c>
      <c r="N41" s="38">
        <v>5461</v>
      </c>
      <c r="O41" s="38">
        <v>3593.9</v>
      </c>
      <c r="P41" s="4">
        <f t="shared" si="22"/>
        <v>0.65810291155466039</v>
      </c>
      <c r="Q41" s="11">
        <v>20</v>
      </c>
      <c r="R41" s="11">
        <v>1</v>
      </c>
      <c r="S41" s="11">
        <v>15</v>
      </c>
      <c r="T41" s="38">
        <v>362</v>
      </c>
      <c r="U41" s="38">
        <v>399.6</v>
      </c>
      <c r="V41" s="4">
        <f t="shared" si="23"/>
        <v>1.1038674033149172</v>
      </c>
      <c r="W41" s="11">
        <v>15</v>
      </c>
      <c r="X41" s="38">
        <v>55</v>
      </c>
      <c r="Y41" s="38">
        <v>58.4</v>
      </c>
      <c r="Z41" s="4">
        <f t="shared" si="24"/>
        <v>1.0618181818181818</v>
      </c>
      <c r="AA41" s="11">
        <v>15</v>
      </c>
      <c r="AB41" s="49">
        <f t="shared" si="25"/>
        <v>0.95604044647257636</v>
      </c>
      <c r="AC41" s="49">
        <f t="shared" si="26"/>
        <v>0.95604044647257636</v>
      </c>
      <c r="AD41" s="50">
        <v>38772</v>
      </c>
      <c r="AE41" s="38">
        <f t="shared" si="16"/>
        <v>3524.7272727272725</v>
      </c>
      <c r="AF41" s="38">
        <f t="shared" si="17"/>
        <v>3369.8</v>
      </c>
      <c r="AG41" s="38">
        <f t="shared" si="27"/>
        <v>-154.92727272727234</v>
      </c>
      <c r="AH41" s="38">
        <v>21.8</v>
      </c>
      <c r="AI41" s="38">
        <f t="shared" si="18"/>
        <v>3391.6000000000004</v>
      </c>
      <c r="AJ41" s="38"/>
      <c r="AK41" s="38">
        <f t="shared" si="19"/>
        <v>3391.6</v>
      </c>
    </row>
    <row r="42" spans="1:193" s="2" customFormat="1" ht="16.95" customHeight="1">
      <c r="A42" s="13" t="s">
        <v>43</v>
      </c>
      <c r="B42" s="38">
        <v>22718</v>
      </c>
      <c r="C42" s="38">
        <v>19008.900000000001</v>
      </c>
      <c r="D42" s="4">
        <f t="shared" si="20"/>
        <v>0.83673298705872001</v>
      </c>
      <c r="E42" s="11">
        <v>10</v>
      </c>
      <c r="F42" s="67" t="s">
        <v>410</v>
      </c>
      <c r="G42" s="67" t="s">
        <v>410</v>
      </c>
      <c r="H42" s="67" t="s">
        <v>410</v>
      </c>
      <c r="I42" s="67" t="s">
        <v>410</v>
      </c>
      <c r="J42" s="38">
        <v>1.8</v>
      </c>
      <c r="K42" s="38">
        <v>1.4</v>
      </c>
      <c r="L42" s="4">
        <f t="shared" si="21"/>
        <v>1.2857142857142858</v>
      </c>
      <c r="M42" s="11">
        <v>10</v>
      </c>
      <c r="N42" s="38">
        <v>5277.5</v>
      </c>
      <c r="O42" s="38">
        <v>4548.3</v>
      </c>
      <c r="P42" s="4">
        <f t="shared" si="22"/>
        <v>0.86182851729038379</v>
      </c>
      <c r="Q42" s="11">
        <v>20</v>
      </c>
      <c r="R42" s="11">
        <v>1</v>
      </c>
      <c r="S42" s="11">
        <v>15</v>
      </c>
      <c r="T42" s="38">
        <v>249</v>
      </c>
      <c r="U42" s="38">
        <v>257.10000000000002</v>
      </c>
      <c r="V42" s="4">
        <f t="shared" si="23"/>
        <v>1.0325301204819277</v>
      </c>
      <c r="W42" s="11">
        <v>20</v>
      </c>
      <c r="X42" s="38">
        <v>22</v>
      </c>
      <c r="Y42" s="38">
        <v>23.5</v>
      </c>
      <c r="Z42" s="4">
        <f t="shared" si="24"/>
        <v>1.0681818181818181</v>
      </c>
      <c r="AA42" s="11">
        <v>15</v>
      </c>
      <c r="AB42" s="49">
        <f t="shared" si="25"/>
        <v>1.0014930306211507</v>
      </c>
      <c r="AC42" s="49">
        <f t="shared" si="26"/>
        <v>1.0014930306211507</v>
      </c>
      <c r="AD42" s="50">
        <v>25350</v>
      </c>
      <c r="AE42" s="38">
        <f t="shared" si="16"/>
        <v>2304.5454545454545</v>
      </c>
      <c r="AF42" s="38">
        <f t="shared" si="17"/>
        <v>2308</v>
      </c>
      <c r="AG42" s="38">
        <f t="shared" si="27"/>
        <v>3.4545454545454959</v>
      </c>
      <c r="AH42" s="38">
        <v>19.2</v>
      </c>
      <c r="AI42" s="38">
        <f t="shared" si="18"/>
        <v>2327.1999999999998</v>
      </c>
      <c r="AJ42" s="38"/>
      <c r="AK42" s="38">
        <f t="shared" si="19"/>
        <v>2327.1999999999998</v>
      </c>
    </row>
    <row r="43" spans="1:193" s="2" customFormat="1" ht="16.95" customHeight="1">
      <c r="A43" s="13" t="s">
        <v>3</v>
      </c>
      <c r="B43" s="38">
        <v>60452</v>
      </c>
      <c r="C43" s="38">
        <v>55765.8</v>
      </c>
      <c r="D43" s="4">
        <f t="shared" si="20"/>
        <v>0.92248064580162781</v>
      </c>
      <c r="E43" s="11">
        <v>10</v>
      </c>
      <c r="F43" s="67" t="s">
        <v>410</v>
      </c>
      <c r="G43" s="67" t="s">
        <v>410</v>
      </c>
      <c r="H43" s="67" t="s">
        <v>410</v>
      </c>
      <c r="I43" s="67" t="s">
        <v>410</v>
      </c>
      <c r="J43" s="38">
        <v>2</v>
      </c>
      <c r="K43" s="38">
        <v>1.9</v>
      </c>
      <c r="L43" s="4">
        <f t="shared" si="21"/>
        <v>1.0526315789473684</v>
      </c>
      <c r="M43" s="11">
        <v>10</v>
      </c>
      <c r="N43" s="38">
        <v>8707.1</v>
      </c>
      <c r="O43" s="38">
        <v>4695.8</v>
      </c>
      <c r="P43" s="4">
        <f t="shared" si="22"/>
        <v>0.5393070023314307</v>
      </c>
      <c r="Q43" s="11">
        <v>20</v>
      </c>
      <c r="R43" s="11">
        <v>1</v>
      </c>
      <c r="S43" s="11">
        <v>15</v>
      </c>
      <c r="T43" s="38">
        <v>515</v>
      </c>
      <c r="U43" s="38">
        <v>525.70000000000005</v>
      </c>
      <c r="V43" s="4">
        <f t="shared" si="23"/>
        <v>1.0207766990291263</v>
      </c>
      <c r="W43" s="11">
        <v>20</v>
      </c>
      <c r="X43" s="38">
        <v>29.2</v>
      </c>
      <c r="Y43" s="38">
        <v>31.5</v>
      </c>
      <c r="Z43" s="4">
        <f t="shared" si="24"/>
        <v>1.0787671232876712</v>
      </c>
      <c r="AA43" s="11">
        <v>15</v>
      </c>
      <c r="AB43" s="49">
        <f t="shared" si="25"/>
        <v>0.91260336804462416</v>
      </c>
      <c r="AC43" s="49">
        <f t="shared" si="26"/>
        <v>0.91260336804462416</v>
      </c>
      <c r="AD43" s="50">
        <v>25379</v>
      </c>
      <c r="AE43" s="38">
        <f t="shared" si="16"/>
        <v>2307.181818181818</v>
      </c>
      <c r="AF43" s="38">
        <f t="shared" si="17"/>
        <v>2105.5</v>
      </c>
      <c r="AG43" s="38">
        <f t="shared" si="27"/>
        <v>-201.68181818181802</v>
      </c>
      <c r="AH43" s="38">
        <v>0.2</v>
      </c>
      <c r="AI43" s="38">
        <f t="shared" si="18"/>
        <v>2105.6999999999998</v>
      </c>
      <c r="AJ43" s="38"/>
      <c r="AK43" s="38">
        <f t="shared" si="19"/>
        <v>2105.6999999999998</v>
      </c>
    </row>
    <row r="44" spans="1:193" s="2" customFormat="1" ht="16.95" customHeight="1">
      <c r="A44" s="13" t="s">
        <v>44</v>
      </c>
      <c r="B44" s="38">
        <v>8836</v>
      </c>
      <c r="C44" s="38">
        <v>8357.1</v>
      </c>
      <c r="D44" s="4">
        <f t="shared" si="20"/>
        <v>0.94580126754187421</v>
      </c>
      <c r="E44" s="11">
        <v>10</v>
      </c>
      <c r="F44" s="67" t="s">
        <v>410</v>
      </c>
      <c r="G44" s="67" t="s">
        <v>410</v>
      </c>
      <c r="H44" s="67" t="s">
        <v>410</v>
      </c>
      <c r="I44" s="67" t="s">
        <v>410</v>
      </c>
      <c r="J44" s="38">
        <v>1.5</v>
      </c>
      <c r="K44" s="38">
        <v>1.4</v>
      </c>
      <c r="L44" s="4">
        <f t="shared" si="21"/>
        <v>1.0714285714285714</v>
      </c>
      <c r="M44" s="11">
        <v>10</v>
      </c>
      <c r="N44" s="38">
        <v>6585.6</v>
      </c>
      <c r="O44" s="38">
        <v>5153.6000000000004</v>
      </c>
      <c r="P44" s="4">
        <f t="shared" si="22"/>
        <v>0.78255587949465499</v>
      </c>
      <c r="Q44" s="11">
        <v>20</v>
      </c>
      <c r="R44" s="11">
        <v>1</v>
      </c>
      <c r="S44" s="11">
        <v>15</v>
      </c>
      <c r="T44" s="38">
        <v>27</v>
      </c>
      <c r="U44" s="38">
        <v>30.1</v>
      </c>
      <c r="V44" s="4">
        <f t="shared" si="23"/>
        <v>1.1148148148148149</v>
      </c>
      <c r="W44" s="11">
        <v>10</v>
      </c>
      <c r="X44" s="38">
        <v>7</v>
      </c>
      <c r="Y44" s="38">
        <v>4.4000000000000004</v>
      </c>
      <c r="Z44" s="4">
        <f t="shared" si="24"/>
        <v>0.62857142857142867</v>
      </c>
      <c r="AA44" s="11">
        <v>15</v>
      </c>
      <c r="AB44" s="49">
        <f t="shared" si="25"/>
        <v>0.89250169445396421</v>
      </c>
      <c r="AC44" s="49">
        <f t="shared" si="26"/>
        <v>0.89250169445396421</v>
      </c>
      <c r="AD44" s="50">
        <v>39340</v>
      </c>
      <c r="AE44" s="38">
        <f t="shared" si="16"/>
        <v>3576.3636363636365</v>
      </c>
      <c r="AF44" s="38">
        <f t="shared" si="17"/>
        <v>3191.9</v>
      </c>
      <c r="AG44" s="38">
        <f t="shared" si="27"/>
        <v>-384.4636363636364</v>
      </c>
      <c r="AH44" s="38">
        <v>-38.700000000000003</v>
      </c>
      <c r="AI44" s="38">
        <f t="shared" si="18"/>
        <v>3153.2000000000003</v>
      </c>
      <c r="AJ44" s="38"/>
      <c r="AK44" s="38">
        <f t="shared" si="19"/>
        <v>3153.2</v>
      </c>
    </row>
    <row r="45" spans="1:193" s="2" customFormat="1" ht="16.95" customHeight="1">
      <c r="A45" s="17" t="s">
        <v>45</v>
      </c>
      <c r="B45" s="37">
        <f>SUM(B46:B376)</f>
        <v>6602474</v>
      </c>
      <c r="C45" s="37">
        <f>SUM(C46:C376)</f>
        <v>7225161.0999999996</v>
      </c>
      <c r="D45" s="6">
        <f>C45/B45</f>
        <v>1.0943111779008898</v>
      </c>
      <c r="E45" s="16"/>
      <c r="F45" s="7"/>
      <c r="G45" s="6"/>
      <c r="H45" s="6"/>
      <c r="I45" s="16"/>
      <c r="J45" s="7"/>
      <c r="K45" s="7"/>
      <c r="L45" s="7"/>
      <c r="M45" s="16"/>
      <c r="N45" s="37">
        <f t="shared" ref="N45:O45" si="28">SUM(N46:N376)</f>
        <v>204650.90000000005</v>
      </c>
      <c r="O45" s="37">
        <f t="shared" si="28"/>
        <v>123240.8</v>
      </c>
      <c r="P45" s="6">
        <f>O45/N45</f>
        <v>0.60220013691608476</v>
      </c>
      <c r="Q45" s="16"/>
      <c r="R45" s="18"/>
      <c r="S45" s="16"/>
      <c r="T45" s="37">
        <f t="shared" ref="T45" si="29">SUM(T46:T376)</f>
        <v>13446.1</v>
      </c>
      <c r="U45" s="37">
        <f t="shared" ref="U45" si="30">SUM(U46:U376)</f>
        <v>14908.800000000005</v>
      </c>
      <c r="V45" s="6">
        <f>U45/T45</f>
        <v>1.1087824722410218</v>
      </c>
      <c r="W45" s="16"/>
      <c r="X45" s="37">
        <f t="shared" ref="X45" si="31">SUM(X46:X376)</f>
        <v>4678.5999999999976</v>
      </c>
      <c r="Y45" s="37">
        <f t="shared" ref="Y45" si="32">SUM(Y46:Y376)</f>
        <v>5533.800000000002</v>
      </c>
      <c r="Z45" s="6">
        <f>Y45/X45</f>
        <v>1.1827897234215374</v>
      </c>
      <c r="AA45" s="16"/>
      <c r="AB45" s="8"/>
      <c r="AC45" s="8"/>
      <c r="AD45" s="22">
        <f t="shared" ref="AD45:AK45" si="33">SUM(AD46:AD376)</f>
        <v>454815</v>
      </c>
      <c r="AE45" s="37">
        <f t="shared" si="33"/>
        <v>41346.818181818191</v>
      </c>
      <c r="AF45" s="37">
        <f t="shared" si="33"/>
        <v>43700.799999999996</v>
      </c>
      <c r="AG45" s="37">
        <f t="shared" si="33"/>
        <v>2353.9818181818187</v>
      </c>
      <c r="AH45" s="37">
        <f t="shared" si="33"/>
        <v>0</v>
      </c>
      <c r="AI45" s="37">
        <f t="shared" si="33"/>
        <v>43700.799999999996</v>
      </c>
      <c r="AJ45" s="37">
        <f t="shared" si="33"/>
        <v>528.1</v>
      </c>
      <c r="AK45" s="37">
        <f t="shared" si="33"/>
        <v>43172.7</v>
      </c>
    </row>
    <row r="46" spans="1:193" s="2" customFormat="1" ht="16.95" customHeight="1">
      <c r="A46" s="19" t="s">
        <v>46</v>
      </c>
      <c r="B46" s="7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193" s="2" customFormat="1" ht="16.95" customHeight="1">
      <c r="A47" s="14" t="s">
        <v>47</v>
      </c>
      <c r="B47" s="38">
        <v>45</v>
      </c>
      <c r="C47" s="38">
        <v>50</v>
      </c>
      <c r="D47" s="4">
        <f>IF(E47=0,0,IF(B47=0,1,IF(C47&lt;0,0,C47/B47)))</f>
        <v>1.1111111111111112</v>
      </c>
      <c r="E47" s="11">
        <v>10</v>
      </c>
      <c r="F47" s="5" t="s">
        <v>371</v>
      </c>
      <c r="G47" s="5" t="s">
        <v>371</v>
      </c>
      <c r="H47" s="5" t="s">
        <v>371</v>
      </c>
      <c r="I47" s="5" t="s">
        <v>371</v>
      </c>
      <c r="J47" s="5" t="s">
        <v>371</v>
      </c>
      <c r="K47" s="5" t="s">
        <v>371</v>
      </c>
      <c r="L47" s="5" t="s">
        <v>371</v>
      </c>
      <c r="M47" s="5" t="s">
        <v>371</v>
      </c>
      <c r="N47" s="38">
        <v>167.7</v>
      </c>
      <c r="O47" s="38">
        <v>166.9</v>
      </c>
      <c r="P47" s="4">
        <f>IF(Q47=0,0,IF(N47=0,1,IF(O47&lt;0,0,O47/N47)))</f>
        <v>0.99522957662492562</v>
      </c>
      <c r="Q47" s="11">
        <v>20</v>
      </c>
      <c r="R47" s="11">
        <v>1</v>
      </c>
      <c r="S47" s="11">
        <v>15</v>
      </c>
      <c r="T47" s="38">
        <v>40</v>
      </c>
      <c r="U47" s="38">
        <v>44.5</v>
      </c>
      <c r="V47" s="4">
        <f>IF(W47=0,0,IF(T47=0,1,IF(U47&lt;0,0,U47/T47)))</f>
        <v>1.1125</v>
      </c>
      <c r="W47" s="11">
        <v>30</v>
      </c>
      <c r="X47" s="38">
        <v>5</v>
      </c>
      <c r="Y47" s="38">
        <v>3.4</v>
      </c>
      <c r="Z47" s="4">
        <f>IF(AA47=0,0,IF(X47=0,1,IF(Y47&lt;0,0,Y47/X47)))</f>
        <v>0.67999999999999994</v>
      </c>
      <c r="AA47" s="11">
        <v>20</v>
      </c>
      <c r="AB47" s="49">
        <f>(D47*E47+P47*Q47+R47*S47+V47*W47+Z47*AA47)/(E47+Q47+S47+W47+AA47)</f>
        <v>0.97884950151168004</v>
      </c>
      <c r="AC47" s="49">
        <f>IF(AB47&gt;1.2,IF((AB47-1.2)*0.1+1.2&gt;1.3,1.3,(AB47-1.2)*0.1+1.2),AB47)</f>
        <v>0.97884950151168004</v>
      </c>
      <c r="AD47" s="50">
        <v>1579</v>
      </c>
      <c r="AE47" s="38">
        <f t="shared" ref="AE47:AE110" si="34">AD47/11</f>
        <v>143.54545454545453</v>
      </c>
      <c r="AF47" s="38">
        <f t="shared" ref="AF47:AF110" si="35">ROUND(AC47*AE47,1)</f>
        <v>140.5</v>
      </c>
      <c r="AG47" s="38">
        <f>AF47-AE47</f>
        <v>-3.0454545454545325</v>
      </c>
      <c r="AH47" s="38">
        <v>0</v>
      </c>
      <c r="AI47" s="38">
        <f t="shared" ref="AI47:AI110" si="36">AF47+AH47</f>
        <v>140.5</v>
      </c>
      <c r="AJ47" s="38"/>
      <c r="AK47" s="38">
        <f t="shared" ref="AK47:AK110" si="37">IF((AI47-AJ47)&gt;0,ROUND(AI47-AJ47,1),0)</f>
        <v>140.5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0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10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10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10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10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10"/>
      <c r="GJ47" s="9"/>
      <c r="GK47" s="9"/>
    </row>
    <row r="48" spans="1:193" s="2" customFormat="1" ht="16.95" customHeight="1">
      <c r="A48" s="14" t="s">
        <v>48</v>
      </c>
      <c r="B48" s="38">
        <v>4537</v>
      </c>
      <c r="C48" s="38">
        <v>4531</v>
      </c>
      <c r="D48" s="4">
        <f t="shared" ref="D48:D111" si="38">IF(E48=0,0,IF(B48=0,1,IF(C48&lt;0,0,C48/B48)))</f>
        <v>0.99867754022481814</v>
      </c>
      <c r="E48" s="11">
        <v>10</v>
      </c>
      <c r="F48" s="5" t="s">
        <v>371</v>
      </c>
      <c r="G48" s="5" t="s">
        <v>371</v>
      </c>
      <c r="H48" s="5" t="s">
        <v>371</v>
      </c>
      <c r="I48" s="5" t="s">
        <v>371</v>
      </c>
      <c r="J48" s="5" t="s">
        <v>371</v>
      </c>
      <c r="K48" s="5" t="s">
        <v>371</v>
      </c>
      <c r="L48" s="5" t="s">
        <v>371</v>
      </c>
      <c r="M48" s="5" t="s">
        <v>371</v>
      </c>
      <c r="N48" s="38">
        <v>568.29999999999995</v>
      </c>
      <c r="O48" s="38">
        <v>519.20000000000005</v>
      </c>
      <c r="P48" s="4">
        <f t="shared" ref="P48:P111" si="39">IF(Q48=0,0,IF(N48=0,1,IF(O48&lt;0,0,O48/N48)))</f>
        <v>0.91360197079007577</v>
      </c>
      <c r="Q48" s="11">
        <v>20</v>
      </c>
      <c r="R48" s="11">
        <v>1</v>
      </c>
      <c r="S48" s="11">
        <v>15</v>
      </c>
      <c r="T48" s="38">
        <v>77</v>
      </c>
      <c r="U48" s="38">
        <v>78.8</v>
      </c>
      <c r="V48" s="4">
        <f t="shared" ref="V48:V111" si="40">IF(W48=0,0,IF(T48=0,1,IF(U48&lt;0,0,U48/T48)))</f>
        <v>1.0233766233766233</v>
      </c>
      <c r="W48" s="11">
        <v>25</v>
      </c>
      <c r="X48" s="38">
        <v>10</v>
      </c>
      <c r="Y48" s="38">
        <v>10.199999999999999</v>
      </c>
      <c r="Z48" s="4">
        <f t="shared" ref="Z48:Z111" si="41">IF(AA48=0,0,IF(X48=0,1,IF(Y48&lt;0,0,Y48/X48)))</f>
        <v>1.02</v>
      </c>
      <c r="AA48" s="11">
        <v>25</v>
      </c>
      <c r="AB48" s="49">
        <f t="shared" ref="AB48:AB111" si="42">(D48*E48+P48*Q48+R48*S48+V48*W48+Z48*AA48)/(E48+Q48+S48+W48+AA48)</f>
        <v>0.993086635815424</v>
      </c>
      <c r="AC48" s="49">
        <f t="shared" ref="AC48:AC111" si="43">IF(AB48&gt;1.2,IF((AB48-1.2)*0.1+1.2&gt;1.3,1.3,(AB48-1.2)*0.1+1.2),AB48)</f>
        <v>0.993086635815424</v>
      </c>
      <c r="AD48" s="50">
        <v>3726</v>
      </c>
      <c r="AE48" s="38">
        <f t="shared" si="34"/>
        <v>338.72727272727275</v>
      </c>
      <c r="AF48" s="38">
        <f t="shared" si="35"/>
        <v>336.4</v>
      </c>
      <c r="AG48" s="38">
        <f t="shared" ref="AG48:AG111" si="44">AF48-AE48</f>
        <v>-2.3272727272727707</v>
      </c>
      <c r="AH48" s="38">
        <v>0</v>
      </c>
      <c r="AI48" s="38">
        <f t="shared" si="36"/>
        <v>336.4</v>
      </c>
      <c r="AJ48" s="38"/>
      <c r="AK48" s="38">
        <f t="shared" si="37"/>
        <v>336.4</v>
      </c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0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10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10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10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10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10"/>
      <c r="GJ48" s="9"/>
      <c r="GK48" s="9"/>
    </row>
    <row r="49" spans="1:193" s="2" customFormat="1" ht="16.95" customHeight="1">
      <c r="A49" s="14" t="s">
        <v>49</v>
      </c>
      <c r="B49" s="38">
        <v>600</v>
      </c>
      <c r="C49" s="38">
        <v>739.1</v>
      </c>
      <c r="D49" s="4">
        <f t="shared" si="38"/>
        <v>1.2318333333333333</v>
      </c>
      <c r="E49" s="11">
        <v>10</v>
      </c>
      <c r="F49" s="5" t="s">
        <v>371</v>
      </c>
      <c r="G49" s="5" t="s">
        <v>371</v>
      </c>
      <c r="H49" s="5" t="s">
        <v>371</v>
      </c>
      <c r="I49" s="5" t="s">
        <v>371</v>
      </c>
      <c r="J49" s="5" t="s">
        <v>371</v>
      </c>
      <c r="K49" s="5" t="s">
        <v>371</v>
      </c>
      <c r="L49" s="5" t="s">
        <v>371</v>
      </c>
      <c r="M49" s="5" t="s">
        <v>371</v>
      </c>
      <c r="N49" s="38">
        <v>128.4</v>
      </c>
      <c r="O49" s="38">
        <v>36.1</v>
      </c>
      <c r="P49" s="4">
        <f t="shared" si="39"/>
        <v>0.28115264797507789</v>
      </c>
      <c r="Q49" s="11">
        <v>20</v>
      </c>
      <c r="R49" s="11">
        <v>1</v>
      </c>
      <c r="S49" s="11">
        <v>15</v>
      </c>
      <c r="T49" s="38">
        <v>34</v>
      </c>
      <c r="U49" s="38">
        <v>35</v>
      </c>
      <c r="V49" s="4">
        <f t="shared" si="40"/>
        <v>1.0294117647058822</v>
      </c>
      <c r="W49" s="11">
        <v>30</v>
      </c>
      <c r="X49" s="38">
        <v>4</v>
      </c>
      <c r="Y49" s="38">
        <v>4.7</v>
      </c>
      <c r="Z49" s="4">
        <f t="shared" si="41"/>
        <v>1.175</v>
      </c>
      <c r="AA49" s="11">
        <v>20</v>
      </c>
      <c r="AB49" s="49">
        <f t="shared" si="42"/>
        <v>0.91919725509485639</v>
      </c>
      <c r="AC49" s="49">
        <f t="shared" si="43"/>
        <v>0.91919725509485639</v>
      </c>
      <c r="AD49" s="50">
        <v>2008</v>
      </c>
      <c r="AE49" s="38">
        <f t="shared" si="34"/>
        <v>182.54545454545453</v>
      </c>
      <c r="AF49" s="38">
        <f t="shared" si="35"/>
        <v>167.8</v>
      </c>
      <c r="AG49" s="38">
        <f t="shared" si="44"/>
        <v>-14.745454545454521</v>
      </c>
      <c r="AH49" s="38">
        <v>0</v>
      </c>
      <c r="AI49" s="38">
        <f t="shared" si="36"/>
        <v>167.8</v>
      </c>
      <c r="AJ49" s="38"/>
      <c r="AK49" s="38">
        <f t="shared" si="37"/>
        <v>167.8</v>
      </c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0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10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10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10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10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10"/>
      <c r="GJ49" s="9"/>
      <c r="GK49" s="9"/>
    </row>
    <row r="50" spans="1:193" s="2" customFormat="1" ht="16.95" customHeight="1">
      <c r="A50" s="14" t="s">
        <v>50</v>
      </c>
      <c r="B50" s="38">
        <v>0</v>
      </c>
      <c r="C50" s="38">
        <v>0</v>
      </c>
      <c r="D50" s="4">
        <f t="shared" si="38"/>
        <v>0</v>
      </c>
      <c r="E50" s="11">
        <v>0</v>
      </c>
      <c r="F50" s="5" t="s">
        <v>371</v>
      </c>
      <c r="G50" s="5" t="s">
        <v>371</v>
      </c>
      <c r="H50" s="5" t="s">
        <v>371</v>
      </c>
      <c r="I50" s="5" t="s">
        <v>371</v>
      </c>
      <c r="J50" s="5" t="s">
        <v>371</v>
      </c>
      <c r="K50" s="5" t="s">
        <v>371</v>
      </c>
      <c r="L50" s="5" t="s">
        <v>371</v>
      </c>
      <c r="M50" s="5" t="s">
        <v>371</v>
      </c>
      <c r="N50" s="38">
        <v>144.19999999999999</v>
      </c>
      <c r="O50" s="38">
        <v>31.5</v>
      </c>
      <c r="P50" s="4">
        <f t="shared" si="39"/>
        <v>0.21844660194174759</v>
      </c>
      <c r="Q50" s="11">
        <v>20</v>
      </c>
      <c r="R50" s="11">
        <v>1</v>
      </c>
      <c r="S50" s="11">
        <v>15</v>
      </c>
      <c r="T50" s="38">
        <v>24</v>
      </c>
      <c r="U50" s="38">
        <v>24.2</v>
      </c>
      <c r="V50" s="4">
        <f t="shared" si="40"/>
        <v>1.0083333333333333</v>
      </c>
      <c r="W50" s="11">
        <v>25</v>
      </c>
      <c r="X50" s="38">
        <v>3</v>
      </c>
      <c r="Y50" s="38">
        <v>3.2</v>
      </c>
      <c r="Z50" s="4">
        <f t="shared" si="41"/>
        <v>1.0666666666666667</v>
      </c>
      <c r="AA50" s="11">
        <v>25</v>
      </c>
      <c r="AB50" s="49">
        <f t="shared" si="42"/>
        <v>0.83816390633923477</v>
      </c>
      <c r="AC50" s="49">
        <f t="shared" si="43"/>
        <v>0.83816390633923477</v>
      </c>
      <c r="AD50" s="50">
        <v>1109</v>
      </c>
      <c r="AE50" s="38">
        <f t="shared" si="34"/>
        <v>100.81818181818181</v>
      </c>
      <c r="AF50" s="38">
        <f t="shared" si="35"/>
        <v>84.5</v>
      </c>
      <c r="AG50" s="38">
        <f t="shared" si="44"/>
        <v>-16.318181818181813</v>
      </c>
      <c r="AH50" s="38">
        <v>0</v>
      </c>
      <c r="AI50" s="38">
        <f t="shared" si="36"/>
        <v>84.5</v>
      </c>
      <c r="AJ50" s="38"/>
      <c r="AK50" s="38">
        <f t="shared" si="37"/>
        <v>84.5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0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10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10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10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10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10"/>
      <c r="GJ50" s="9"/>
      <c r="GK50" s="9"/>
    </row>
    <row r="51" spans="1:193" s="2" customFormat="1" ht="16.95" customHeight="1">
      <c r="A51" s="14" t="s">
        <v>51</v>
      </c>
      <c r="B51" s="38">
        <v>146</v>
      </c>
      <c r="C51" s="38">
        <v>147</v>
      </c>
      <c r="D51" s="4">
        <f t="shared" si="38"/>
        <v>1.0068493150684932</v>
      </c>
      <c r="E51" s="11">
        <v>10</v>
      </c>
      <c r="F51" s="5" t="s">
        <v>371</v>
      </c>
      <c r="G51" s="5" t="s">
        <v>371</v>
      </c>
      <c r="H51" s="5" t="s">
        <v>371</v>
      </c>
      <c r="I51" s="5" t="s">
        <v>371</v>
      </c>
      <c r="J51" s="5" t="s">
        <v>371</v>
      </c>
      <c r="K51" s="5" t="s">
        <v>371</v>
      </c>
      <c r="L51" s="5" t="s">
        <v>371</v>
      </c>
      <c r="M51" s="5" t="s">
        <v>371</v>
      </c>
      <c r="N51" s="38">
        <v>137.9</v>
      </c>
      <c r="O51" s="38">
        <v>124.6</v>
      </c>
      <c r="P51" s="4">
        <f t="shared" si="39"/>
        <v>0.90355329949238572</v>
      </c>
      <c r="Q51" s="11">
        <v>20</v>
      </c>
      <c r="R51" s="11">
        <v>1</v>
      </c>
      <c r="S51" s="11">
        <v>15</v>
      </c>
      <c r="T51" s="38">
        <v>51</v>
      </c>
      <c r="U51" s="38">
        <v>58</v>
      </c>
      <c r="V51" s="4">
        <f t="shared" si="40"/>
        <v>1.1372549019607843</v>
      </c>
      <c r="W51" s="11">
        <v>30</v>
      </c>
      <c r="X51" s="38">
        <v>6</v>
      </c>
      <c r="Y51" s="38">
        <v>6.4</v>
      </c>
      <c r="Z51" s="4">
        <f t="shared" si="41"/>
        <v>1.0666666666666667</v>
      </c>
      <c r="AA51" s="11">
        <v>20</v>
      </c>
      <c r="AB51" s="49">
        <f t="shared" si="42"/>
        <v>1.037795152975679</v>
      </c>
      <c r="AC51" s="49">
        <f t="shared" si="43"/>
        <v>1.037795152975679</v>
      </c>
      <c r="AD51" s="50">
        <v>2516</v>
      </c>
      <c r="AE51" s="38">
        <f t="shared" si="34"/>
        <v>228.72727272727272</v>
      </c>
      <c r="AF51" s="38">
        <f t="shared" si="35"/>
        <v>237.4</v>
      </c>
      <c r="AG51" s="38">
        <f t="shared" si="44"/>
        <v>8.6727272727272862</v>
      </c>
      <c r="AH51" s="38">
        <v>0</v>
      </c>
      <c r="AI51" s="38">
        <f t="shared" si="36"/>
        <v>237.4</v>
      </c>
      <c r="AJ51" s="38"/>
      <c r="AK51" s="38">
        <f t="shared" si="37"/>
        <v>237.4</v>
      </c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0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10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10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10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10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10"/>
      <c r="GJ51" s="9"/>
      <c r="GK51" s="9"/>
    </row>
    <row r="52" spans="1:193" s="2" customFormat="1" ht="16.95" customHeight="1">
      <c r="A52" s="19" t="s">
        <v>52</v>
      </c>
      <c r="B52" s="7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10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10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10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0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10"/>
      <c r="GJ52" s="9"/>
      <c r="GK52" s="9"/>
    </row>
    <row r="53" spans="1:193" s="2" customFormat="1" ht="16.95" customHeight="1">
      <c r="A53" s="14" t="s">
        <v>53</v>
      </c>
      <c r="B53" s="38">
        <v>471605</v>
      </c>
      <c r="C53" s="38">
        <v>862003.19999999995</v>
      </c>
      <c r="D53" s="4">
        <f t="shared" si="38"/>
        <v>1.8278075932189013</v>
      </c>
      <c r="E53" s="11">
        <v>10</v>
      </c>
      <c r="F53" s="5" t="s">
        <v>371</v>
      </c>
      <c r="G53" s="5" t="s">
        <v>371</v>
      </c>
      <c r="H53" s="5" t="s">
        <v>371</v>
      </c>
      <c r="I53" s="5" t="s">
        <v>371</v>
      </c>
      <c r="J53" s="5" t="s">
        <v>371</v>
      </c>
      <c r="K53" s="5" t="s">
        <v>371</v>
      </c>
      <c r="L53" s="5" t="s">
        <v>371</v>
      </c>
      <c r="M53" s="5" t="s">
        <v>371</v>
      </c>
      <c r="N53" s="38">
        <v>2809.4</v>
      </c>
      <c r="O53" s="38">
        <v>2879.4</v>
      </c>
      <c r="P53" s="4">
        <f t="shared" si="39"/>
        <v>1.0249163522460312</v>
      </c>
      <c r="Q53" s="11">
        <v>20</v>
      </c>
      <c r="R53" s="11">
        <v>1</v>
      </c>
      <c r="S53" s="11">
        <v>15</v>
      </c>
      <c r="T53" s="38">
        <v>1</v>
      </c>
      <c r="U53" s="38">
        <v>1.1000000000000001</v>
      </c>
      <c r="V53" s="4">
        <f t="shared" si="40"/>
        <v>1.1000000000000001</v>
      </c>
      <c r="W53" s="11">
        <v>25</v>
      </c>
      <c r="X53" s="38">
        <v>5</v>
      </c>
      <c r="Y53" s="38">
        <v>5.7</v>
      </c>
      <c r="Z53" s="4">
        <f t="shared" si="41"/>
        <v>1.1400000000000001</v>
      </c>
      <c r="AA53" s="11">
        <v>25</v>
      </c>
      <c r="AB53" s="49">
        <f t="shared" si="42"/>
        <v>1.1555410839695752</v>
      </c>
      <c r="AC53" s="49">
        <f t="shared" si="43"/>
        <v>1.1555410839695752</v>
      </c>
      <c r="AD53" s="50">
        <v>3094</v>
      </c>
      <c r="AE53" s="38">
        <f t="shared" si="34"/>
        <v>281.27272727272725</v>
      </c>
      <c r="AF53" s="38">
        <f t="shared" si="35"/>
        <v>325</v>
      </c>
      <c r="AG53" s="38">
        <f t="shared" si="44"/>
        <v>43.727272727272748</v>
      </c>
      <c r="AH53" s="38">
        <v>0</v>
      </c>
      <c r="AI53" s="38">
        <f t="shared" si="36"/>
        <v>325</v>
      </c>
      <c r="AJ53" s="38"/>
      <c r="AK53" s="38">
        <f t="shared" si="37"/>
        <v>325</v>
      </c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0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10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10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10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10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10"/>
      <c r="GJ53" s="9"/>
      <c r="GK53" s="9"/>
    </row>
    <row r="54" spans="1:193" s="2" customFormat="1" ht="16.95" customHeight="1">
      <c r="A54" s="14" t="s">
        <v>54</v>
      </c>
      <c r="B54" s="38">
        <v>0</v>
      </c>
      <c r="C54" s="38">
        <v>20</v>
      </c>
      <c r="D54" s="4">
        <f t="shared" si="38"/>
        <v>0</v>
      </c>
      <c r="E54" s="11">
        <v>0</v>
      </c>
      <c r="F54" s="5" t="s">
        <v>371</v>
      </c>
      <c r="G54" s="5" t="s">
        <v>371</v>
      </c>
      <c r="H54" s="5" t="s">
        <v>371</v>
      </c>
      <c r="I54" s="5" t="s">
        <v>371</v>
      </c>
      <c r="J54" s="5" t="s">
        <v>371</v>
      </c>
      <c r="K54" s="5" t="s">
        <v>371</v>
      </c>
      <c r="L54" s="5" t="s">
        <v>371</v>
      </c>
      <c r="M54" s="5" t="s">
        <v>371</v>
      </c>
      <c r="N54" s="38">
        <v>174.5</v>
      </c>
      <c r="O54" s="38">
        <v>133.4</v>
      </c>
      <c r="P54" s="4">
        <f t="shared" si="39"/>
        <v>0.76446991404011466</v>
      </c>
      <c r="Q54" s="11">
        <v>20</v>
      </c>
      <c r="R54" s="11">
        <v>1</v>
      </c>
      <c r="S54" s="11">
        <v>15</v>
      </c>
      <c r="T54" s="38">
        <v>0</v>
      </c>
      <c r="U54" s="38">
        <v>0</v>
      </c>
      <c r="V54" s="4">
        <f t="shared" si="40"/>
        <v>1</v>
      </c>
      <c r="W54" s="11">
        <v>20</v>
      </c>
      <c r="X54" s="38">
        <v>5.3</v>
      </c>
      <c r="Y54" s="38">
        <v>5.5</v>
      </c>
      <c r="Z54" s="4">
        <f t="shared" si="41"/>
        <v>1.0377358490566038</v>
      </c>
      <c r="AA54" s="11">
        <v>30</v>
      </c>
      <c r="AB54" s="49">
        <f t="shared" si="42"/>
        <v>0.95789969120588714</v>
      </c>
      <c r="AC54" s="49">
        <f t="shared" si="43"/>
        <v>0.95789969120588714</v>
      </c>
      <c r="AD54" s="50">
        <v>888</v>
      </c>
      <c r="AE54" s="38">
        <f t="shared" si="34"/>
        <v>80.727272727272734</v>
      </c>
      <c r="AF54" s="38">
        <f t="shared" si="35"/>
        <v>77.3</v>
      </c>
      <c r="AG54" s="38">
        <f t="shared" si="44"/>
        <v>-3.4272727272727366</v>
      </c>
      <c r="AH54" s="38">
        <v>0</v>
      </c>
      <c r="AI54" s="38">
        <f t="shared" si="36"/>
        <v>77.3</v>
      </c>
      <c r="AJ54" s="38"/>
      <c r="AK54" s="38">
        <f t="shared" si="37"/>
        <v>77.3</v>
      </c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0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10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10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10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10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10"/>
      <c r="GJ54" s="9"/>
      <c r="GK54" s="9"/>
    </row>
    <row r="55" spans="1:193" s="2" customFormat="1" ht="16.95" customHeight="1">
      <c r="A55" s="14" t="s">
        <v>55</v>
      </c>
      <c r="B55" s="38">
        <v>0</v>
      </c>
      <c r="C55" s="38">
        <v>0</v>
      </c>
      <c r="D55" s="4">
        <f t="shared" si="38"/>
        <v>0</v>
      </c>
      <c r="E55" s="11">
        <v>0</v>
      </c>
      <c r="F55" s="5" t="s">
        <v>371</v>
      </c>
      <c r="G55" s="5" t="s">
        <v>371</v>
      </c>
      <c r="H55" s="5" t="s">
        <v>371</v>
      </c>
      <c r="I55" s="5" t="s">
        <v>371</v>
      </c>
      <c r="J55" s="5" t="s">
        <v>371</v>
      </c>
      <c r="K55" s="5" t="s">
        <v>371</v>
      </c>
      <c r="L55" s="5" t="s">
        <v>371</v>
      </c>
      <c r="M55" s="5" t="s">
        <v>371</v>
      </c>
      <c r="N55" s="38">
        <v>491.9</v>
      </c>
      <c r="O55" s="38">
        <v>500</v>
      </c>
      <c r="P55" s="4">
        <f t="shared" si="39"/>
        <v>1.0164667615368979</v>
      </c>
      <c r="Q55" s="11">
        <v>20</v>
      </c>
      <c r="R55" s="11">
        <v>1</v>
      </c>
      <c r="S55" s="11">
        <v>15</v>
      </c>
      <c r="T55" s="38">
        <v>0</v>
      </c>
      <c r="U55" s="38">
        <v>0</v>
      </c>
      <c r="V55" s="4">
        <f t="shared" si="40"/>
        <v>1</v>
      </c>
      <c r="W55" s="11">
        <v>30</v>
      </c>
      <c r="X55" s="38">
        <v>2.5</v>
      </c>
      <c r="Y55" s="38">
        <v>2.6</v>
      </c>
      <c r="Z55" s="4">
        <f t="shared" si="41"/>
        <v>1.04</v>
      </c>
      <c r="AA55" s="11">
        <v>20</v>
      </c>
      <c r="AB55" s="49">
        <f t="shared" si="42"/>
        <v>1.0132862968322112</v>
      </c>
      <c r="AC55" s="49">
        <f t="shared" si="43"/>
        <v>1.0132862968322112</v>
      </c>
      <c r="AD55" s="50">
        <v>2389</v>
      </c>
      <c r="AE55" s="38">
        <f t="shared" si="34"/>
        <v>217.18181818181819</v>
      </c>
      <c r="AF55" s="38">
        <f t="shared" si="35"/>
        <v>220.1</v>
      </c>
      <c r="AG55" s="38">
        <f t="shared" si="44"/>
        <v>2.9181818181818073</v>
      </c>
      <c r="AH55" s="38">
        <v>0</v>
      </c>
      <c r="AI55" s="38">
        <f t="shared" si="36"/>
        <v>220.1</v>
      </c>
      <c r="AJ55" s="38"/>
      <c r="AK55" s="38">
        <f t="shared" si="37"/>
        <v>220.1</v>
      </c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0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10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10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10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10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10"/>
      <c r="GJ55" s="9"/>
      <c r="GK55" s="9"/>
    </row>
    <row r="56" spans="1:193" s="2" customFormat="1" ht="16.95" customHeight="1">
      <c r="A56" s="14" t="s">
        <v>56</v>
      </c>
      <c r="B56" s="38">
        <v>0</v>
      </c>
      <c r="C56" s="38">
        <v>0</v>
      </c>
      <c r="D56" s="4">
        <f t="shared" si="38"/>
        <v>0</v>
      </c>
      <c r="E56" s="11">
        <v>0</v>
      </c>
      <c r="F56" s="5" t="s">
        <v>371</v>
      </c>
      <c r="G56" s="5" t="s">
        <v>371</v>
      </c>
      <c r="H56" s="5" t="s">
        <v>371</v>
      </c>
      <c r="I56" s="5" t="s">
        <v>371</v>
      </c>
      <c r="J56" s="5" t="s">
        <v>371</v>
      </c>
      <c r="K56" s="5" t="s">
        <v>371</v>
      </c>
      <c r="L56" s="5" t="s">
        <v>371</v>
      </c>
      <c r="M56" s="5" t="s">
        <v>371</v>
      </c>
      <c r="N56" s="38">
        <v>153.4</v>
      </c>
      <c r="O56" s="38">
        <v>174.8</v>
      </c>
      <c r="P56" s="4">
        <f t="shared" si="39"/>
        <v>1.1395045632333769</v>
      </c>
      <c r="Q56" s="11">
        <v>20</v>
      </c>
      <c r="R56" s="11">
        <v>1</v>
      </c>
      <c r="S56" s="11">
        <v>15</v>
      </c>
      <c r="T56" s="38">
        <v>155</v>
      </c>
      <c r="U56" s="38">
        <v>143</v>
      </c>
      <c r="V56" s="4">
        <f t="shared" si="40"/>
        <v>0.92258064516129035</v>
      </c>
      <c r="W56" s="11">
        <v>25</v>
      </c>
      <c r="X56" s="38">
        <v>7</v>
      </c>
      <c r="Y56" s="38">
        <v>7.4</v>
      </c>
      <c r="Z56" s="4">
        <f t="shared" si="41"/>
        <v>1.0571428571428572</v>
      </c>
      <c r="AA56" s="11">
        <v>25</v>
      </c>
      <c r="AB56" s="49">
        <f t="shared" si="42"/>
        <v>1.026860927320838</v>
      </c>
      <c r="AC56" s="49">
        <f t="shared" si="43"/>
        <v>1.026860927320838</v>
      </c>
      <c r="AD56" s="50">
        <v>1711</v>
      </c>
      <c r="AE56" s="38">
        <f t="shared" si="34"/>
        <v>155.54545454545453</v>
      </c>
      <c r="AF56" s="38">
        <f t="shared" si="35"/>
        <v>159.69999999999999</v>
      </c>
      <c r="AG56" s="38">
        <f t="shared" si="44"/>
        <v>4.1545454545454561</v>
      </c>
      <c r="AH56" s="38">
        <v>0</v>
      </c>
      <c r="AI56" s="38">
        <f t="shared" si="36"/>
        <v>159.69999999999999</v>
      </c>
      <c r="AJ56" s="38"/>
      <c r="AK56" s="38">
        <f t="shared" si="37"/>
        <v>159.69999999999999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10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10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10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10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10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10"/>
      <c r="GJ56" s="9"/>
      <c r="GK56" s="9"/>
    </row>
    <row r="57" spans="1:193" s="2" customFormat="1" ht="16.95" customHeight="1">
      <c r="A57" s="14" t="s">
        <v>57</v>
      </c>
      <c r="B57" s="38">
        <v>0</v>
      </c>
      <c r="C57" s="38">
        <v>0</v>
      </c>
      <c r="D57" s="4">
        <f t="shared" si="38"/>
        <v>0</v>
      </c>
      <c r="E57" s="11">
        <v>0</v>
      </c>
      <c r="F57" s="5" t="s">
        <v>371</v>
      </c>
      <c r="G57" s="5" t="s">
        <v>371</v>
      </c>
      <c r="H57" s="5" t="s">
        <v>371</v>
      </c>
      <c r="I57" s="5" t="s">
        <v>371</v>
      </c>
      <c r="J57" s="5" t="s">
        <v>371</v>
      </c>
      <c r="K57" s="5" t="s">
        <v>371</v>
      </c>
      <c r="L57" s="5" t="s">
        <v>371</v>
      </c>
      <c r="M57" s="5" t="s">
        <v>371</v>
      </c>
      <c r="N57" s="38">
        <v>159.69999999999999</v>
      </c>
      <c r="O57" s="38">
        <v>359.1</v>
      </c>
      <c r="P57" s="4">
        <f t="shared" si="39"/>
        <v>2.2485911083281156</v>
      </c>
      <c r="Q57" s="11">
        <v>20</v>
      </c>
      <c r="R57" s="11">
        <v>1</v>
      </c>
      <c r="S57" s="11">
        <v>15</v>
      </c>
      <c r="T57" s="38">
        <v>272</v>
      </c>
      <c r="U57" s="38">
        <v>350</v>
      </c>
      <c r="V57" s="4">
        <f t="shared" si="40"/>
        <v>1.286764705882353</v>
      </c>
      <c r="W57" s="11">
        <v>30</v>
      </c>
      <c r="X57" s="38">
        <v>8</v>
      </c>
      <c r="Y57" s="38">
        <v>8.1</v>
      </c>
      <c r="Z57" s="4">
        <f t="shared" si="41"/>
        <v>1.0125</v>
      </c>
      <c r="AA57" s="11">
        <v>20</v>
      </c>
      <c r="AB57" s="49">
        <f t="shared" si="42"/>
        <v>1.3979383922709754</v>
      </c>
      <c r="AC57" s="49">
        <f t="shared" si="43"/>
        <v>1.2197938392270975</v>
      </c>
      <c r="AD57" s="50">
        <v>1032</v>
      </c>
      <c r="AE57" s="38">
        <f t="shared" si="34"/>
        <v>93.818181818181813</v>
      </c>
      <c r="AF57" s="38">
        <f t="shared" si="35"/>
        <v>114.4</v>
      </c>
      <c r="AG57" s="38">
        <f t="shared" si="44"/>
        <v>20.581818181818193</v>
      </c>
      <c r="AH57" s="38">
        <v>0</v>
      </c>
      <c r="AI57" s="38">
        <f t="shared" si="36"/>
        <v>114.4</v>
      </c>
      <c r="AJ57" s="38"/>
      <c r="AK57" s="38">
        <f t="shared" si="37"/>
        <v>114.4</v>
      </c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0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10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10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10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10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10"/>
      <c r="GJ57" s="9"/>
      <c r="GK57" s="9"/>
    </row>
    <row r="58" spans="1:193" s="2" customFormat="1" ht="16.95" customHeight="1">
      <c r="A58" s="14" t="s">
        <v>58</v>
      </c>
      <c r="B58" s="38">
        <v>0</v>
      </c>
      <c r="C58" s="38">
        <v>0</v>
      </c>
      <c r="D58" s="4">
        <f t="shared" si="38"/>
        <v>0</v>
      </c>
      <c r="E58" s="11">
        <v>0</v>
      </c>
      <c r="F58" s="5" t="s">
        <v>371</v>
      </c>
      <c r="G58" s="5" t="s">
        <v>371</v>
      </c>
      <c r="H58" s="5" t="s">
        <v>371</v>
      </c>
      <c r="I58" s="5" t="s">
        <v>371</v>
      </c>
      <c r="J58" s="5" t="s">
        <v>371</v>
      </c>
      <c r="K58" s="5" t="s">
        <v>371</v>
      </c>
      <c r="L58" s="5" t="s">
        <v>371</v>
      </c>
      <c r="M58" s="5" t="s">
        <v>371</v>
      </c>
      <c r="N58" s="38">
        <v>98.1</v>
      </c>
      <c r="O58" s="38">
        <v>240.8</v>
      </c>
      <c r="P58" s="4">
        <f t="shared" si="39"/>
        <v>2.4546381243628952</v>
      </c>
      <c r="Q58" s="11">
        <v>20</v>
      </c>
      <c r="R58" s="11">
        <v>1</v>
      </c>
      <c r="S58" s="11">
        <v>15</v>
      </c>
      <c r="T58" s="38">
        <v>0</v>
      </c>
      <c r="U58" s="38">
        <v>0</v>
      </c>
      <c r="V58" s="4">
        <f t="shared" si="40"/>
        <v>1</v>
      </c>
      <c r="W58" s="11">
        <v>30</v>
      </c>
      <c r="X58" s="38">
        <v>0.5</v>
      </c>
      <c r="Y58" s="38">
        <v>0.5</v>
      </c>
      <c r="Z58" s="4">
        <f t="shared" si="41"/>
        <v>1</v>
      </c>
      <c r="AA58" s="11">
        <v>20</v>
      </c>
      <c r="AB58" s="49">
        <f t="shared" si="42"/>
        <v>1.3422677939677401</v>
      </c>
      <c r="AC58" s="49">
        <f t="shared" si="43"/>
        <v>1.214226779396774</v>
      </c>
      <c r="AD58" s="50">
        <v>354</v>
      </c>
      <c r="AE58" s="38">
        <f t="shared" si="34"/>
        <v>32.18181818181818</v>
      </c>
      <c r="AF58" s="38">
        <f t="shared" si="35"/>
        <v>39.1</v>
      </c>
      <c r="AG58" s="38">
        <f t="shared" si="44"/>
        <v>6.9181818181818215</v>
      </c>
      <c r="AH58" s="38">
        <v>0</v>
      </c>
      <c r="AI58" s="38">
        <f t="shared" si="36"/>
        <v>39.1</v>
      </c>
      <c r="AJ58" s="38"/>
      <c r="AK58" s="38">
        <f t="shared" si="37"/>
        <v>39.1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0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10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10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10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10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10"/>
      <c r="GJ58" s="9"/>
      <c r="GK58" s="9"/>
    </row>
    <row r="59" spans="1:193" s="2" customFormat="1" ht="16.95" customHeight="1">
      <c r="A59" s="14" t="s">
        <v>59</v>
      </c>
      <c r="B59" s="38">
        <v>0</v>
      </c>
      <c r="C59" s="38">
        <v>0</v>
      </c>
      <c r="D59" s="4">
        <f t="shared" si="38"/>
        <v>0</v>
      </c>
      <c r="E59" s="11">
        <v>0</v>
      </c>
      <c r="F59" s="5" t="s">
        <v>371</v>
      </c>
      <c r="G59" s="5" t="s">
        <v>371</v>
      </c>
      <c r="H59" s="5" t="s">
        <v>371</v>
      </c>
      <c r="I59" s="5" t="s">
        <v>371</v>
      </c>
      <c r="J59" s="5" t="s">
        <v>371</v>
      </c>
      <c r="K59" s="5" t="s">
        <v>371</v>
      </c>
      <c r="L59" s="5" t="s">
        <v>371</v>
      </c>
      <c r="M59" s="5" t="s">
        <v>371</v>
      </c>
      <c r="N59" s="38">
        <v>64.3</v>
      </c>
      <c r="O59" s="38">
        <v>124.1</v>
      </c>
      <c r="P59" s="4">
        <f t="shared" si="39"/>
        <v>1.9300155520995335</v>
      </c>
      <c r="Q59" s="11">
        <v>20</v>
      </c>
      <c r="R59" s="11">
        <v>1</v>
      </c>
      <c r="S59" s="11">
        <v>15</v>
      </c>
      <c r="T59" s="38">
        <v>12</v>
      </c>
      <c r="U59" s="38">
        <v>12.3</v>
      </c>
      <c r="V59" s="4">
        <f t="shared" si="40"/>
        <v>1.0250000000000001</v>
      </c>
      <c r="W59" s="11">
        <v>30</v>
      </c>
      <c r="X59" s="38">
        <v>1.7</v>
      </c>
      <c r="Y59" s="38">
        <v>1.8</v>
      </c>
      <c r="Z59" s="4">
        <f t="shared" si="41"/>
        <v>1.0588235294117647</v>
      </c>
      <c r="AA59" s="11">
        <v>20</v>
      </c>
      <c r="AB59" s="49">
        <f t="shared" si="42"/>
        <v>1.2414915485908937</v>
      </c>
      <c r="AC59" s="49">
        <f t="shared" si="43"/>
        <v>1.2041491548590892</v>
      </c>
      <c r="AD59" s="50">
        <v>1326</v>
      </c>
      <c r="AE59" s="38">
        <f t="shared" si="34"/>
        <v>120.54545454545455</v>
      </c>
      <c r="AF59" s="38">
        <f t="shared" si="35"/>
        <v>145.19999999999999</v>
      </c>
      <c r="AG59" s="38">
        <f t="shared" si="44"/>
        <v>24.654545454545442</v>
      </c>
      <c r="AH59" s="38">
        <v>0</v>
      </c>
      <c r="AI59" s="38">
        <f t="shared" si="36"/>
        <v>145.19999999999999</v>
      </c>
      <c r="AJ59" s="38"/>
      <c r="AK59" s="38">
        <f t="shared" si="37"/>
        <v>145.19999999999999</v>
      </c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0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10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10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10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10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10"/>
      <c r="GJ59" s="9"/>
      <c r="GK59" s="9"/>
    </row>
    <row r="60" spans="1:193" s="2" customFormat="1" ht="16.95" customHeight="1">
      <c r="A60" s="14" t="s">
        <v>60</v>
      </c>
      <c r="B60" s="38">
        <v>0</v>
      </c>
      <c r="C60" s="38">
        <v>0</v>
      </c>
      <c r="D60" s="4">
        <f t="shared" si="38"/>
        <v>0</v>
      </c>
      <c r="E60" s="11">
        <v>0</v>
      </c>
      <c r="F60" s="5" t="s">
        <v>371</v>
      </c>
      <c r="G60" s="5" t="s">
        <v>371</v>
      </c>
      <c r="H60" s="5" t="s">
        <v>371</v>
      </c>
      <c r="I60" s="5" t="s">
        <v>371</v>
      </c>
      <c r="J60" s="5" t="s">
        <v>371</v>
      </c>
      <c r="K60" s="5" t="s">
        <v>371</v>
      </c>
      <c r="L60" s="5" t="s">
        <v>371</v>
      </c>
      <c r="M60" s="5" t="s">
        <v>371</v>
      </c>
      <c r="N60" s="38">
        <v>275.39999999999998</v>
      </c>
      <c r="O60" s="38">
        <v>47.9</v>
      </c>
      <c r="P60" s="4">
        <f t="shared" si="39"/>
        <v>0.17392883079157589</v>
      </c>
      <c r="Q60" s="11">
        <v>20</v>
      </c>
      <c r="R60" s="11">
        <v>1</v>
      </c>
      <c r="S60" s="11">
        <v>15</v>
      </c>
      <c r="T60" s="38">
        <v>20</v>
      </c>
      <c r="U60" s="38">
        <v>20.2</v>
      </c>
      <c r="V60" s="4">
        <f t="shared" si="40"/>
        <v>1.01</v>
      </c>
      <c r="W60" s="11">
        <v>30</v>
      </c>
      <c r="X60" s="38">
        <v>2</v>
      </c>
      <c r="Y60" s="38">
        <v>2.2999999999999998</v>
      </c>
      <c r="Z60" s="4">
        <f t="shared" si="41"/>
        <v>1.1499999999999999</v>
      </c>
      <c r="AA60" s="11">
        <v>20</v>
      </c>
      <c r="AB60" s="49">
        <f t="shared" si="42"/>
        <v>0.84445384253919442</v>
      </c>
      <c r="AC60" s="49">
        <f t="shared" si="43"/>
        <v>0.84445384253919442</v>
      </c>
      <c r="AD60" s="50">
        <v>975</v>
      </c>
      <c r="AE60" s="38">
        <f t="shared" si="34"/>
        <v>88.63636363636364</v>
      </c>
      <c r="AF60" s="38">
        <f t="shared" si="35"/>
        <v>74.8</v>
      </c>
      <c r="AG60" s="38">
        <f t="shared" si="44"/>
        <v>-13.836363636363643</v>
      </c>
      <c r="AH60" s="38">
        <v>0</v>
      </c>
      <c r="AI60" s="38">
        <f t="shared" si="36"/>
        <v>74.8</v>
      </c>
      <c r="AJ60" s="38"/>
      <c r="AK60" s="38">
        <f t="shared" si="37"/>
        <v>74.8</v>
      </c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0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10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10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10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10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10"/>
      <c r="GJ60" s="9"/>
      <c r="GK60" s="9"/>
    </row>
    <row r="61" spans="1:193" s="2" customFormat="1" ht="16.95" customHeight="1">
      <c r="A61" s="14" t="s">
        <v>61</v>
      </c>
      <c r="B61" s="38">
        <v>7717</v>
      </c>
      <c r="C61" s="38">
        <v>9008.1</v>
      </c>
      <c r="D61" s="4">
        <f t="shared" si="38"/>
        <v>1.1673059479072179</v>
      </c>
      <c r="E61" s="11">
        <v>10</v>
      </c>
      <c r="F61" s="5" t="s">
        <v>371</v>
      </c>
      <c r="G61" s="5" t="s">
        <v>371</v>
      </c>
      <c r="H61" s="5" t="s">
        <v>371</v>
      </c>
      <c r="I61" s="5" t="s">
        <v>371</v>
      </c>
      <c r="J61" s="5" t="s">
        <v>371</v>
      </c>
      <c r="K61" s="5" t="s">
        <v>371</v>
      </c>
      <c r="L61" s="5" t="s">
        <v>371</v>
      </c>
      <c r="M61" s="5" t="s">
        <v>371</v>
      </c>
      <c r="N61" s="38">
        <v>904.4</v>
      </c>
      <c r="O61" s="38">
        <v>551.1</v>
      </c>
      <c r="P61" s="4">
        <f t="shared" si="39"/>
        <v>0.60935426802299875</v>
      </c>
      <c r="Q61" s="11">
        <v>20</v>
      </c>
      <c r="R61" s="11">
        <v>1</v>
      </c>
      <c r="S61" s="11">
        <v>15</v>
      </c>
      <c r="T61" s="38">
        <v>12</v>
      </c>
      <c r="U61" s="38">
        <v>13.4</v>
      </c>
      <c r="V61" s="4">
        <f t="shared" si="40"/>
        <v>1.1166666666666667</v>
      </c>
      <c r="W61" s="11">
        <v>30</v>
      </c>
      <c r="X61" s="38">
        <v>3.5</v>
      </c>
      <c r="Y61" s="38">
        <v>3.6</v>
      </c>
      <c r="Z61" s="4">
        <f t="shared" si="41"/>
        <v>1.0285714285714287</v>
      </c>
      <c r="AA61" s="11">
        <v>20</v>
      </c>
      <c r="AB61" s="49">
        <f t="shared" si="42"/>
        <v>0.9782270885364287</v>
      </c>
      <c r="AC61" s="49">
        <f t="shared" si="43"/>
        <v>0.9782270885364287</v>
      </c>
      <c r="AD61" s="50">
        <v>2197</v>
      </c>
      <c r="AE61" s="38">
        <f t="shared" si="34"/>
        <v>199.72727272727272</v>
      </c>
      <c r="AF61" s="38">
        <f t="shared" si="35"/>
        <v>195.4</v>
      </c>
      <c r="AG61" s="38">
        <f t="shared" si="44"/>
        <v>-4.3272727272727138</v>
      </c>
      <c r="AH61" s="38">
        <v>0</v>
      </c>
      <c r="AI61" s="38">
        <f t="shared" si="36"/>
        <v>195.4</v>
      </c>
      <c r="AJ61" s="38"/>
      <c r="AK61" s="38">
        <f t="shared" si="37"/>
        <v>195.4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0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10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10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10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10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10"/>
      <c r="GJ61" s="9"/>
      <c r="GK61" s="9"/>
    </row>
    <row r="62" spans="1:193" s="2" customFormat="1" ht="16.95" customHeight="1">
      <c r="A62" s="14" t="s">
        <v>62</v>
      </c>
      <c r="B62" s="38">
        <v>0</v>
      </c>
      <c r="C62" s="38">
        <v>0</v>
      </c>
      <c r="D62" s="4">
        <f t="shared" si="38"/>
        <v>0</v>
      </c>
      <c r="E62" s="11">
        <v>0</v>
      </c>
      <c r="F62" s="5" t="s">
        <v>371</v>
      </c>
      <c r="G62" s="5" t="s">
        <v>371</v>
      </c>
      <c r="H62" s="5" t="s">
        <v>371</v>
      </c>
      <c r="I62" s="5" t="s">
        <v>371</v>
      </c>
      <c r="J62" s="5" t="s">
        <v>371</v>
      </c>
      <c r="K62" s="5" t="s">
        <v>371</v>
      </c>
      <c r="L62" s="5" t="s">
        <v>371</v>
      </c>
      <c r="M62" s="5" t="s">
        <v>371</v>
      </c>
      <c r="N62" s="38">
        <v>119.4</v>
      </c>
      <c r="O62" s="38">
        <v>152</v>
      </c>
      <c r="P62" s="4">
        <f t="shared" si="39"/>
        <v>1.2730318257956448</v>
      </c>
      <c r="Q62" s="11">
        <v>20</v>
      </c>
      <c r="R62" s="11">
        <v>1</v>
      </c>
      <c r="S62" s="11">
        <v>15</v>
      </c>
      <c r="T62" s="38">
        <v>140</v>
      </c>
      <c r="U62" s="38">
        <v>129.9</v>
      </c>
      <c r="V62" s="4">
        <f t="shared" si="40"/>
        <v>0.92785714285714294</v>
      </c>
      <c r="W62" s="11">
        <v>30</v>
      </c>
      <c r="X62" s="38">
        <v>8</v>
      </c>
      <c r="Y62" s="38">
        <v>8.1</v>
      </c>
      <c r="Z62" s="4">
        <f t="shared" si="41"/>
        <v>1.0125</v>
      </c>
      <c r="AA62" s="11">
        <v>20</v>
      </c>
      <c r="AB62" s="49">
        <f t="shared" si="42"/>
        <v>1.0417217741367903</v>
      </c>
      <c r="AC62" s="49">
        <f t="shared" si="43"/>
        <v>1.0417217741367903</v>
      </c>
      <c r="AD62" s="50">
        <v>1119</v>
      </c>
      <c r="AE62" s="38">
        <f t="shared" si="34"/>
        <v>101.72727272727273</v>
      </c>
      <c r="AF62" s="38">
        <f t="shared" si="35"/>
        <v>106</v>
      </c>
      <c r="AG62" s="38">
        <f t="shared" si="44"/>
        <v>4.2727272727272663</v>
      </c>
      <c r="AH62" s="38">
        <v>0</v>
      </c>
      <c r="AI62" s="38">
        <f t="shared" si="36"/>
        <v>106</v>
      </c>
      <c r="AJ62" s="38"/>
      <c r="AK62" s="38">
        <f t="shared" si="37"/>
        <v>106</v>
      </c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0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10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10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10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10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10"/>
      <c r="GJ62" s="9"/>
      <c r="GK62" s="9"/>
    </row>
    <row r="63" spans="1:193" s="2" customFormat="1" ht="16.95" customHeight="1">
      <c r="A63" s="14" t="s">
        <v>63</v>
      </c>
      <c r="B63" s="38">
        <v>0</v>
      </c>
      <c r="C63" s="38">
        <v>16</v>
      </c>
      <c r="D63" s="4">
        <f t="shared" si="38"/>
        <v>0</v>
      </c>
      <c r="E63" s="11">
        <v>0</v>
      </c>
      <c r="F63" s="5" t="s">
        <v>371</v>
      </c>
      <c r="G63" s="5" t="s">
        <v>371</v>
      </c>
      <c r="H63" s="5" t="s">
        <v>371</v>
      </c>
      <c r="I63" s="5" t="s">
        <v>371</v>
      </c>
      <c r="J63" s="5" t="s">
        <v>371</v>
      </c>
      <c r="K63" s="5" t="s">
        <v>371</v>
      </c>
      <c r="L63" s="5" t="s">
        <v>371</v>
      </c>
      <c r="M63" s="5" t="s">
        <v>371</v>
      </c>
      <c r="N63" s="38">
        <v>178.6</v>
      </c>
      <c r="O63" s="38">
        <v>73.2</v>
      </c>
      <c r="P63" s="4">
        <f t="shared" si="39"/>
        <v>0.40985442329227328</v>
      </c>
      <c r="Q63" s="11">
        <v>20</v>
      </c>
      <c r="R63" s="11">
        <v>1</v>
      </c>
      <c r="S63" s="11">
        <v>15</v>
      </c>
      <c r="T63" s="38">
        <v>12</v>
      </c>
      <c r="U63" s="38">
        <v>12.1</v>
      </c>
      <c r="V63" s="4">
        <f t="shared" si="40"/>
        <v>1.0083333333333333</v>
      </c>
      <c r="W63" s="11">
        <v>30</v>
      </c>
      <c r="X63" s="38">
        <v>3.6</v>
      </c>
      <c r="Y63" s="38">
        <v>3.7</v>
      </c>
      <c r="Z63" s="4">
        <f t="shared" si="41"/>
        <v>1.0277777777777779</v>
      </c>
      <c r="AA63" s="11">
        <v>20</v>
      </c>
      <c r="AB63" s="49">
        <f t="shared" si="42"/>
        <v>0.87061934142824737</v>
      </c>
      <c r="AC63" s="49">
        <f t="shared" si="43"/>
        <v>0.87061934142824737</v>
      </c>
      <c r="AD63" s="50">
        <v>829</v>
      </c>
      <c r="AE63" s="38">
        <f t="shared" si="34"/>
        <v>75.36363636363636</v>
      </c>
      <c r="AF63" s="38">
        <f t="shared" si="35"/>
        <v>65.599999999999994</v>
      </c>
      <c r="AG63" s="38">
        <f t="shared" si="44"/>
        <v>-9.7636363636363654</v>
      </c>
      <c r="AH63" s="38">
        <v>0</v>
      </c>
      <c r="AI63" s="38">
        <f t="shared" si="36"/>
        <v>65.599999999999994</v>
      </c>
      <c r="AJ63" s="38"/>
      <c r="AK63" s="38">
        <f t="shared" si="37"/>
        <v>65.599999999999994</v>
      </c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0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10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10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10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10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10"/>
      <c r="GJ63" s="9"/>
      <c r="GK63" s="9"/>
    </row>
    <row r="64" spans="1:193" s="2" customFormat="1" ht="16.95" customHeight="1">
      <c r="A64" s="14" t="s">
        <v>64</v>
      </c>
      <c r="B64" s="38">
        <v>0</v>
      </c>
      <c r="C64" s="38">
        <v>0</v>
      </c>
      <c r="D64" s="4">
        <f t="shared" si="38"/>
        <v>0</v>
      </c>
      <c r="E64" s="11">
        <v>0</v>
      </c>
      <c r="F64" s="5" t="s">
        <v>371</v>
      </c>
      <c r="G64" s="5" t="s">
        <v>371</v>
      </c>
      <c r="H64" s="5" t="s">
        <v>371</v>
      </c>
      <c r="I64" s="5" t="s">
        <v>371</v>
      </c>
      <c r="J64" s="5" t="s">
        <v>371</v>
      </c>
      <c r="K64" s="5" t="s">
        <v>371</v>
      </c>
      <c r="L64" s="5" t="s">
        <v>371</v>
      </c>
      <c r="M64" s="5" t="s">
        <v>371</v>
      </c>
      <c r="N64" s="38">
        <v>188.2</v>
      </c>
      <c r="O64" s="38">
        <v>80.599999999999994</v>
      </c>
      <c r="P64" s="4">
        <f t="shared" si="39"/>
        <v>0.42826780021253985</v>
      </c>
      <c r="Q64" s="11">
        <v>20</v>
      </c>
      <c r="R64" s="11">
        <v>1</v>
      </c>
      <c r="S64" s="11">
        <v>15</v>
      </c>
      <c r="T64" s="38">
        <v>0</v>
      </c>
      <c r="U64" s="38">
        <v>0</v>
      </c>
      <c r="V64" s="4">
        <f t="shared" si="40"/>
        <v>1</v>
      </c>
      <c r="W64" s="11">
        <v>35</v>
      </c>
      <c r="X64" s="38">
        <v>1</v>
      </c>
      <c r="Y64" s="38">
        <v>1.1000000000000001</v>
      </c>
      <c r="Z64" s="4">
        <f t="shared" si="41"/>
        <v>1.1000000000000001</v>
      </c>
      <c r="AA64" s="11">
        <v>15</v>
      </c>
      <c r="AB64" s="49">
        <f t="shared" si="42"/>
        <v>0.88312183534412692</v>
      </c>
      <c r="AC64" s="49">
        <f t="shared" si="43"/>
        <v>0.88312183534412692</v>
      </c>
      <c r="AD64" s="50">
        <v>1167</v>
      </c>
      <c r="AE64" s="38">
        <f t="shared" si="34"/>
        <v>106.09090909090909</v>
      </c>
      <c r="AF64" s="38">
        <f t="shared" si="35"/>
        <v>93.7</v>
      </c>
      <c r="AG64" s="38">
        <f t="shared" si="44"/>
        <v>-12.390909090909091</v>
      </c>
      <c r="AH64" s="38">
        <v>0</v>
      </c>
      <c r="AI64" s="38">
        <f t="shared" si="36"/>
        <v>93.7</v>
      </c>
      <c r="AJ64" s="38"/>
      <c r="AK64" s="38">
        <f t="shared" si="37"/>
        <v>93.7</v>
      </c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0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10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10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10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10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10"/>
      <c r="GJ64" s="9"/>
      <c r="GK64" s="9"/>
    </row>
    <row r="65" spans="1:193" s="2" customFormat="1" ht="16.95" customHeight="1">
      <c r="A65" s="14" t="s">
        <v>65</v>
      </c>
      <c r="B65" s="38">
        <v>1585</v>
      </c>
      <c r="C65" s="38">
        <v>119</v>
      </c>
      <c r="D65" s="4">
        <f t="shared" si="38"/>
        <v>7.5078864353312305E-2</v>
      </c>
      <c r="E65" s="11">
        <v>10</v>
      </c>
      <c r="F65" s="5" t="s">
        <v>371</v>
      </c>
      <c r="G65" s="5" t="s">
        <v>371</v>
      </c>
      <c r="H65" s="5" t="s">
        <v>371</v>
      </c>
      <c r="I65" s="5" t="s">
        <v>371</v>
      </c>
      <c r="J65" s="5" t="s">
        <v>371</v>
      </c>
      <c r="K65" s="5" t="s">
        <v>371</v>
      </c>
      <c r="L65" s="5" t="s">
        <v>371</v>
      </c>
      <c r="M65" s="5" t="s">
        <v>371</v>
      </c>
      <c r="N65" s="38">
        <v>444</v>
      </c>
      <c r="O65" s="38">
        <v>59.9</v>
      </c>
      <c r="P65" s="4">
        <f t="shared" si="39"/>
        <v>0.13490990990990992</v>
      </c>
      <c r="Q65" s="11">
        <v>20</v>
      </c>
      <c r="R65" s="11">
        <v>1</v>
      </c>
      <c r="S65" s="11">
        <v>15</v>
      </c>
      <c r="T65" s="38">
        <v>12</v>
      </c>
      <c r="U65" s="38">
        <v>12.7</v>
      </c>
      <c r="V65" s="4">
        <f t="shared" si="40"/>
        <v>1.0583333333333333</v>
      </c>
      <c r="W65" s="11">
        <v>25</v>
      </c>
      <c r="X65" s="38">
        <v>10</v>
      </c>
      <c r="Y65" s="38">
        <v>11</v>
      </c>
      <c r="Z65" s="4">
        <f t="shared" si="41"/>
        <v>1.1000000000000001</v>
      </c>
      <c r="AA65" s="11">
        <v>25</v>
      </c>
      <c r="AB65" s="49">
        <f t="shared" si="42"/>
        <v>0.76218231763225952</v>
      </c>
      <c r="AC65" s="49">
        <f t="shared" si="43"/>
        <v>0.76218231763225952</v>
      </c>
      <c r="AD65" s="50">
        <v>206</v>
      </c>
      <c r="AE65" s="38">
        <f t="shared" si="34"/>
        <v>18.727272727272727</v>
      </c>
      <c r="AF65" s="38">
        <f t="shared" si="35"/>
        <v>14.3</v>
      </c>
      <c r="AG65" s="38">
        <f t="shared" si="44"/>
        <v>-4.4272727272727259</v>
      </c>
      <c r="AH65" s="38">
        <v>0</v>
      </c>
      <c r="AI65" s="38">
        <f t="shared" si="36"/>
        <v>14.3</v>
      </c>
      <c r="AJ65" s="38"/>
      <c r="AK65" s="38">
        <f t="shared" si="37"/>
        <v>14.3</v>
      </c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0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10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10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10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10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10"/>
      <c r="GJ65" s="9"/>
      <c r="GK65" s="9"/>
    </row>
    <row r="66" spans="1:193" s="2" customFormat="1" ht="16.95" customHeight="1">
      <c r="A66" s="19" t="s">
        <v>66</v>
      </c>
      <c r="B66" s="7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0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10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10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10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10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10"/>
      <c r="GJ66" s="9"/>
      <c r="GK66" s="9"/>
    </row>
    <row r="67" spans="1:193" s="2" customFormat="1" ht="16.95" customHeight="1">
      <c r="A67" s="14" t="s">
        <v>67</v>
      </c>
      <c r="B67" s="38">
        <v>19</v>
      </c>
      <c r="C67" s="38">
        <v>40</v>
      </c>
      <c r="D67" s="4">
        <f t="shared" si="38"/>
        <v>2.1052631578947367</v>
      </c>
      <c r="E67" s="11">
        <v>10</v>
      </c>
      <c r="F67" s="5" t="s">
        <v>371</v>
      </c>
      <c r="G67" s="5" t="s">
        <v>371</v>
      </c>
      <c r="H67" s="5" t="s">
        <v>371</v>
      </c>
      <c r="I67" s="5" t="s">
        <v>371</v>
      </c>
      <c r="J67" s="5" t="s">
        <v>371</v>
      </c>
      <c r="K67" s="5" t="s">
        <v>371</v>
      </c>
      <c r="L67" s="5" t="s">
        <v>371</v>
      </c>
      <c r="M67" s="5" t="s">
        <v>371</v>
      </c>
      <c r="N67" s="38">
        <v>586.70000000000005</v>
      </c>
      <c r="O67" s="38">
        <v>108.4</v>
      </c>
      <c r="P67" s="4">
        <f t="shared" si="39"/>
        <v>0.18476222941878301</v>
      </c>
      <c r="Q67" s="11">
        <v>20</v>
      </c>
      <c r="R67" s="11">
        <v>1</v>
      </c>
      <c r="S67" s="11">
        <v>15</v>
      </c>
      <c r="T67" s="38">
        <v>560</v>
      </c>
      <c r="U67" s="38">
        <v>756.4</v>
      </c>
      <c r="V67" s="4">
        <f t="shared" si="40"/>
        <v>1.3507142857142858</v>
      </c>
      <c r="W67" s="11">
        <v>30</v>
      </c>
      <c r="X67" s="38">
        <v>2</v>
      </c>
      <c r="Y67" s="38">
        <v>2</v>
      </c>
      <c r="Z67" s="4">
        <f t="shared" si="41"/>
        <v>1</v>
      </c>
      <c r="AA67" s="11">
        <v>20</v>
      </c>
      <c r="AB67" s="49">
        <f t="shared" si="42"/>
        <v>1.0554663656710694</v>
      </c>
      <c r="AC67" s="49">
        <f t="shared" si="43"/>
        <v>1.0554663656710694</v>
      </c>
      <c r="AD67" s="50">
        <v>943</v>
      </c>
      <c r="AE67" s="38">
        <f t="shared" si="34"/>
        <v>85.727272727272734</v>
      </c>
      <c r="AF67" s="38">
        <f t="shared" si="35"/>
        <v>90.5</v>
      </c>
      <c r="AG67" s="38">
        <f t="shared" si="44"/>
        <v>4.7727272727272663</v>
      </c>
      <c r="AH67" s="38">
        <v>0</v>
      </c>
      <c r="AI67" s="38">
        <f t="shared" si="36"/>
        <v>90.5</v>
      </c>
      <c r="AJ67" s="38"/>
      <c r="AK67" s="38">
        <f t="shared" si="37"/>
        <v>90.5</v>
      </c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0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10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10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10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10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10"/>
      <c r="GJ67" s="9"/>
      <c r="GK67" s="9"/>
    </row>
    <row r="68" spans="1:193" s="2" customFormat="1" ht="16.95" customHeight="1">
      <c r="A68" s="14" t="s">
        <v>68</v>
      </c>
      <c r="B68" s="38">
        <v>13684</v>
      </c>
      <c r="C68" s="38">
        <v>11045.9</v>
      </c>
      <c r="D68" s="4">
        <f t="shared" si="38"/>
        <v>0.80721280327389644</v>
      </c>
      <c r="E68" s="11">
        <v>10</v>
      </c>
      <c r="F68" s="5" t="s">
        <v>371</v>
      </c>
      <c r="G68" s="5" t="s">
        <v>371</v>
      </c>
      <c r="H68" s="5" t="s">
        <v>371</v>
      </c>
      <c r="I68" s="5" t="s">
        <v>371</v>
      </c>
      <c r="J68" s="5" t="s">
        <v>371</v>
      </c>
      <c r="K68" s="5" t="s">
        <v>371</v>
      </c>
      <c r="L68" s="5" t="s">
        <v>371</v>
      </c>
      <c r="M68" s="5" t="s">
        <v>371</v>
      </c>
      <c r="N68" s="38">
        <v>1519.9</v>
      </c>
      <c r="O68" s="38">
        <v>709.4</v>
      </c>
      <c r="P68" s="4">
        <f t="shared" si="39"/>
        <v>0.46674123297585363</v>
      </c>
      <c r="Q68" s="11">
        <v>20</v>
      </c>
      <c r="R68" s="11">
        <v>1</v>
      </c>
      <c r="S68" s="11">
        <v>15</v>
      </c>
      <c r="T68" s="38">
        <v>1.9</v>
      </c>
      <c r="U68" s="38">
        <v>9.8000000000000007</v>
      </c>
      <c r="V68" s="4">
        <f t="shared" si="40"/>
        <v>5.1578947368421062</v>
      </c>
      <c r="W68" s="11">
        <v>5</v>
      </c>
      <c r="X68" s="38">
        <v>0</v>
      </c>
      <c r="Y68" s="38">
        <v>122.5</v>
      </c>
      <c r="Z68" s="4">
        <f t="shared" si="41"/>
        <v>1</v>
      </c>
      <c r="AA68" s="11">
        <v>45</v>
      </c>
      <c r="AB68" s="49">
        <f t="shared" si="42"/>
        <v>1.0862781723838586</v>
      </c>
      <c r="AC68" s="49">
        <f t="shared" si="43"/>
        <v>1.0862781723838586</v>
      </c>
      <c r="AD68" s="50">
        <v>4056</v>
      </c>
      <c r="AE68" s="38">
        <f t="shared" si="34"/>
        <v>368.72727272727275</v>
      </c>
      <c r="AF68" s="38">
        <f t="shared" si="35"/>
        <v>400.5</v>
      </c>
      <c r="AG68" s="38">
        <f t="shared" si="44"/>
        <v>31.772727272727252</v>
      </c>
      <c r="AH68" s="38">
        <v>0</v>
      </c>
      <c r="AI68" s="38">
        <f t="shared" si="36"/>
        <v>400.5</v>
      </c>
      <c r="AJ68" s="38">
        <f>MIN($AI68,154.8)</f>
        <v>154.80000000000001</v>
      </c>
      <c r="AK68" s="38">
        <f t="shared" si="37"/>
        <v>245.7</v>
      </c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0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10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10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10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10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10"/>
      <c r="GJ68" s="9"/>
      <c r="GK68" s="9"/>
    </row>
    <row r="69" spans="1:193" s="2" customFormat="1" ht="16.95" customHeight="1">
      <c r="A69" s="14" t="s">
        <v>69</v>
      </c>
      <c r="B69" s="38">
        <v>1737</v>
      </c>
      <c r="C69" s="38">
        <v>2332.8000000000002</v>
      </c>
      <c r="D69" s="4">
        <f t="shared" si="38"/>
        <v>1.3430051813471504</v>
      </c>
      <c r="E69" s="11">
        <v>10</v>
      </c>
      <c r="F69" s="5" t="s">
        <v>371</v>
      </c>
      <c r="G69" s="5" t="s">
        <v>371</v>
      </c>
      <c r="H69" s="5" t="s">
        <v>371</v>
      </c>
      <c r="I69" s="5" t="s">
        <v>371</v>
      </c>
      <c r="J69" s="5" t="s">
        <v>371</v>
      </c>
      <c r="K69" s="5" t="s">
        <v>371</v>
      </c>
      <c r="L69" s="5" t="s">
        <v>371</v>
      </c>
      <c r="M69" s="5" t="s">
        <v>371</v>
      </c>
      <c r="N69" s="38">
        <v>595.20000000000005</v>
      </c>
      <c r="O69" s="38">
        <v>137.4</v>
      </c>
      <c r="P69" s="4">
        <f t="shared" si="39"/>
        <v>0.23084677419354838</v>
      </c>
      <c r="Q69" s="11">
        <v>20</v>
      </c>
      <c r="R69" s="11">
        <v>1</v>
      </c>
      <c r="S69" s="11">
        <v>15</v>
      </c>
      <c r="T69" s="38">
        <v>28</v>
      </c>
      <c r="U69" s="38">
        <v>30.1</v>
      </c>
      <c r="V69" s="4">
        <f t="shared" si="40"/>
        <v>1.075</v>
      </c>
      <c r="W69" s="11">
        <v>20</v>
      </c>
      <c r="X69" s="38">
        <v>5.0999999999999996</v>
      </c>
      <c r="Y69" s="38">
        <v>13.9</v>
      </c>
      <c r="Z69" s="4">
        <f t="shared" si="41"/>
        <v>2.7254901960784315</v>
      </c>
      <c r="AA69" s="11">
        <v>30</v>
      </c>
      <c r="AB69" s="49">
        <f t="shared" si="42"/>
        <v>1.43485992820732</v>
      </c>
      <c r="AC69" s="49">
        <f t="shared" si="43"/>
        <v>1.223485992820732</v>
      </c>
      <c r="AD69" s="50">
        <v>1198</v>
      </c>
      <c r="AE69" s="38">
        <f t="shared" si="34"/>
        <v>108.90909090909091</v>
      </c>
      <c r="AF69" s="38">
        <f t="shared" si="35"/>
        <v>133.19999999999999</v>
      </c>
      <c r="AG69" s="38">
        <f t="shared" si="44"/>
        <v>24.290909090909082</v>
      </c>
      <c r="AH69" s="38">
        <v>0</v>
      </c>
      <c r="AI69" s="38">
        <f t="shared" si="36"/>
        <v>133.19999999999999</v>
      </c>
      <c r="AJ69" s="38"/>
      <c r="AK69" s="38">
        <f t="shared" si="37"/>
        <v>133.19999999999999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10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10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10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10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10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10"/>
      <c r="GJ69" s="9"/>
      <c r="GK69" s="9"/>
    </row>
    <row r="70" spans="1:193" s="2" customFormat="1" ht="16.95" customHeight="1">
      <c r="A70" s="14" t="s">
        <v>70</v>
      </c>
      <c r="B70" s="38">
        <v>75967</v>
      </c>
      <c r="C70" s="38">
        <v>105049</v>
      </c>
      <c r="D70" s="4">
        <f t="shared" si="38"/>
        <v>1.3828241209999079</v>
      </c>
      <c r="E70" s="11">
        <v>10</v>
      </c>
      <c r="F70" s="5" t="s">
        <v>371</v>
      </c>
      <c r="G70" s="5" t="s">
        <v>371</v>
      </c>
      <c r="H70" s="5" t="s">
        <v>371</v>
      </c>
      <c r="I70" s="5" t="s">
        <v>371</v>
      </c>
      <c r="J70" s="5" t="s">
        <v>371</v>
      </c>
      <c r="K70" s="5" t="s">
        <v>371</v>
      </c>
      <c r="L70" s="5" t="s">
        <v>371</v>
      </c>
      <c r="M70" s="5" t="s">
        <v>371</v>
      </c>
      <c r="N70" s="38">
        <v>1700.5</v>
      </c>
      <c r="O70" s="38">
        <v>573.1</v>
      </c>
      <c r="P70" s="4">
        <f t="shared" si="39"/>
        <v>0.33701852396354015</v>
      </c>
      <c r="Q70" s="11">
        <v>20</v>
      </c>
      <c r="R70" s="11">
        <v>1</v>
      </c>
      <c r="S70" s="11">
        <v>15</v>
      </c>
      <c r="T70" s="38">
        <v>0</v>
      </c>
      <c r="U70" s="38">
        <v>3.6</v>
      </c>
      <c r="V70" s="4">
        <f t="shared" si="40"/>
        <v>1</v>
      </c>
      <c r="W70" s="11">
        <v>10</v>
      </c>
      <c r="X70" s="38">
        <v>1.6</v>
      </c>
      <c r="Y70" s="38">
        <v>0.7</v>
      </c>
      <c r="Z70" s="4">
        <f t="shared" si="41"/>
        <v>0.43749999999999994</v>
      </c>
      <c r="AA70" s="11">
        <v>40</v>
      </c>
      <c r="AB70" s="49">
        <f t="shared" si="42"/>
        <v>0.66388012304494615</v>
      </c>
      <c r="AC70" s="49">
        <f t="shared" si="43"/>
        <v>0.66388012304494615</v>
      </c>
      <c r="AD70" s="50">
        <v>155</v>
      </c>
      <c r="AE70" s="38">
        <f t="shared" si="34"/>
        <v>14.090909090909092</v>
      </c>
      <c r="AF70" s="38">
        <f t="shared" si="35"/>
        <v>9.4</v>
      </c>
      <c r="AG70" s="38">
        <f t="shared" si="44"/>
        <v>-4.6909090909090914</v>
      </c>
      <c r="AH70" s="38">
        <v>0</v>
      </c>
      <c r="AI70" s="38">
        <f t="shared" si="36"/>
        <v>9.4</v>
      </c>
      <c r="AJ70" s="38"/>
      <c r="AK70" s="38">
        <f t="shared" si="37"/>
        <v>9.4</v>
      </c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0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10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10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10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10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10"/>
      <c r="GJ70" s="9"/>
      <c r="GK70" s="9"/>
    </row>
    <row r="71" spans="1:193" s="2" customFormat="1" ht="16.95" customHeight="1">
      <c r="A71" s="14" t="s">
        <v>71</v>
      </c>
      <c r="B71" s="38">
        <v>0</v>
      </c>
      <c r="C71" s="38">
        <v>0</v>
      </c>
      <c r="D71" s="4">
        <f t="shared" si="38"/>
        <v>0</v>
      </c>
      <c r="E71" s="11">
        <v>0</v>
      </c>
      <c r="F71" s="5" t="s">
        <v>371</v>
      </c>
      <c r="G71" s="5" t="s">
        <v>371</v>
      </c>
      <c r="H71" s="5" t="s">
        <v>371</v>
      </c>
      <c r="I71" s="5" t="s">
        <v>371</v>
      </c>
      <c r="J71" s="5" t="s">
        <v>371</v>
      </c>
      <c r="K71" s="5" t="s">
        <v>371</v>
      </c>
      <c r="L71" s="5" t="s">
        <v>371</v>
      </c>
      <c r="M71" s="5" t="s">
        <v>371</v>
      </c>
      <c r="N71" s="38">
        <v>606.1</v>
      </c>
      <c r="O71" s="38">
        <v>160.5</v>
      </c>
      <c r="P71" s="4">
        <f t="shared" si="39"/>
        <v>0.2648077874938129</v>
      </c>
      <c r="Q71" s="11">
        <v>20</v>
      </c>
      <c r="R71" s="11">
        <v>1</v>
      </c>
      <c r="S71" s="11">
        <v>15</v>
      </c>
      <c r="T71" s="38">
        <v>49</v>
      </c>
      <c r="U71" s="38">
        <v>63.6</v>
      </c>
      <c r="V71" s="4">
        <f t="shared" si="40"/>
        <v>1.2979591836734694</v>
      </c>
      <c r="W71" s="11">
        <v>20</v>
      </c>
      <c r="X71" s="38">
        <v>18.3</v>
      </c>
      <c r="Y71" s="38">
        <v>16.899999999999999</v>
      </c>
      <c r="Z71" s="4">
        <f t="shared" si="41"/>
        <v>0.92349726775956276</v>
      </c>
      <c r="AA71" s="11">
        <v>30</v>
      </c>
      <c r="AB71" s="49">
        <f t="shared" si="42"/>
        <v>0.87012067595450027</v>
      </c>
      <c r="AC71" s="49">
        <f t="shared" si="43"/>
        <v>0.87012067595450027</v>
      </c>
      <c r="AD71" s="50">
        <v>1576</v>
      </c>
      <c r="AE71" s="38">
        <f t="shared" si="34"/>
        <v>143.27272727272728</v>
      </c>
      <c r="AF71" s="38">
        <f t="shared" si="35"/>
        <v>124.7</v>
      </c>
      <c r="AG71" s="38">
        <f t="shared" si="44"/>
        <v>-18.572727272727278</v>
      </c>
      <c r="AH71" s="38">
        <v>0</v>
      </c>
      <c r="AI71" s="38">
        <f t="shared" si="36"/>
        <v>124.7</v>
      </c>
      <c r="AJ71" s="38"/>
      <c r="AK71" s="38">
        <f t="shared" si="37"/>
        <v>124.7</v>
      </c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0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10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10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10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10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10"/>
      <c r="GJ71" s="9"/>
      <c r="GK71" s="9"/>
    </row>
    <row r="72" spans="1:193" s="2" customFormat="1" ht="16.95" customHeight="1">
      <c r="A72" s="19" t="s">
        <v>72</v>
      </c>
      <c r="B72" s="7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0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10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10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10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10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10"/>
      <c r="GJ72" s="9"/>
      <c r="GK72" s="9"/>
    </row>
    <row r="73" spans="1:193" s="2" customFormat="1" ht="16.95" customHeight="1">
      <c r="A73" s="14" t="s">
        <v>73</v>
      </c>
      <c r="B73" s="38">
        <v>545</v>
      </c>
      <c r="C73" s="38">
        <v>534.70000000000005</v>
      </c>
      <c r="D73" s="4">
        <f t="shared" si="38"/>
        <v>0.98110091743119276</v>
      </c>
      <c r="E73" s="11">
        <v>10</v>
      </c>
      <c r="F73" s="5" t="s">
        <v>371</v>
      </c>
      <c r="G73" s="5" t="s">
        <v>371</v>
      </c>
      <c r="H73" s="5" t="s">
        <v>371</v>
      </c>
      <c r="I73" s="5" t="s">
        <v>371</v>
      </c>
      <c r="J73" s="5" t="s">
        <v>371</v>
      </c>
      <c r="K73" s="5" t="s">
        <v>371</v>
      </c>
      <c r="L73" s="5" t="s">
        <v>371</v>
      </c>
      <c r="M73" s="5" t="s">
        <v>371</v>
      </c>
      <c r="N73" s="38">
        <v>612.6</v>
      </c>
      <c r="O73" s="38">
        <v>133.4</v>
      </c>
      <c r="P73" s="4">
        <f t="shared" si="39"/>
        <v>0.21776036565458701</v>
      </c>
      <c r="Q73" s="11">
        <v>20</v>
      </c>
      <c r="R73" s="11">
        <v>1</v>
      </c>
      <c r="S73" s="11">
        <v>15</v>
      </c>
      <c r="T73" s="38">
        <v>97</v>
      </c>
      <c r="U73" s="38">
        <v>70.400000000000006</v>
      </c>
      <c r="V73" s="4">
        <f t="shared" si="40"/>
        <v>0.72577319587628875</v>
      </c>
      <c r="W73" s="11">
        <v>30</v>
      </c>
      <c r="X73" s="38">
        <v>5</v>
      </c>
      <c r="Y73" s="38">
        <v>9</v>
      </c>
      <c r="Z73" s="4">
        <f t="shared" si="41"/>
        <v>1.8</v>
      </c>
      <c r="AA73" s="11">
        <v>20</v>
      </c>
      <c r="AB73" s="49">
        <f t="shared" si="42"/>
        <v>0.91515170909149812</v>
      </c>
      <c r="AC73" s="49">
        <f t="shared" si="43"/>
        <v>0.91515170909149812</v>
      </c>
      <c r="AD73" s="50">
        <v>169</v>
      </c>
      <c r="AE73" s="38">
        <f t="shared" si="34"/>
        <v>15.363636363636363</v>
      </c>
      <c r="AF73" s="38">
        <f t="shared" si="35"/>
        <v>14.1</v>
      </c>
      <c r="AG73" s="38">
        <f t="shared" si="44"/>
        <v>-1.2636363636363637</v>
      </c>
      <c r="AH73" s="38">
        <v>0</v>
      </c>
      <c r="AI73" s="38">
        <f t="shared" si="36"/>
        <v>14.1</v>
      </c>
      <c r="AJ73" s="38"/>
      <c r="AK73" s="38">
        <f t="shared" si="37"/>
        <v>14.1</v>
      </c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0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10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10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10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10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10"/>
      <c r="GJ73" s="9"/>
      <c r="GK73" s="9"/>
    </row>
    <row r="74" spans="1:193" s="2" customFormat="1" ht="16.95" customHeight="1">
      <c r="A74" s="14" t="s">
        <v>74</v>
      </c>
      <c r="B74" s="38">
        <v>10236</v>
      </c>
      <c r="C74" s="38">
        <v>11903.3</v>
      </c>
      <c r="D74" s="4">
        <f t="shared" si="38"/>
        <v>1.1628858929269246</v>
      </c>
      <c r="E74" s="11">
        <v>10</v>
      </c>
      <c r="F74" s="5" t="s">
        <v>371</v>
      </c>
      <c r="G74" s="5" t="s">
        <v>371</v>
      </c>
      <c r="H74" s="5" t="s">
        <v>371</v>
      </c>
      <c r="I74" s="5" t="s">
        <v>371</v>
      </c>
      <c r="J74" s="5" t="s">
        <v>371</v>
      </c>
      <c r="K74" s="5" t="s">
        <v>371</v>
      </c>
      <c r="L74" s="5" t="s">
        <v>371</v>
      </c>
      <c r="M74" s="5" t="s">
        <v>371</v>
      </c>
      <c r="N74" s="38">
        <v>1138.5999999999999</v>
      </c>
      <c r="O74" s="38">
        <v>1074.3</v>
      </c>
      <c r="P74" s="4">
        <f t="shared" si="39"/>
        <v>0.94352713859125248</v>
      </c>
      <c r="Q74" s="11">
        <v>20</v>
      </c>
      <c r="R74" s="11">
        <v>1</v>
      </c>
      <c r="S74" s="11">
        <v>15</v>
      </c>
      <c r="T74" s="38">
        <v>37</v>
      </c>
      <c r="U74" s="38">
        <v>37.1</v>
      </c>
      <c r="V74" s="4">
        <f t="shared" si="40"/>
        <v>1.0027027027027027</v>
      </c>
      <c r="W74" s="11">
        <v>20</v>
      </c>
      <c r="X74" s="38">
        <v>17</v>
      </c>
      <c r="Y74" s="38">
        <v>25.8</v>
      </c>
      <c r="Z74" s="4">
        <f t="shared" si="41"/>
        <v>1.5176470588235293</v>
      </c>
      <c r="AA74" s="11">
        <v>30</v>
      </c>
      <c r="AB74" s="49">
        <f t="shared" si="42"/>
        <v>1.1692933423142551</v>
      </c>
      <c r="AC74" s="49">
        <f t="shared" si="43"/>
        <v>1.1692933423142551</v>
      </c>
      <c r="AD74" s="50">
        <v>4622</v>
      </c>
      <c r="AE74" s="38">
        <f t="shared" si="34"/>
        <v>420.18181818181819</v>
      </c>
      <c r="AF74" s="38">
        <f t="shared" si="35"/>
        <v>491.3</v>
      </c>
      <c r="AG74" s="38">
        <f t="shared" si="44"/>
        <v>71.118181818181824</v>
      </c>
      <c r="AH74" s="38">
        <v>0</v>
      </c>
      <c r="AI74" s="38">
        <f t="shared" si="36"/>
        <v>491.3</v>
      </c>
      <c r="AJ74" s="38"/>
      <c r="AK74" s="38">
        <f t="shared" si="37"/>
        <v>491.3</v>
      </c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0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10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10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10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10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10"/>
      <c r="GJ74" s="9"/>
      <c r="GK74" s="9"/>
    </row>
    <row r="75" spans="1:193" s="2" customFormat="1" ht="16.95" customHeight="1">
      <c r="A75" s="14" t="s">
        <v>75</v>
      </c>
      <c r="B75" s="38">
        <v>25</v>
      </c>
      <c r="C75" s="38">
        <v>30</v>
      </c>
      <c r="D75" s="4">
        <f t="shared" si="38"/>
        <v>1.2</v>
      </c>
      <c r="E75" s="11">
        <v>10</v>
      </c>
      <c r="F75" s="5" t="s">
        <v>371</v>
      </c>
      <c r="G75" s="5" t="s">
        <v>371</v>
      </c>
      <c r="H75" s="5" t="s">
        <v>371</v>
      </c>
      <c r="I75" s="5" t="s">
        <v>371</v>
      </c>
      <c r="J75" s="5" t="s">
        <v>371</v>
      </c>
      <c r="K75" s="5" t="s">
        <v>371</v>
      </c>
      <c r="L75" s="5" t="s">
        <v>371</v>
      </c>
      <c r="M75" s="5" t="s">
        <v>371</v>
      </c>
      <c r="N75" s="38">
        <v>150.69999999999999</v>
      </c>
      <c r="O75" s="38">
        <v>203.5</v>
      </c>
      <c r="P75" s="4">
        <f t="shared" si="39"/>
        <v>1.3503649635036497</v>
      </c>
      <c r="Q75" s="11">
        <v>20</v>
      </c>
      <c r="R75" s="11">
        <v>1</v>
      </c>
      <c r="S75" s="11">
        <v>15</v>
      </c>
      <c r="T75" s="38">
        <v>26</v>
      </c>
      <c r="U75" s="38">
        <v>26</v>
      </c>
      <c r="V75" s="4">
        <f t="shared" si="40"/>
        <v>1</v>
      </c>
      <c r="W75" s="11">
        <v>25</v>
      </c>
      <c r="X75" s="38">
        <v>1</v>
      </c>
      <c r="Y75" s="38">
        <v>1.2</v>
      </c>
      <c r="Z75" s="4">
        <f t="shared" si="41"/>
        <v>1.2</v>
      </c>
      <c r="AA75" s="11">
        <v>25</v>
      </c>
      <c r="AB75" s="49">
        <f t="shared" si="42"/>
        <v>1.1474452554744525</v>
      </c>
      <c r="AC75" s="49">
        <f t="shared" si="43"/>
        <v>1.1474452554744525</v>
      </c>
      <c r="AD75" s="50">
        <v>646</v>
      </c>
      <c r="AE75" s="38">
        <f t="shared" si="34"/>
        <v>58.727272727272727</v>
      </c>
      <c r="AF75" s="38">
        <f t="shared" si="35"/>
        <v>67.400000000000006</v>
      </c>
      <c r="AG75" s="38">
        <f t="shared" si="44"/>
        <v>8.6727272727272791</v>
      </c>
      <c r="AH75" s="38">
        <v>0</v>
      </c>
      <c r="AI75" s="38">
        <f t="shared" si="36"/>
        <v>67.400000000000006</v>
      </c>
      <c r="AJ75" s="38"/>
      <c r="AK75" s="38">
        <f t="shared" si="37"/>
        <v>67.400000000000006</v>
      </c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0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10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10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10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10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10"/>
      <c r="GJ75" s="9"/>
      <c r="GK75" s="9"/>
    </row>
    <row r="76" spans="1:193" s="2" customFormat="1" ht="16.95" customHeight="1">
      <c r="A76" s="14" t="s">
        <v>76</v>
      </c>
      <c r="B76" s="38">
        <v>96</v>
      </c>
      <c r="C76" s="38">
        <v>51.4</v>
      </c>
      <c r="D76" s="4">
        <f t="shared" si="38"/>
        <v>0.53541666666666665</v>
      </c>
      <c r="E76" s="11">
        <v>10</v>
      </c>
      <c r="F76" s="5" t="s">
        <v>371</v>
      </c>
      <c r="G76" s="5" t="s">
        <v>371</v>
      </c>
      <c r="H76" s="5" t="s">
        <v>371</v>
      </c>
      <c r="I76" s="5" t="s">
        <v>371</v>
      </c>
      <c r="J76" s="5" t="s">
        <v>371</v>
      </c>
      <c r="K76" s="5" t="s">
        <v>371</v>
      </c>
      <c r="L76" s="5" t="s">
        <v>371</v>
      </c>
      <c r="M76" s="5" t="s">
        <v>371</v>
      </c>
      <c r="N76" s="38">
        <v>554.20000000000005</v>
      </c>
      <c r="O76" s="38">
        <v>257.2</v>
      </c>
      <c r="P76" s="4">
        <f t="shared" si="39"/>
        <v>0.4640923854204258</v>
      </c>
      <c r="Q76" s="11">
        <v>20</v>
      </c>
      <c r="R76" s="11">
        <v>1</v>
      </c>
      <c r="S76" s="11">
        <v>15</v>
      </c>
      <c r="T76" s="38">
        <v>45</v>
      </c>
      <c r="U76" s="38">
        <v>46</v>
      </c>
      <c r="V76" s="4">
        <f t="shared" si="40"/>
        <v>1.0222222222222221</v>
      </c>
      <c r="W76" s="11">
        <v>30</v>
      </c>
      <c r="X76" s="38">
        <v>12</v>
      </c>
      <c r="Y76" s="38">
        <v>10.199999999999999</v>
      </c>
      <c r="Z76" s="4">
        <f t="shared" si="41"/>
        <v>0.85</v>
      </c>
      <c r="AA76" s="11">
        <v>20</v>
      </c>
      <c r="AB76" s="49">
        <f t="shared" si="42"/>
        <v>0.81371243201833521</v>
      </c>
      <c r="AC76" s="49">
        <f t="shared" si="43"/>
        <v>0.81371243201833521</v>
      </c>
      <c r="AD76" s="50">
        <v>987</v>
      </c>
      <c r="AE76" s="38">
        <f t="shared" si="34"/>
        <v>89.727272727272734</v>
      </c>
      <c r="AF76" s="38">
        <f t="shared" si="35"/>
        <v>73</v>
      </c>
      <c r="AG76" s="38">
        <f t="shared" si="44"/>
        <v>-16.727272727272734</v>
      </c>
      <c r="AH76" s="38">
        <v>0</v>
      </c>
      <c r="AI76" s="38">
        <f t="shared" si="36"/>
        <v>73</v>
      </c>
      <c r="AJ76" s="38"/>
      <c r="AK76" s="38">
        <f t="shared" si="37"/>
        <v>73</v>
      </c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10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10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10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10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10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10"/>
      <c r="GJ76" s="9"/>
      <c r="GK76" s="9"/>
    </row>
    <row r="77" spans="1:193" s="2" customFormat="1" ht="16.95" customHeight="1">
      <c r="A77" s="14" t="s">
        <v>77</v>
      </c>
      <c r="B77" s="38">
        <v>97</v>
      </c>
      <c r="C77" s="38">
        <v>78.400000000000006</v>
      </c>
      <c r="D77" s="4">
        <f t="shared" si="38"/>
        <v>0.80824742268041239</v>
      </c>
      <c r="E77" s="11">
        <v>10</v>
      </c>
      <c r="F77" s="5" t="s">
        <v>371</v>
      </c>
      <c r="G77" s="5" t="s">
        <v>371</v>
      </c>
      <c r="H77" s="5" t="s">
        <v>371</v>
      </c>
      <c r="I77" s="5" t="s">
        <v>371</v>
      </c>
      <c r="J77" s="5" t="s">
        <v>371</v>
      </c>
      <c r="K77" s="5" t="s">
        <v>371</v>
      </c>
      <c r="L77" s="5" t="s">
        <v>371</v>
      </c>
      <c r="M77" s="5" t="s">
        <v>371</v>
      </c>
      <c r="N77" s="38">
        <v>469.7</v>
      </c>
      <c r="O77" s="38">
        <v>216.2</v>
      </c>
      <c r="P77" s="4">
        <f t="shared" si="39"/>
        <v>0.46029380455609964</v>
      </c>
      <c r="Q77" s="11">
        <v>20</v>
      </c>
      <c r="R77" s="11">
        <v>1</v>
      </c>
      <c r="S77" s="11">
        <v>15</v>
      </c>
      <c r="T77" s="38">
        <v>5</v>
      </c>
      <c r="U77" s="38">
        <v>4.2</v>
      </c>
      <c r="V77" s="4">
        <f t="shared" si="40"/>
        <v>0.84000000000000008</v>
      </c>
      <c r="W77" s="11">
        <v>30</v>
      </c>
      <c r="X77" s="38">
        <v>2</v>
      </c>
      <c r="Y77" s="38">
        <v>2.4</v>
      </c>
      <c r="Z77" s="4">
        <f t="shared" si="41"/>
        <v>1.2</v>
      </c>
      <c r="AA77" s="11">
        <v>20</v>
      </c>
      <c r="AB77" s="49">
        <f t="shared" si="42"/>
        <v>0.85777210860974862</v>
      </c>
      <c r="AC77" s="49">
        <f t="shared" si="43"/>
        <v>0.85777210860974862</v>
      </c>
      <c r="AD77" s="50">
        <v>284</v>
      </c>
      <c r="AE77" s="38">
        <f t="shared" si="34"/>
        <v>25.818181818181817</v>
      </c>
      <c r="AF77" s="38">
        <f t="shared" si="35"/>
        <v>22.1</v>
      </c>
      <c r="AG77" s="38">
        <f t="shared" si="44"/>
        <v>-3.7181818181818151</v>
      </c>
      <c r="AH77" s="38">
        <v>0</v>
      </c>
      <c r="AI77" s="38">
        <f t="shared" si="36"/>
        <v>22.1</v>
      </c>
      <c r="AJ77" s="38"/>
      <c r="AK77" s="38">
        <f t="shared" si="37"/>
        <v>22.1</v>
      </c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10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10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10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10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10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10"/>
      <c r="GJ77" s="9"/>
      <c r="GK77" s="9"/>
    </row>
    <row r="78" spans="1:193" s="2" customFormat="1" ht="16.95" customHeight="1">
      <c r="A78" s="14" t="s">
        <v>78</v>
      </c>
      <c r="B78" s="38">
        <v>37</v>
      </c>
      <c r="C78" s="38">
        <v>30</v>
      </c>
      <c r="D78" s="4">
        <f t="shared" si="38"/>
        <v>0.81081081081081086</v>
      </c>
      <c r="E78" s="11">
        <v>10</v>
      </c>
      <c r="F78" s="5" t="s">
        <v>371</v>
      </c>
      <c r="G78" s="5" t="s">
        <v>371</v>
      </c>
      <c r="H78" s="5" t="s">
        <v>371</v>
      </c>
      <c r="I78" s="5" t="s">
        <v>371</v>
      </c>
      <c r="J78" s="5" t="s">
        <v>371</v>
      </c>
      <c r="K78" s="5" t="s">
        <v>371</v>
      </c>
      <c r="L78" s="5" t="s">
        <v>371</v>
      </c>
      <c r="M78" s="5" t="s">
        <v>371</v>
      </c>
      <c r="N78" s="38">
        <v>160.1</v>
      </c>
      <c r="O78" s="38">
        <v>114.9</v>
      </c>
      <c r="P78" s="4">
        <f t="shared" si="39"/>
        <v>0.7176764522173642</v>
      </c>
      <c r="Q78" s="11">
        <v>20</v>
      </c>
      <c r="R78" s="11">
        <v>1</v>
      </c>
      <c r="S78" s="11">
        <v>15</v>
      </c>
      <c r="T78" s="38">
        <v>141</v>
      </c>
      <c r="U78" s="38">
        <v>115.5</v>
      </c>
      <c r="V78" s="4">
        <f t="shared" si="40"/>
        <v>0.81914893617021278</v>
      </c>
      <c r="W78" s="11">
        <v>30</v>
      </c>
      <c r="X78" s="38">
        <v>6</v>
      </c>
      <c r="Y78" s="38">
        <v>6.3</v>
      </c>
      <c r="Z78" s="4">
        <f t="shared" si="41"/>
        <v>1.05</v>
      </c>
      <c r="AA78" s="11">
        <v>20</v>
      </c>
      <c r="AB78" s="49">
        <f t="shared" si="42"/>
        <v>0.874064265658545</v>
      </c>
      <c r="AC78" s="49">
        <f t="shared" si="43"/>
        <v>0.874064265658545</v>
      </c>
      <c r="AD78" s="50">
        <v>1726</v>
      </c>
      <c r="AE78" s="38">
        <f t="shared" si="34"/>
        <v>156.90909090909091</v>
      </c>
      <c r="AF78" s="38">
        <f t="shared" si="35"/>
        <v>137.1</v>
      </c>
      <c r="AG78" s="38">
        <f t="shared" si="44"/>
        <v>-19.809090909090912</v>
      </c>
      <c r="AH78" s="38">
        <v>0</v>
      </c>
      <c r="AI78" s="38">
        <f t="shared" si="36"/>
        <v>137.1</v>
      </c>
      <c r="AJ78" s="38"/>
      <c r="AK78" s="38">
        <f t="shared" si="37"/>
        <v>137.1</v>
      </c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0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0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10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10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10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10"/>
      <c r="GJ78" s="9"/>
      <c r="GK78" s="9"/>
    </row>
    <row r="79" spans="1:193" s="2" customFormat="1" ht="16.95" customHeight="1">
      <c r="A79" s="14" t="s">
        <v>79</v>
      </c>
      <c r="B79" s="38">
        <v>556</v>
      </c>
      <c r="C79" s="38">
        <v>371</v>
      </c>
      <c r="D79" s="4">
        <f t="shared" si="38"/>
        <v>0.66726618705035967</v>
      </c>
      <c r="E79" s="11">
        <v>10</v>
      </c>
      <c r="F79" s="5" t="s">
        <v>371</v>
      </c>
      <c r="G79" s="5" t="s">
        <v>371</v>
      </c>
      <c r="H79" s="5" t="s">
        <v>371</v>
      </c>
      <c r="I79" s="5" t="s">
        <v>371</v>
      </c>
      <c r="J79" s="5" t="s">
        <v>371</v>
      </c>
      <c r="K79" s="5" t="s">
        <v>371</v>
      </c>
      <c r="L79" s="5" t="s">
        <v>371</v>
      </c>
      <c r="M79" s="5" t="s">
        <v>371</v>
      </c>
      <c r="N79" s="38">
        <v>309.10000000000002</v>
      </c>
      <c r="O79" s="38">
        <v>313.7</v>
      </c>
      <c r="P79" s="4">
        <f t="shared" si="39"/>
        <v>1.014881915237787</v>
      </c>
      <c r="Q79" s="11">
        <v>20</v>
      </c>
      <c r="R79" s="11">
        <v>1</v>
      </c>
      <c r="S79" s="11">
        <v>15</v>
      </c>
      <c r="T79" s="38">
        <v>12</v>
      </c>
      <c r="U79" s="38">
        <v>13.5</v>
      </c>
      <c r="V79" s="4">
        <f t="shared" si="40"/>
        <v>1.125</v>
      </c>
      <c r="W79" s="11">
        <v>25</v>
      </c>
      <c r="X79" s="38">
        <v>4</v>
      </c>
      <c r="Y79" s="38">
        <v>4</v>
      </c>
      <c r="Z79" s="4">
        <f t="shared" si="41"/>
        <v>1</v>
      </c>
      <c r="AA79" s="11">
        <v>25</v>
      </c>
      <c r="AB79" s="49">
        <f t="shared" si="42"/>
        <v>1.0010031597395721</v>
      </c>
      <c r="AC79" s="49">
        <f t="shared" si="43"/>
        <v>1.0010031597395721</v>
      </c>
      <c r="AD79" s="50">
        <v>2009</v>
      </c>
      <c r="AE79" s="38">
        <f t="shared" si="34"/>
        <v>182.63636363636363</v>
      </c>
      <c r="AF79" s="38">
        <f t="shared" si="35"/>
        <v>182.8</v>
      </c>
      <c r="AG79" s="38">
        <f t="shared" si="44"/>
        <v>0.16363636363638534</v>
      </c>
      <c r="AH79" s="38">
        <v>0</v>
      </c>
      <c r="AI79" s="38">
        <f t="shared" si="36"/>
        <v>182.8</v>
      </c>
      <c r="AJ79" s="38"/>
      <c r="AK79" s="38">
        <f t="shared" si="37"/>
        <v>182.8</v>
      </c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0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10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10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10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10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10"/>
      <c r="GJ79" s="9"/>
      <c r="GK79" s="9"/>
    </row>
    <row r="80" spans="1:193" s="2" customFormat="1" ht="16.95" customHeight="1">
      <c r="A80" s="14" t="s">
        <v>80</v>
      </c>
      <c r="B80" s="38">
        <v>388</v>
      </c>
      <c r="C80" s="38">
        <v>368</v>
      </c>
      <c r="D80" s="4">
        <f t="shared" si="38"/>
        <v>0.94845360824742264</v>
      </c>
      <c r="E80" s="11">
        <v>10</v>
      </c>
      <c r="F80" s="5" t="s">
        <v>371</v>
      </c>
      <c r="G80" s="5" t="s">
        <v>371</v>
      </c>
      <c r="H80" s="5" t="s">
        <v>371</v>
      </c>
      <c r="I80" s="5" t="s">
        <v>371</v>
      </c>
      <c r="J80" s="5" t="s">
        <v>371</v>
      </c>
      <c r="K80" s="5" t="s">
        <v>371</v>
      </c>
      <c r="L80" s="5" t="s">
        <v>371</v>
      </c>
      <c r="M80" s="5" t="s">
        <v>371</v>
      </c>
      <c r="N80" s="38">
        <v>641.29999999999995</v>
      </c>
      <c r="O80" s="38">
        <v>478.9</v>
      </c>
      <c r="P80" s="4">
        <f t="shared" si="39"/>
        <v>0.74676438484328711</v>
      </c>
      <c r="Q80" s="11">
        <v>20</v>
      </c>
      <c r="R80" s="11">
        <v>1</v>
      </c>
      <c r="S80" s="11">
        <v>15</v>
      </c>
      <c r="T80" s="38">
        <v>8</v>
      </c>
      <c r="U80" s="38">
        <v>3.1</v>
      </c>
      <c r="V80" s="4">
        <f t="shared" si="40"/>
        <v>0.38750000000000001</v>
      </c>
      <c r="W80" s="11">
        <v>20</v>
      </c>
      <c r="X80" s="38">
        <v>11</v>
      </c>
      <c r="Y80" s="38">
        <v>10.3</v>
      </c>
      <c r="Z80" s="4">
        <f t="shared" si="41"/>
        <v>0.9363636363636364</v>
      </c>
      <c r="AA80" s="11">
        <v>30</v>
      </c>
      <c r="AB80" s="49">
        <f t="shared" si="42"/>
        <v>0.79221824073946379</v>
      </c>
      <c r="AC80" s="49">
        <f t="shared" si="43"/>
        <v>0.79221824073946379</v>
      </c>
      <c r="AD80" s="50">
        <v>746</v>
      </c>
      <c r="AE80" s="38">
        <f t="shared" si="34"/>
        <v>67.818181818181813</v>
      </c>
      <c r="AF80" s="38">
        <f t="shared" si="35"/>
        <v>53.7</v>
      </c>
      <c r="AG80" s="38">
        <f t="shared" si="44"/>
        <v>-14.11818181818181</v>
      </c>
      <c r="AH80" s="38">
        <v>0</v>
      </c>
      <c r="AI80" s="38">
        <f t="shared" si="36"/>
        <v>53.7</v>
      </c>
      <c r="AJ80" s="38"/>
      <c r="AK80" s="38">
        <f t="shared" si="37"/>
        <v>53.7</v>
      </c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0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10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10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10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10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10"/>
      <c r="GJ80" s="9"/>
      <c r="GK80" s="9"/>
    </row>
    <row r="81" spans="1:193" s="2" customFormat="1" ht="16.95" customHeight="1">
      <c r="A81" s="19" t="s">
        <v>81</v>
      </c>
      <c r="B81" s="7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0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10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10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10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10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10"/>
      <c r="GJ81" s="9"/>
      <c r="GK81" s="9"/>
    </row>
    <row r="82" spans="1:193" s="2" customFormat="1" ht="16.95" customHeight="1">
      <c r="A82" s="14" t="s">
        <v>82</v>
      </c>
      <c r="B82" s="38">
        <v>3772</v>
      </c>
      <c r="C82" s="38">
        <v>4821</v>
      </c>
      <c r="D82" s="4">
        <f t="shared" si="38"/>
        <v>1.278101802757158</v>
      </c>
      <c r="E82" s="11">
        <v>10</v>
      </c>
      <c r="F82" s="5" t="s">
        <v>371</v>
      </c>
      <c r="G82" s="5" t="s">
        <v>371</v>
      </c>
      <c r="H82" s="5" t="s">
        <v>371</v>
      </c>
      <c r="I82" s="5" t="s">
        <v>371</v>
      </c>
      <c r="J82" s="5" t="s">
        <v>371</v>
      </c>
      <c r="K82" s="5" t="s">
        <v>371</v>
      </c>
      <c r="L82" s="5" t="s">
        <v>371</v>
      </c>
      <c r="M82" s="5" t="s">
        <v>371</v>
      </c>
      <c r="N82" s="38">
        <v>398.1</v>
      </c>
      <c r="O82" s="38">
        <v>340.3</v>
      </c>
      <c r="P82" s="4">
        <f t="shared" si="39"/>
        <v>0.85481034915850285</v>
      </c>
      <c r="Q82" s="11">
        <v>20</v>
      </c>
      <c r="R82" s="11">
        <v>1</v>
      </c>
      <c r="S82" s="11">
        <v>15</v>
      </c>
      <c r="T82" s="38">
        <v>36.5</v>
      </c>
      <c r="U82" s="38">
        <v>42.1</v>
      </c>
      <c r="V82" s="4">
        <f t="shared" si="40"/>
        <v>1.1534246575342466</v>
      </c>
      <c r="W82" s="11">
        <v>15</v>
      </c>
      <c r="X82" s="38">
        <v>12</v>
      </c>
      <c r="Y82" s="38">
        <v>14.3</v>
      </c>
      <c r="Z82" s="4">
        <f t="shared" si="41"/>
        <v>1.1916666666666667</v>
      </c>
      <c r="AA82" s="11">
        <v>35</v>
      </c>
      <c r="AB82" s="49">
        <f t="shared" si="42"/>
        <v>1.0935466127061968</v>
      </c>
      <c r="AC82" s="49">
        <f t="shared" si="43"/>
        <v>1.0935466127061968</v>
      </c>
      <c r="AD82" s="50">
        <v>1200</v>
      </c>
      <c r="AE82" s="38">
        <f t="shared" si="34"/>
        <v>109.09090909090909</v>
      </c>
      <c r="AF82" s="38">
        <f t="shared" si="35"/>
        <v>119.3</v>
      </c>
      <c r="AG82" s="38">
        <f t="shared" si="44"/>
        <v>10.209090909090904</v>
      </c>
      <c r="AH82" s="38">
        <v>0</v>
      </c>
      <c r="AI82" s="38">
        <f t="shared" si="36"/>
        <v>119.3</v>
      </c>
      <c r="AJ82" s="38"/>
      <c r="AK82" s="38">
        <f t="shared" si="37"/>
        <v>119.3</v>
      </c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0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10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10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10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10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10"/>
      <c r="GJ82" s="9"/>
      <c r="GK82" s="9"/>
    </row>
    <row r="83" spans="1:193" s="2" customFormat="1" ht="16.95" customHeight="1">
      <c r="A83" s="52" t="s">
        <v>83</v>
      </c>
      <c r="B83" s="38">
        <v>11518</v>
      </c>
      <c r="C83" s="38">
        <v>11731</v>
      </c>
      <c r="D83" s="4">
        <f t="shared" si="38"/>
        <v>1.0184927938878277</v>
      </c>
      <c r="E83" s="11">
        <v>10</v>
      </c>
      <c r="F83" s="5" t="s">
        <v>371</v>
      </c>
      <c r="G83" s="5" t="s">
        <v>371</v>
      </c>
      <c r="H83" s="5" t="s">
        <v>371</v>
      </c>
      <c r="I83" s="5" t="s">
        <v>371</v>
      </c>
      <c r="J83" s="5" t="s">
        <v>371</v>
      </c>
      <c r="K83" s="5" t="s">
        <v>371</v>
      </c>
      <c r="L83" s="5" t="s">
        <v>371</v>
      </c>
      <c r="M83" s="5" t="s">
        <v>371</v>
      </c>
      <c r="N83" s="38">
        <v>1612.2</v>
      </c>
      <c r="O83" s="38">
        <v>781.8</v>
      </c>
      <c r="P83" s="4">
        <f t="shared" si="39"/>
        <v>0.4849274283587644</v>
      </c>
      <c r="Q83" s="11">
        <v>20</v>
      </c>
      <c r="R83" s="11">
        <v>1</v>
      </c>
      <c r="S83" s="11">
        <v>15</v>
      </c>
      <c r="T83" s="38">
        <v>153</v>
      </c>
      <c r="U83" s="38">
        <v>176.4</v>
      </c>
      <c r="V83" s="4">
        <f t="shared" si="40"/>
        <v>1.1529411764705884</v>
      </c>
      <c r="W83" s="11">
        <v>25</v>
      </c>
      <c r="X83" s="38">
        <v>10</v>
      </c>
      <c r="Y83" s="38">
        <v>12</v>
      </c>
      <c r="Z83" s="4">
        <f t="shared" si="41"/>
        <v>1.2</v>
      </c>
      <c r="AA83" s="11">
        <v>25</v>
      </c>
      <c r="AB83" s="49">
        <f t="shared" si="42"/>
        <v>0.98638953597703449</v>
      </c>
      <c r="AC83" s="49">
        <f t="shared" si="43"/>
        <v>0.98638953597703449</v>
      </c>
      <c r="AD83" s="50">
        <v>782</v>
      </c>
      <c r="AE83" s="38">
        <f t="shared" si="34"/>
        <v>71.090909090909093</v>
      </c>
      <c r="AF83" s="38">
        <f t="shared" si="35"/>
        <v>70.099999999999994</v>
      </c>
      <c r="AG83" s="38">
        <f t="shared" si="44"/>
        <v>-0.99090909090909918</v>
      </c>
      <c r="AH83" s="38">
        <v>0</v>
      </c>
      <c r="AI83" s="38">
        <f t="shared" si="36"/>
        <v>70.099999999999994</v>
      </c>
      <c r="AJ83" s="38">
        <f>MIN($AI83,636)</f>
        <v>70.099999999999994</v>
      </c>
      <c r="AK83" s="38">
        <f t="shared" si="37"/>
        <v>0</v>
      </c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0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10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10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10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10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10"/>
      <c r="GJ83" s="9"/>
      <c r="GK83" s="9"/>
    </row>
    <row r="84" spans="1:193" s="2" customFormat="1" ht="16.95" customHeight="1">
      <c r="A84" s="14" t="s">
        <v>84</v>
      </c>
      <c r="B84" s="38">
        <v>113</v>
      </c>
      <c r="C84" s="38">
        <v>114</v>
      </c>
      <c r="D84" s="4">
        <f t="shared" si="38"/>
        <v>1.0088495575221239</v>
      </c>
      <c r="E84" s="11">
        <v>10</v>
      </c>
      <c r="F84" s="5" t="s">
        <v>371</v>
      </c>
      <c r="G84" s="5" t="s">
        <v>371</v>
      </c>
      <c r="H84" s="5" t="s">
        <v>371</v>
      </c>
      <c r="I84" s="5" t="s">
        <v>371</v>
      </c>
      <c r="J84" s="5" t="s">
        <v>371</v>
      </c>
      <c r="K84" s="5" t="s">
        <v>371</v>
      </c>
      <c r="L84" s="5" t="s">
        <v>371</v>
      </c>
      <c r="M84" s="5" t="s">
        <v>371</v>
      </c>
      <c r="N84" s="38">
        <v>101.5</v>
      </c>
      <c r="O84" s="38">
        <v>135.6</v>
      </c>
      <c r="P84" s="4">
        <f t="shared" si="39"/>
        <v>1.3359605911330048</v>
      </c>
      <c r="Q84" s="11">
        <v>20</v>
      </c>
      <c r="R84" s="11">
        <v>1</v>
      </c>
      <c r="S84" s="11">
        <v>15</v>
      </c>
      <c r="T84" s="38">
        <v>38</v>
      </c>
      <c r="U84" s="38">
        <v>43.7</v>
      </c>
      <c r="V84" s="4">
        <f t="shared" si="40"/>
        <v>1.1500000000000001</v>
      </c>
      <c r="W84" s="11">
        <v>20</v>
      </c>
      <c r="X84" s="38">
        <v>12</v>
      </c>
      <c r="Y84" s="38">
        <v>14.2</v>
      </c>
      <c r="Z84" s="4">
        <f t="shared" si="41"/>
        <v>1.1833333333333333</v>
      </c>
      <c r="AA84" s="11">
        <v>30</v>
      </c>
      <c r="AB84" s="49">
        <f t="shared" si="42"/>
        <v>1.1611337620829616</v>
      </c>
      <c r="AC84" s="49">
        <f t="shared" si="43"/>
        <v>1.1611337620829616</v>
      </c>
      <c r="AD84" s="50">
        <v>1504</v>
      </c>
      <c r="AE84" s="38">
        <f t="shared" si="34"/>
        <v>136.72727272727272</v>
      </c>
      <c r="AF84" s="38">
        <f t="shared" si="35"/>
        <v>158.80000000000001</v>
      </c>
      <c r="AG84" s="38">
        <f t="shared" si="44"/>
        <v>22.072727272727292</v>
      </c>
      <c r="AH84" s="38">
        <v>0</v>
      </c>
      <c r="AI84" s="38">
        <f t="shared" si="36"/>
        <v>158.80000000000001</v>
      </c>
      <c r="AJ84" s="38"/>
      <c r="AK84" s="38">
        <f t="shared" si="37"/>
        <v>158.80000000000001</v>
      </c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10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10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10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10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10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10"/>
      <c r="GJ84" s="9"/>
      <c r="GK84" s="9"/>
    </row>
    <row r="85" spans="1:193" s="2" customFormat="1" ht="16.95" customHeight="1">
      <c r="A85" s="14" t="s">
        <v>85</v>
      </c>
      <c r="B85" s="38">
        <v>591</v>
      </c>
      <c r="C85" s="38">
        <v>591.6</v>
      </c>
      <c r="D85" s="4">
        <f t="shared" si="38"/>
        <v>1.001015228426396</v>
      </c>
      <c r="E85" s="11">
        <v>10</v>
      </c>
      <c r="F85" s="5" t="s">
        <v>371</v>
      </c>
      <c r="G85" s="5" t="s">
        <v>371</v>
      </c>
      <c r="H85" s="5" t="s">
        <v>371</v>
      </c>
      <c r="I85" s="5" t="s">
        <v>371</v>
      </c>
      <c r="J85" s="5" t="s">
        <v>371</v>
      </c>
      <c r="K85" s="5" t="s">
        <v>371</v>
      </c>
      <c r="L85" s="5" t="s">
        <v>371</v>
      </c>
      <c r="M85" s="5" t="s">
        <v>371</v>
      </c>
      <c r="N85" s="38">
        <v>209.9</v>
      </c>
      <c r="O85" s="38">
        <v>122.8</v>
      </c>
      <c r="P85" s="4">
        <f t="shared" si="39"/>
        <v>0.58504049547403525</v>
      </c>
      <c r="Q85" s="11">
        <v>20</v>
      </c>
      <c r="R85" s="11">
        <v>1</v>
      </c>
      <c r="S85" s="11">
        <v>15</v>
      </c>
      <c r="T85" s="38">
        <v>128</v>
      </c>
      <c r="U85" s="38">
        <v>146.80000000000001</v>
      </c>
      <c r="V85" s="4">
        <f t="shared" si="40"/>
        <v>1.1468750000000001</v>
      </c>
      <c r="W85" s="11">
        <v>25</v>
      </c>
      <c r="X85" s="38">
        <v>10</v>
      </c>
      <c r="Y85" s="38">
        <v>11.9</v>
      </c>
      <c r="Z85" s="4">
        <f t="shared" si="41"/>
        <v>1.19</v>
      </c>
      <c r="AA85" s="11">
        <v>25</v>
      </c>
      <c r="AB85" s="49">
        <f t="shared" si="42"/>
        <v>1.0013982862499438</v>
      </c>
      <c r="AC85" s="49">
        <f t="shared" si="43"/>
        <v>1.0013982862499438</v>
      </c>
      <c r="AD85" s="50">
        <v>1563</v>
      </c>
      <c r="AE85" s="38">
        <f t="shared" si="34"/>
        <v>142.09090909090909</v>
      </c>
      <c r="AF85" s="38">
        <f t="shared" si="35"/>
        <v>142.30000000000001</v>
      </c>
      <c r="AG85" s="38">
        <f t="shared" si="44"/>
        <v>0.20909090909091788</v>
      </c>
      <c r="AH85" s="38">
        <v>0</v>
      </c>
      <c r="AI85" s="38">
        <f t="shared" si="36"/>
        <v>142.30000000000001</v>
      </c>
      <c r="AJ85" s="38"/>
      <c r="AK85" s="38">
        <f t="shared" si="37"/>
        <v>142.30000000000001</v>
      </c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0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10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10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10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10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10"/>
      <c r="GJ85" s="9"/>
      <c r="GK85" s="9"/>
    </row>
    <row r="86" spans="1:193" s="2" customFormat="1" ht="16.95" customHeight="1">
      <c r="A86" s="14" t="s">
        <v>86</v>
      </c>
      <c r="B86" s="38">
        <v>91</v>
      </c>
      <c r="C86" s="38">
        <v>92</v>
      </c>
      <c r="D86" s="4">
        <f t="shared" si="38"/>
        <v>1.0109890109890109</v>
      </c>
      <c r="E86" s="11">
        <v>10</v>
      </c>
      <c r="F86" s="5" t="s">
        <v>371</v>
      </c>
      <c r="G86" s="5" t="s">
        <v>371</v>
      </c>
      <c r="H86" s="5" t="s">
        <v>371</v>
      </c>
      <c r="I86" s="5" t="s">
        <v>371</v>
      </c>
      <c r="J86" s="5" t="s">
        <v>371</v>
      </c>
      <c r="K86" s="5" t="s">
        <v>371</v>
      </c>
      <c r="L86" s="5" t="s">
        <v>371</v>
      </c>
      <c r="M86" s="5" t="s">
        <v>371</v>
      </c>
      <c r="N86" s="38">
        <v>25.3</v>
      </c>
      <c r="O86" s="38">
        <v>72.2</v>
      </c>
      <c r="P86" s="4">
        <f t="shared" si="39"/>
        <v>2.8537549407114624</v>
      </c>
      <c r="Q86" s="11">
        <v>20</v>
      </c>
      <c r="R86" s="11">
        <v>1</v>
      </c>
      <c r="S86" s="11">
        <v>15</v>
      </c>
      <c r="T86" s="38">
        <v>37</v>
      </c>
      <c r="U86" s="38">
        <v>42.9</v>
      </c>
      <c r="V86" s="4">
        <f t="shared" si="40"/>
        <v>1.1594594594594594</v>
      </c>
      <c r="W86" s="11">
        <v>20</v>
      </c>
      <c r="X86" s="38">
        <v>9</v>
      </c>
      <c r="Y86" s="38">
        <v>10.8</v>
      </c>
      <c r="Z86" s="4">
        <f t="shared" si="41"/>
        <v>1.2000000000000002</v>
      </c>
      <c r="AA86" s="11">
        <v>30</v>
      </c>
      <c r="AB86" s="49">
        <f t="shared" si="42"/>
        <v>1.4881492432979846</v>
      </c>
      <c r="AC86" s="49">
        <f t="shared" si="43"/>
        <v>1.2288149243297983</v>
      </c>
      <c r="AD86" s="50">
        <v>1448</v>
      </c>
      <c r="AE86" s="38">
        <f t="shared" si="34"/>
        <v>131.63636363636363</v>
      </c>
      <c r="AF86" s="38">
        <f t="shared" si="35"/>
        <v>161.80000000000001</v>
      </c>
      <c r="AG86" s="38">
        <f t="shared" si="44"/>
        <v>30.163636363636385</v>
      </c>
      <c r="AH86" s="38">
        <v>0</v>
      </c>
      <c r="AI86" s="38">
        <f t="shared" si="36"/>
        <v>161.80000000000001</v>
      </c>
      <c r="AJ86" s="38"/>
      <c r="AK86" s="38">
        <f t="shared" si="37"/>
        <v>161.80000000000001</v>
      </c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0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10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10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10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10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10"/>
      <c r="GJ86" s="9"/>
      <c r="GK86" s="9"/>
    </row>
    <row r="87" spans="1:193" s="2" customFormat="1" ht="16.95" customHeight="1">
      <c r="A87" s="14" t="s">
        <v>87</v>
      </c>
      <c r="B87" s="38">
        <v>38</v>
      </c>
      <c r="C87" s="38">
        <v>39</v>
      </c>
      <c r="D87" s="4">
        <f t="shared" si="38"/>
        <v>1.0263157894736843</v>
      </c>
      <c r="E87" s="11">
        <v>10</v>
      </c>
      <c r="F87" s="5" t="s">
        <v>371</v>
      </c>
      <c r="G87" s="5" t="s">
        <v>371</v>
      </c>
      <c r="H87" s="5" t="s">
        <v>371</v>
      </c>
      <c r="I87" s="5" t="s">
        <v>371</v>
      </c>
      <c r="J87" s="5" t="s">
        <v>371</v>
      </c>
      <c r="K87" s="5" t="s">
        <v>371</v>
      </c>
      <c r="L87" s="5" t="s">
        <v>371</v>
      </c>
      <c r="M87" s="5" t="s">
        <v>371</v>
      </c>
      <c r="N87" s="38">
        <v>59.6</v>
      </c>
      <c r="O87" s="38">
        <v>131.80000000000001</v>
      </c>
      <c r="P87" s="4">
        <f t="shared" si="39"/>
        <v>2.2114093959731544</v>
      </c>
      <c r="Q87" s="11">
        <v>20</v>
      </c>
      <c r="R87" s="11">
        <v>1</v>
      </c>
      <c r="S87" s="11">
        <v>15</v>
      </c>
      <c r="T87" s="38">
        <v>162</v>
      </c>
      <c r="U87" s="38">
        <v>186.5</v>
      </c>
      <c r="V87" s="4">
        <f t="shared" si="40"/>
        <v>1.1512345679012346</v>
      </c>
      <c r="W87" s="11">
        <v>30</v>
      </c>
      <c r="X87" s="38">
        <v>9</v>
      </c>
      <c r="Y87" s="38">
        <v>10.8</v>
      </c>
      <c r="Z87" s="4">
        <f t="shared" si="41"/>
        <v>1.2000000000000002</v>
      </c>
      <c r="AA87" s="11">
        <v>20</v>
      </c>
      <c r="AB87" s="49">
        <f t="shared" si="42"/>
        <v>1.3476671879077577</v>
      </c>
      <c r="AC87" s="49">
        <f t="shared" si="43"/>
        <v>1.2147667187907758</v>
      </c>
      <c r="AD87" s="50">
        <v>1031</v>
      </c>
      <c r="AE87" s="38">
        <f t="shared" si="34"/>
        <v>93.727272727272734</v>
      </c>
      <c r="AF87" s="38">
        <f t="shared" si="35"/>
        <v>113.9</v>
      </c>
      <c r="AG87" s="38">
        <f t="shared" si="44"/>
        <v>20.172727272727272</v>
      </c>
      <c r="AH87" s="38">
        <v>0</v>
      </c>
      <c r="AI87" s="38">
        <f t="shared" si="36"/>
        <v>113.9</v>
      </c>
      <c r="AJ87" s="38"/>
      <c r="AK87" s="38">
        <f t="shared" si="37"/>
        <v>113.9</v>
      </c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0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0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10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10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10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10"/>
      <c r="GJ87" s="9"/>
      <c r="GK87" s="9"/>
    </row>
    <row r="88" spans="1:193" s="2" customFormat="1" ht="16.95" customHeight="1">
      <c r="A88" s="14" t="s">
        <v>88</v>
      </c>
      <c r="B88" s="38">
        <v>36</v>
      </c>
      <c r="C88" s="38">
        <v>37</v>
      </c>
      <c r="D88" s="4">
        <f t="shared" si="38"/>
        <v>1.0277777777777777</v>
      </c>
      <c r="E88" s="11">
        <v>10</v>
      </c>
      <c r="F88" s="5" t="s">
        <v>371</v>
      </c>
      <c r="G88" s="5" t="s">
        <v>371</v>
      </c>
      <c r="H88" s="5" t="s">
        <v>371</v>
      </c>
      <c r="I88" s="5" t="s">
        <v>371</v>
      </c>
      <c r="J88" s="5" t="s">
        <v>371</v>
      </c>
      <c r="K88" s="5" t="s">
        <v>371</v>
      </c>
      <c r="L88" s="5" t="s">
        <v>371</v>
      </c>
      <c r="M88" s="5" t="s">
        <v>371</v>
      </c>
      <c r="N88" s="38">
        <v>42.4</v>
      </c>
      <c r="O88" s="38">
        <v>137.19999999999999</v>
      </c>
      <c r="P88" s="4">
        <f t="shared" si="39"/>
        <v>3.2358490566037736</v>
      </c>
      <c r="Q88" s="11">
        <v>20</v>
      </c>
      <c r="R88" s="11">
        <v>1</v>
      </c>
      <c r="S88" s="11">
        <v>15</v>
      </c>
      <c r="T88" s="38">
        <v>20</v>
      </c>
      <c r="U88" s="38">
        <v>23.1</v>
      </c>
      <c r="V88" s="4">
        <f t="shared" si="40"/>
        <v>1.155</v>
      </c>
      <c r="W88" s="11">
        <v>25</v>
      </c>
      <c r="X88" s="38">
        <v>3.7</v>
      </c>
      <c r="Y88" s="38">
        <v>4.4000000000000004</v>
      </c>
      <c r="Z88" s="4">
        <f t="shared" si="41"/>
        <v>1.1891891891891893</v>
      </c>
      <c r="AA88" s="11">
        <v>25</v>
      </c>
      <c r="AB88" s="49">
        <f t="shared" si="42"/>
        <v>1.5642051435745576</v>
      </c>
      <c r="AC88" s="49">
        <f t="shared" si="43"/>
        <v>1.2364205143574558</v>
      </c>
      <c r="AD88" s="50">
        <v>577</v>
      </c>
      <c r="AE88" s="38">
        <f t="shared" si="34"/>
        <v>52.454545454545453</v>
      </c>
      <c r="AF88" s="38">
        <f t="shared" si="35"/>
        <v>64.900000000000006</v>
      </c>
      <c r="AG88" s="38">
        <f t="shared" si="44"/>
        <v>12.445454545454552</v>
      </c>
      <c r="AH88" s="38">
        <v>0</v>
      </c>
      <c r="AI88" s="38">
        <f t="shared" si="36"/>
        <v>64.900000000000006</v>
      </c>
      <c r="AJ88" s="38"/>
      <c r="AK88" s="38">
        <f t="shared" si="37"/>
        <v>64.900000000000006</v>
      </c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0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10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10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10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10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10"/>
      <c r="GJ88" s="9"/>
      <c r="GK88" s="9"/>
    </row>
    <row r="89" spans="1:193" s="2" customFormat="1" ht="16.95" customHeight="1">
      <c r="A89" s="14" t="s">
        <v>89</v>
      </c>
      <c r="B89" s="38">
        <v>34</v>
      </c>
      <c r="C89" s="38">
        <v>35</v>
      </c>
      <c r="D89" s="4">
        <f t="shared" si="38"/>
        <v>1.0294117647058822</v>
      </c>
      <c r="E89" s="11">
        <v>10</v>
      </c>
      <c r="F89" s="5" t="s">
        <v>371</v>
      </c>
      <c r="G89" s="5" t="s">
        <v>371</v>
      </c>
      <c r="H89" s="5" t="s">
        <v>371</v>
      </c>
      <c r="I89" s="5" t="s">
        <v>371</v>
      </c>
      <c r="J89" s="5" t="s">
        <v>371</v>
      </c>
      <c r="K89" s="5" t="s">
        <v>371</v>
      </c>
      <c r="L89" s="5" t="s">
        <v>371</v>
      </c>
      <c r="M89" s="5" t="s">
        <v>371</v>
      </c>
      <c r="N89" s="38">
        <v>103.2</v>
      </c>
      <c r="O89" s="38">
        <v>66.099999999999994</v>
      </c>
      <c r="P89" s="4">
        <f t="shared" si="39"/>
        <v>0.64050387596899216</v>
      </c>
      <c r="Q89" s="11">
        <v>20</v>
      </c>
      <c r="R89" s="11">
        <v>1</v>
      </c>
      <c r="S89" s="11">
        <v>15</v>
      </c>
      <c r="T89" s="38">
        <v>36</v>
      </c>
      <c r="U89" s="38">
        <v>41.1</v>
      </c>
      <c r="V89" s="4">
        <f t="shared" si="40"/>
        <v>1.1416666666666666</v>
      </c>
      <c r="W89" s="11">
        <v>25</v>
      </c>
      <c r="X89" s="38">
        <v>6</v>
      </c>
      <c r="Y89" s="38">
        <v>7.2</v>
      </c>
      <c r="Z89" s="4">
        <f t="shared" si="41"/>
        <v>1.2</v>
      </c>
      <c r="AA89" s="11">
        <v>25</v>
      </c>
      <c r="AB89" s="49">
        <f t="shared" si="42"/>
        <v>1.0173248614011088</v>
      </c>
      <c r="AC89" s="49">
        <f t="shared" si="43"/>
        <v>1.0173248614011088</v>
      </c>
      <c r="AD89" s="50">
        <v>1642</v>
      </c>
      <c r="AE89" s="38">
        <f t="shared" si="34"/>
        <v>149.27272727272728</v>
      </c>
      <c r="AF89" s="38">
        <f t="shared" si="35"/>
        <v>151.9</v>
      </c>
      <c r="AG89" s="38">
        <f t="shared" si="44"/>
        <v>2.6272727272727252</v>
      </c>
      <c r="AH89" s="38">
        <v>0</v>
      </c>
      <c r="AI89" s="38">
        <f t="shared" si="36"/>
        <v>151.9</v>
      </c>
      <c r="AJ89" s="38"/>
      <c r="AK89" s="38">
        <f t="shared" si="37"/>
        <v>151.9</v>
      </c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0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10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10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10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10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10"/>
      <c r="GJ89" s="9"/>
      <c r="GK89" s="9"/>
    </row>
    <row r="90" spans="1:193" s="2" customFormat="1" ht="16.95" customHeight="1">
      <c r="A90" s="14" t="s">
        <v>90</v>
      </c>
      <c r="B90" s="38">
        <v>523</v>
      </c>
      <c r="C90" s="38">
        <v>524</v>
      </c>
      <c r="D90" s="4">
        <f t="shared" si="38"/>
        <v>1.0019120458891013</v>
      </c>
      <c r="E90" s="11">
        <v>10</v>
      </c>
      <c r="F90" s="5" t="s">
        <v>371</v>
      </c>
      <c r="G90" s="5" t="s">
        <v>371</v>
      </c>
      <c r="H90" s="5" t="s">
        <v>371</v>
      </c>
      <c r="I90" s="5" t="s">
        <v>371</v>
      </c>
      <c r="J90" s="5" t="s">
        <v>371</v>
      </c>
      <c r="K90" s="5" t="s">
        <v>371</v>
      </c>
      <c r="L90" s="5" t="s">
        <v>371</v>
      </c>
      <c r="M90" s="5" t="s">
        <v>371</v>
      </c>
      <c r="N90" s="38">
        <v>41</v>
      </c>
      <c r="O90" s="38">
        <v>62</v>
      </c>
      <c r="P90" s="4">
        <f t="shared" si="39"/>
        <v>1.5121951219512195</v>
      </c>
      <c r="Q90" s="11">
        <v>20</v>
      </c>
      <c r="R90" s="11">
        <v>1</v>
      </c>
      <c r="S90" s="11">
        <v>15</v>
      </c>
      <c r="T90" s="38">
        <v>40</v>
      </c>
      <c r="U90" s="38">
        <v>46.5</v>
      </c>
      <c r="V90" s="4">
        <f t="shared" si="40"/>
        <v>1.1625000000000001</v>
      </c>
      <c r="W90" s="11">
        <v>30</v>
      </c>
      <c r="X90" s="38">
        <v>5</v>
      </c>
      <c r="Y90" s="38">
        <v>6</v>
      </c>
      <c r="Z90" s="4">
        <f t="shared" si="41"/>
        <v>1.2</v>
      </c>
      <c r="AA90" s="11">
        <v>20</v>
      </c>
      <c r="AB90" s="49">
        <f t="shared" si="42"/>
        <v>1.2014528726096358</v>
      </c>
      <c r="AC90" s="49">
        <f t="shared" si="43"/>
        <v>1.2001452872609635</v>
      </c>
      <c r="AD90" s="50">
        <v>3236</v>
      </c>
      <c r="AE90" s="38">
        <f t="shared" si="34"/>
        <v>294.18181818181819</v>
      </c>
      <c r="AF90" s="38">
        <f t="shared" si="35"/>
        <v>353.1</v>
      </c>
      <c r="AG90" s="38">
        <f t="shared" si="44"/>
        <v>58.918181818181836</v>
      </c>
      <c r="AH90" s="38">
        <v>0</v>
      </c>
      <c r="AI90" s="38">
        <f t="shared" si="36"/>
        <v>353.1</v>
      </c>
      <c r="AJ90" s="38"/>
      <c r="AK90" s="38">
        <f t="shared" si="37"/>
        <v>353.1</v>
      </c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0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10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10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10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10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10"/>
      <c r="GJ90" s="9"/>
      <c r="GK90" s="9"/>
    </row>
    <row r="91" spans="1:193" s="2" customFormat="1" ht="16.95" customHeight="1">
      <c r="A91" s="19" t="s">
        <v>91</v>
      </c>
      <c r="B91" s="7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10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10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10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10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10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10"/>
      <c r="GJ91" s="9"/>
      <c r="GK91" s="9"/>
    </row>
    <row r="92" spans="1:193" s="2" customFormat="1" ht="16.95" customHeight="1">
      <c r="A92" s="14" t="s">
        <v>92</v>
      </c>
      <c r="B92" s="38">
        <v>0</v>
      </c>
      <c r="C92" s="38">
        <v>0</v>
      </c>
      <c r="D92" s="4">
        <f t="shared" si="38"/>
        <v>0</v>
      </c>
      <c r="E92" s="11">
        <v>0</v>
      </c>
      <c r="F92" s="5" t="s">
        <v>371</v>
      </c>
      <c r="G92" s="5" t="s">
        <v>371</v>
      </c>
      <c r="H92" s="5" t="s">
        <v>371</v>
      </c>
      <c r="I92" s="5" t="s">
        <v>371</v>
      </c>
      <c r="J92" s="5" t="s">
        <v>371</v>
      </c>
      <c r="K92" s="5" t="s">
        <v>371</v>
      </c>
      <c r="L92" s="5" t="s">
        <v>371</v>
      </c>
      <c r="M92" s="5" t="s">
        <v>371</v>
      </c>
      <c r="N92" s="38">
        <v>27.2</v>
      </c>
      <c r="O92" s="38">
        <v>22</v>
      </c>
      <c r="P92" s="4">
        <f t="shared" si="39"/>
        <v>0.80882352941176472</v>
      </c>
      <c r="Q92" s="11">
        <v>20</v>
      </c>
      <c r="R92" s="11">
        <v>1</v>
      </c>
      <c r="S92" s="11">
        <v>15</v>
      </c>
      <c r="T92" s="38">
        <v>3</v>
      </c>
      <c r="U92" s="38">
        <v>3</v>
      </c>
      <c r="V92" s="4">
        <f t="shared" si="40"/>
        <v>1</v>
      </c>
      <c r="W92" s="11">
        <v>20</v>
      </c>
      <c r="X92" s="38">
        <v>0.6</v>
      </c>
      <c r="Y92" s="38">
        <v>0.7</v>
      </c>
      <c r="Z92" s="4">
        <f t="shared" si="41"/>
        <v>1.1666666666666667</v>
      </c>
      <c r="AA92" s="11">
        <v>30</v>
      </c>
      <c r="AB92" s="49">
        <f t="shared" si="42"/>
        <v>1.013840830449827</v>
      </c>
      <c r="AC92" s="49">
        <f t="shared" si="43"/>
        <v>1.013840830449827</v>
      </c>
      <c r="AD92" s="50">
        <v>864</v>
      </c>
      <c r="AE92" s="38">
        <f t="shared" si="34"/>
        <v>78.545454545454547</v>
      </c>
      <c r="AF92" s="38">
        <f t="shared" si="35"/>
        <v>79.599999999999994</v>
      </c>
      <c r="AG92" s="38">
        <f t="shared" si="44"/>
        <v>1.0545454545454476</v>
      </c>
      <c r="AH92" s="38">
        <v>0</v>
      </c>
      <c r="AI92" s="38">
        <f t="shared" si="36"/>
        <v>79.599999999999994</v>
      </c>
      <c r="AJ92" s="38"/>
      <c r="AK92" s="38">
        <f t="shared" si="37"/>
        <v>79.599999999999994</v>
      </c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10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10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10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10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10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10"/>
      <c r="GJ92" s="9"/>
      <c r="GK92" s="9"/>
    </row>
    <row r="93" spans="1:193" s="2" customFormat="1" ht="16.95" customHeight="1">
      <c r="A93" s="14" t="s">
        <v>93</v>
      </c>
      <c r="B93" s="38">
        <v>16250</v>
      </c>
      <c r="C93" s="38">
        <v>16318.6</v>
      </c>
      <c r="D93" s="4">
        <f t="shared" si="38"/>
        <v>1.0042215384615385</v>
      </c>
      <c r="E93" s="11">
        <v>10</v>
      </c>
      <c r="F93" s="5" t="s">
        <v>371</v>
      </c>
      <c r="G93" s="5" t="s">
        <v>371</v>
      </c>
      <c r="H93" s="5" t="s">
        <v>371</v>
      </c>
      <c r="I93" s="5" t="s">
        <v>371</v>
      </c>
      <c r="J93" s="5" t="s">
        <v>371</v>
      </c>
      <c r="K93" s="5" t="s">
        <v>371</v>
      </c>
      <c r="L93" s="5" t="s">
        <v>371</v>
      </c>
      <c r="M93" s="5" t="s">
        <v>371</v>
      </c>
      <c r="N93" s="38">
        <v>1039</v>
      </c>
      <c r="O93" s="38">
        <v>511.9</v>
      </c>
      <c r="P93" s="4">
        <f t="shared" si="39"/>
        <v>0.49268527430221365</v>
      </c>
      <c r="Q93" s="11">
        <v>20</v>
      </c>
      <c r="R93" s="11">
        <v>1</v>
      </c>
      <c r="S93" s="11">
        <v>15</v>
      </c>
      <c r="T93" s="38">
        <v>11</v>
      </c>
      <c r="U93" s="38">
        <v>11.1</v>
      </c>
      <c r="V93" s="4">
        <f t="shared" si="40"/>
        <v>1.009090909090909</v>
      </c>
      <c r="W93" s="11">
        <v>20</v>
      </c>
      <c r="X93" s="38">
        <v>1.6</v>
      </c>
      <c r="Y93" s="38">
        <v>3.2</v>
      </c>
      <c r="Z93" s="4">
        <f t="shared" si="41"/>
        <v>2</v>
      </c>
      <c r="AA93" s="11">
        <v>30</v>
      </c>
      <c r="AB93" s="49">
        <f t="shared" si="42"/>
        <v>1.2113446216050299</v>
      </c>
      <c r="AC93" s="49">
        <f t="shared" si="43"/>
        <v>1.2011344621605029</v>
      </c>
      <c r="AD93" s="50">
        <v>4613</v>
      </c>
      <c r="AE93" s="38">
        <f t="shared" si="34"/>
        <v>419.36363636363637</v>
      </c>
      <c r="AF93" s="38">
        <f t="shared" si="35"/>
        <v>503.7</v>
      </c>
      <c r="AG93" s="38">
        <f t="shared" si="44"/>
        <v>84.336363636363615</v>
      </c>
      <c r="AH93" s="38">
        <v>0</v>
      </c>
      <c r="AI93" s="38">
        <f t="shared" si="36"/>
        <v>503.7</v>
      </c>
      <c r="AJ93" s="38"/>
      <c r="AK93" s="38">
        <f t="shared" si="37"/>
        <v>503.7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10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10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10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10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10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10"/>
      <c r="GJ93" s="9"/>
      <c r="GK93" s="9"/>
    </row>
    <row r="94" spans="1:193" s="2" customFormat="1" ht="16.95" customHeight="1">
      <c r="A94" s="14" t="s">
        <v>94</v>
      </c>
      <c r="B94" s="38">
        <v>0</v>
      </c>
      <c r="C94" s="38">
        <v>0</v>
      </c>
      <c r="D94" s="4">
        <f t="shared" si="38"/>
        <v>0</v>
      </c>
      <c r="E94" s="11">
        <v>0</v>
      </c>
      <c r="F94" s="5" t="s">
        <v>371</v>
      </c>
      <c r="G94" s="5" t="s">
        <v>371</v>
      </c>
      <c r="H94" s="5" t="s">
        <v>371</v>
      </c>
      <c r="I94" s="5" t="s">
        <v>371</v>
      </c>
      <c r="J94" s="5" t="s">
        <v>371</v>
      </c>
      <c r="K94" s="5" t="s">
        <v>371</v>
      </c>
      <c r="L94" s="5" t="s">
        <v>371</v>
      </c>
      <c r="M94" s="5" t="s">
        <v>371</v>
      </c>
      <c r="N94" s="38">
        <v>270.3</v>
      </c>
      <c r="O94" s="38">
        <v>223.2</v>
      </c>
      <c r="P94" s="4">
        <f t="shared" si="39"/>
        <v>0.8257491675915648</v>
      </c>
      <c r="Q94" s="11">
        <v>20</v>
      </c>
      <c r="R94" s="11">
        <v>1</v>
      </c>
      <c r="S94" s="11">
        <v>15</v>
      </c>
      <c r="T94" s="38">
        <v>20</v>
      </c>
      <c r="U94" s="38">
        <v>21</v>
      </c>
      <c r="V94" s="4">
        <f t="shared" si="40"/>
        <v>1.05</v>
      </c>
      <c r="W94" s="11">
        <v>20</v>
      </c>
      <c r="X94" s="38">
        <v>1.2</v>
      </c>
      <c r="Y94" s="38">
        <v>1.2</v>
      </c>
      <c r="Z94" s="4">
        <f t="shared" si="41"/>
        <v>1</v>
      </c>
      <c r="AA94" s="11">
        <v>30</v>
      </c>
      <c r="AB94" s="49">
        <f t="shared" si="42"/>
        <v>0.97076451002154462</v>
      </c>
      <c r="AC94" s="49">
        <f t="shared" si="43"/>
        <v>0.97076451002154462</v>
      </c>
      <c r="AD94" s="50">
        <v>1478</v>
      </c>
      <c r="AE94" s="38">
        <f t="shared" si="34"/>
        <v>134.36363636363637</v>
      </c>
      <c r="AF94" s="38">
        <f t="shared" si="35"/>
        <v>130.4</v>
      </c>
      <c r="AG94" s="38">
        <f t="shared" si="44"/>
        <v>-3.9636363636363683</v>
      </c>
      <c r="AH94" s="38">
        <v>0</v>
      </c>
      <c r="AI94" s="38">
        <f t="shared" si="36"/>
        <v>130.4</v>
      </c>
      <c r="AJ94" s="38"/>
      <c r="AK94" s="38">
        <f t="shared" si="37"/>
        <v>130.4</v>
      </c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10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10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10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10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10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10"/>
      <c r="GJ94" s="9"/>
      <c r="GK94" s="9"/>
    </row>
    <row r="95" spans="1:193" s="2" customFormat="1" ht="16.95" customHeight="1">
      <c r="A95" s="14" t="s">
        <v>95</v>
      </c>
      <c r="B95" s="38">
        <v>0</v>
      </c>
      <c r="C95" s="38">
        <v>0</v>
      </c>
      <c r="D95" s="4">
        <f t="shared" si="38"/>
        <v>0</v>
      </c>
      <c r="E95" s="11">
        <v>0</v>
      </c>
      <c r="F95" s="5" t="s">
        <v>371</v>
      </c>
      <c r="G95" s="5" t="s">
        <v>371</v>
      </c>
      <c r="H95" s="5" t="s">
        <v>371</v>
      </c>
      <c r="I95" s="5" t="s">
        <v>371</v>
      </c>
      <c r="J95" s="5" t="s">
        <v>371</v>
      </c>
      <c r="K95" s="5" t="s">
        <v>371</v>
      </c>
      <c r="L95" s="5" t="s">
        <v>371</v>
      </c>
      <c r="M95" s="5" t="s">
        <v>371</v>
      </c>
      <c r="N95" s="38">
        <v>132.1</v>
      </c>
      <c r="O95" s="38">
        <v>89.2</v>
      </c>
      <c r="P95" s="4">
        <f t="shared" si="39"/>
        <v>0.67524602573807724</v>
      </c>
      <c r="Q95" s="11">
        <v>20</v>
      </c>
      <c r="R95" s="11">
        <v>1</v>
      </c>
      <c r="S95" s="11">
        <v>15</v>
      </c>
      <c r="T95" s="38">
        <v>9</v>
      </c>
      <c r="U95" s="38">
        <v>9.1</v>
      </c>
      <c r="V95" s="4">
        <f t="shared" si="40"/>
        <v>1.0111111111111111</v>
      </c>
      <c r="W95" s="11">
        <v>20</v>
      </c>
      <c r="X95" s="38">
        <v>1.2</v>
      </c>
      <c r="Y95" s="38">
        <v>1.4</v>
      </c>
      <c r="Z95" s="4">
        <f t="shared" si="41"/>
        <v>1.1666666666666667</v>
      </c>
      <c r="AA95" s="11">
        <v>30</v>
      </c>
      <c r="AB95" s="49">
        <f t="shared" si="42"/>
        <v>0.98502520867039722</v>
      </c>
      <c r="AC95" s="49">
        <f t="shared" si="43"/>
        <v>0.98502520867039722</v>
      </c>
      <c r="AD95" s="50">
        <v>678</v>
      </c>
      <c r="AE95" s="38">
        <f t="shared" si="34"/>
        <v>61.636363636363633</v>
      </c>
      <c r="AF95" s="38">
        <f t="shared" si="35"/>
        <v>60.7</v>
      </c>
      <c r="AG95" s="38">
        <f t="shared" si="44"/>
        <v>-0.93636363636363029</v>
      </c>
      <c r="AH95" s="38">
        <v>0</v>
      </c>
      <c r="AI95" s="38">
        <f t="shared" si="36"/>
        <v>60.7</v>
      </c>
      <c r="AJ95" s="38"/>
      <c r="AK95" s="38">
        <f t="shared" si="37"/>
        <v>60.7</v>
      </c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0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10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10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10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10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10"/>
      <c r="GJ95" s="9"/>
      <c r="GK95" s="9"/>
    </row>
    <row r="96" spans="1:193" s="2" customFormat="1" ht="16.95" customHeight="1">
      <c r="A96" s="14" t="s">
        <v>96</v>
      </c>
      <c r="B96" s="38">
        <v>207</v>
      </c>
      <c r="C96" s="38">
        <v>240</v>
      </c>
      <c r="D96" s="4">
        <f t="shared" si="38"/>
        <v>1.1594202898550725</v>
      </c>
      <c r="E96" s="11">
        <v>10</v>
      </c>
      <c r="F96" s="5" t="s">
        <v>371</v>
      </c>
      <c r="G96" s="5" t="s">
        <v>371</v>
      </c>
      <c r="H96" s="5" t="s">
        <v>371</v>
      </c>
      <c r="I96" s="5" t="s">
        <v>371</v>
      </c>
      <c r="J96" s="5" t="s">
        <v>371</v>
      </c>
      <c r="K96" s="5" t="s">
        <v>371</v>
      </c>
      <c r="L96" s="5" t="s">
        <v>371</v>
      </c>
      <c r="M96" s="5" t="s">
        <v>371</v>
      </c>
      <c r="N96" s="38">
        <v>152.19999999999999</v>
      </c>
      <c r="O96" s="38">
        <v>53.7</v>
      </c>
      <c r="P96" s="4">
        <f t="shared" si="39"/>
        <v>0.35282522996057825</v>
      </c>
      <c r="Q96" s="11">
        <v>20</v>
      </c>
      <c r="R96" s="11">
        <v>1</v>
      </c>
      <c r="S96" s="11">
        <v>15</v>
      </c>
      <c r="T96" s="38">
        <v>37</v>
      </c>
      <c r="U96" s="38">
        <v>43.6</v>
      </c>
      <c r="V96" s="4">
        <f t="shared" si="40"/>
        <v>1.1783783783783783</v>
      </c>
      <c r="W96" s="11">
        <v>25</v>
      </c>
      <c r="X96" s="38">
        <v>2.7</v>
      </c>
      <c r="Y96" s="38">
        <v>3.1</v>
      </c>
      <c r="Z96" s="4">
        <f t="shared" si="41"/>
        <v>1.1481481481481481</v>
      </c>
      <c r="AA96" s="11">
        <v>25</v>
      </c>
      <c r="AB96" s="49">
        <f t="shared" si="42"/>
        <v>0.96646179643079433</v>
      </c>
      <c r="AC96" s="49">
        <f t="shared" si="43"/>
        <v>0.96646179643079433</v>
      </c>
      <c r="AD96" s="50">
        <v>2049</v>
      </c>
      <c r="AE96" s="38">
        <f t="shared" si="34"/>
        <v>186.27272727272728</v>
      </c>
      <c r="AF96" s="38">
        <f t="shared" si="35"/>
        <v>180</v>
      </c>
      <c r="AG96" s="38">
        <f t="shared" si="44"/>
        <v>-6.2727272727272805</v>
      </c>
      <c r="AH96" s="38">
        <v>0</v>
      </c>
      <c r="AI96" s="38">
        <f t="shared" si="36"/>
        <v>180</v>
      </c>
      <c r="AJ96" s="38"/>
      <c r="AK96" s="38">
        <f t="shared" si="37"/>
        <v>180</v>
      </c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10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10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10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10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10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10"/>
      <c r="GJ96" s="9"/>
      <c r="GK96" s="9"/>
    </row>
    <row r="97" spans="1:193" s="2" customFormat="1" ht="16.95" customHeight="1">
      <c r="A97" s="14" t="s">
        <v>97</v>
      </c>
      <c r="B97" s="38">
        <v>0</v>
      </c>
      <c r="C97" s="38">
        <v>0</v>
      </c>
      <c r="D97" s="4">
        <f t="shared" si="38"/>
        <v>0</v>
      </c>
      <c r="E97" s="11">
        <v>0</v>
      </c>
      <c r="F97" s="5" t="s">
        <v>371</v>
      </c>
      <c r="G97" s="5" t="s">
        <v>371</v>
      </c>
      <c r="H97" s="5" t="s">
        <v>371</v>
      </c>
      <c r="I97" s="5" t="s">
        <v>371</v>
      </c>
      <c r="J97" s="5" t="s">
        <v>371</v>
      </c>
      <c r="K97" s="5" t="s">
        <v>371</v>
      </c>
      <c r="L97" s="5" t="s">
        <v>371</v>
      </c>
      <c r="M97" s="5" t="s">
        <v>371</v>
      </c>
      <c r="N97" s="38">
        <v>250.7</v>
      </c>
      <c r="O97" s="38">
        <v>36.299999999999997</v>
      </c>
      <c r="P97" s="4">
        <f t="shared" si="39"/>
        <v>0.14479457518946948</v>
      </c>
      <c r="Q97" s="11">
        <v>20</v>
      </c>
      <c r="R97" s="11">
        <v>1</v>
      </c>
      <c r="S97" s="11">
        <v>15</v>
      </c>
      <c r="T97" s="38">
        <v>34</v>
      </c>
      <c r="U97" s="38">
        <v>39.1</v>
      </c>
      <c r="V97" s="4">
        <f t="shared" si="40"/>
        <v>1.1500000000000001</v>
      </c>
      <c r="W97" s="11">
        <v>25</v>
      </c>
      <c r="X97" s="38">
        <v>3</v>
      </c>
      <c r="Y97" s="38">
        <v>3.5</v>
      </c>
      <c r="Z97" s="4">
        <f t="shared" si="41"/>
        <v>1.1666666666666667</v>
      </c>
      <c r="AA97" s="11">
        <v>25</v>
      </c>
      <c r="AB97" s="49">
        <f t="shared" si="42"/>
        <v>0.89191244906418887</v>
      </c>
      <c r="AC97" s="49">
        <f t="shared" si="43"/>
        <v>0.89191244906418887</v>
      </c>
      <c r="AD97" s="50">
        <v>578</v>
      </c>
      <c r="AE97" s="38">
        <f t="shared" si="34"/>
        <v>52.545454545454547</v>
      </c>
      <c r="AF97" s="38">
        <f t="shared" si="35"/>
        <v>46.9</v>
      </c>
      <c r="AG97" s="38">
        <f t="shared" si="44"/>
        <v>-5.6454545454545482</v>
      </c>
      <c r="AH97" s="38">
        <v>0</v>
      </c>
      <c r="AI97" s="38">
        <f t="shared" si="36"/>
        <v>46.9</v>
      </c>
      <c r="AJ97" s="38"/>
      <c r="AK97" s="38">
        <f t="shared" si="37"/>
        <v>46.9</v>
      </c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0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10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10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10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10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10"/>
      <c r="GJ97" s="9"/>
      <c r="GK97" s="9"/>
    </row>
    <row r="98" spans="1:193" s="2" customFormat="1" ht="16.95" customHeight="1">
      <c r="A98" s="14" t="s">
        <v>98</v>
      </c>
      <c r="B98" s="38">
        <v>1497</v>
      </c>
      <c r="C98" s="38">
        <v>1591</v>
      </c>
      <c r="D98" s="4">
        <f t="shared" si="38"/>
        <v>1.0627922511690047</v>
      </c>
      <c r="E98" s="11">
        <v>10</v>
      </c>
      <c r="F98" s="5" t="s">
        <v>371</v>
      </c>
      <c r="G98" s="5" t="s">
        <v>371</v>
      </c>
      <c r="H98" s="5" t="s">
        <v>371</v>
      </c>
      <c r="I98" s="5" t="s">
        <v>371</v>
      </c>
      <c r="J98" s="5" t="s">
        <v>371</v>
      </c>
      <c r="K98" s="5" t="s">
        <v>371</v>
      </c>
      <c r="L98" s="5" t="s">
        <v>371</v>
      </c>
      <c r="M98" s="5" t="s">
        <v>371</v>
      </c>
      <c r="N98" s="38">
        <v>73.7</v>
      </c>
      <c r="O98" s="38">
        <v>58.4</v>
      </c>
      <c r="P98" s="4">
        <f t="shared" si="39"/>
        <v>0.79240162822252369</v>
      </c>
      <c r="Q98" s="11">
        <v>20</v>
      </c>
      <c r="R98" s="11">
        <v>1</v>
      </c>
      <c r="S98" s="11">
        <v>15</v>
      </c>
      <c r="T98" s="38">
        <v>2</v>
      </c>
      <c r="U98" s="38">
        <v>2.1</v>
      </c>
      <c r="V98" s="4">
        <f t="shared" si="40"/>
        <v>1.05</v>
      </c>
      <c r="W98" s="11">
        <v>20</v>
      </c>
      <c r="X98" s="38">
        <v>0.6</v>
      </c>
      <c r="Y98" s="38">
        <v>0.6</v>
      </c>
      <c r="Z98" s="4">
        <f t="shared" si="41"/>
        <v>1</v>
      </c>
      <c r="AA98" s="11">
        <v>30</v>
      </c>
      <c r="AB98" s="49">
        <f t="shared" si="42"/>
        <v>0.97343110606463712</v>
      </c>
      <c r="AC98" s="49">
        <f t="shared" si="43"/>
        <v>0.97343110606463712</v>
      </c>
      <c r="AD98" s="50">
        <v>2177</v>
      </c>
      <c r="AE98" s="38">
        <f t="shared" si="34"/>
        <v>197.90909090909091</v>
      </c>
      <c r="AF98" s="38">
        <f t="shared" si="35"/>
        <v>192.7</v>
      </c>
      <c r="AG98" s="38">
        <f t="shared" si="44"/>
        <v>-5.2090909090909179</v>
      </c>
      <c r="AH98" s="38">
        <v>0</v>
      </c>
      <c r="AI98" s="38">
        <f t="shared" si="36"/>
        <v>192.7</v>
      </c>
      <c r="AJ98" s="38"/>
      <c r="AK98" s="38">
        <f t="shared" si="37"/>
        <v>192.7</v>
      </c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10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10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10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10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10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10"/>
      <c r="GJ98" s="9"/>
      <c r="GK98" s="9"/>
    </row>
    <row r="99" spans="1:193" s="2" customFormat="1" ht="16.95" customHeight="1">
      <c r="A99" s="14" t="s">
        <v>99</v>
      </c>
      <c r="B99" s="38">
        <v>79</v>
      </c>
      <c r="C99" s="38">
        <v>128</v>
      </c>
      <c r="D99" s="4">
        <f t="shared" si="38"/>
        <v>1.620253164556962</v>
      </c>
      <c r="E99" s="11">
        <v>10</v>
      </c>
      <c r="F99" s="5" t="s">
        <v>371</v>
      </c>
      <c r="G99" s="5" t="s">
        <v>371</v>
      </c>
      <c r="H99" s="5" t="s">
        <v>371</v>
      </c>
      <c r="I99" s="5" t="s">
        <v>371</v>
      </c>
      <c r="J99" s="5" t="s">
        <v>371</v>
      </c>
      <c r="K99" s="5" t="s">
        <v>371</v>
      </c>
      <c r="L99" s="5" t="s">
        <v>371</v>
      </c>
      <c r="M99" s="5" t="s">
        <v>371</v>
      </c>
      <c r="N99" s="38">
        <v>268.2</v>
      </c>
      <c r="O99" s="38">
        <v>246.3</v>
      </c>
      <c r="P99" s="4">
        <f t="shared" si="39"/>
        <v>0.91834451901566005</v>
      </c>
      <c r="Q99" s="11">
        <v>20</v>
      </c>
      <c r="R99" s="11">
        <v>1</v>
      </c>
      <c r="S99" s="11">
        <v>15</v>
      </c>
      <c r="T99" s="38">
        <v>0</v>
      </c>
      <c r="U99" s="38">
        <v>0</v>
      </c>
      <c r="V99" s="4">
        <f t="shared" si="40"/>
        <v>1</v>
      </c>
      <c r="W99" s="11">
        <v>25</v>
      </c>
      <c r="X99" s="38">
        <v>0.3</v>
      </c>
      <c r="Y99" s="38">
        <v>0</v>
      </c>
      <c r="Z99" s="4">
        <f t="shared" si="41"/>
        <v>0</v>
      </c>
      <c r="AA99" s="11">
        <v>25</v>
      </c>
      <c r="AB99" s="49">
        <f t="shared" si="42"/>
        <v>0.78494128448297718</v>
      </c>
      <c r="AC99" s="49">
        <f t="shared" si="43"/>
        <v>0.78494128448297718</v>
      </c>
      <c r="AD99" s="50">
        <v>402</v>
      </c>
      <c r="AE99" s="38">
        <f t="shared" si="34"/>
        <v>36.545454545454547</v>
      </c>
      <c r="AF99" s="38">
        <f t="shared" si="35"/>
        <v>28.7</v>
      </c>
      <c r="AG99" s="38">
        <f t="shared" si="44"/>
        <v>-7.8454545454545475</v>
      </c>
      <c r="AH99" s="38">
        <v>0</v>
      </c>
      <c r="AI99" s="38">
        <f t="shared" si="36"/>
        <v>28.7</v>
      </c>
      <c r="AJ99" s="38"/>
      <c r="AK99" s="38">
        <f t="shared" si="37"/>
        <v>28.7</v>
      </c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10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10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10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10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10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10"/>
      <c r="GJ99" s="9"/>
      <c r="GK99" s="9"/>
    </row>
    <row r="100" spans="1:193" s="2" customFormat="1" ht="16.95" customHeight="1">
      <c r="A100" s="14" t="s">
        <v>100</v>
      </c>
      <c r="B100" s="38">
        <v>130</v>
      </c>
      <c r="C100" s="38">
        <v>130</v>
      </c>
      <c r="D100" s="4">
        <f t="shared" si="38"/>
        <v>1</v>
      </c>
      <c r="E100" s="11">
        <v>10</v>
      </c>
      <c r="F100" s="5" t="s">
        <v>371</v>
      </c>
      <c r="G100" s="5" t="s">
        <v>371</v>
      </c>
      <c r="H100" s="5" t="s">
        <v>371</v>
      </c>
      <c r="I100" s="5" t="s">
        <v>371</v>
      </c>
      <c r="J100" s="5" t="s">
        <v>371</v>
      </c>
      <c r="K100" s="5" t="s">
        <v>371</v>
      </c>
      <c r="L100" s="5" t="s">
        <v>371</v>
      </c>
      <c r="M100" s="5" t="s">
        <v>371</v>
      </c>
      <c r="N100" s="38">
        <v>512.6</v>
      </c>
      <c r="O100" s="38">
        <v>176</v>
      </c>
      <c r="P100" s="4">
        <f t="shared" si="39"/>
        <v>0.34334763948497854</v>
      </c>
      <c r="Q100" s="11">
        <v>20</v>
      </c>
      <c r="R100" s="11">
        <v>1</v>
      </c>
      <c r="S100" s="11">
        <v>15</v>
      </c>
      <c r="T100" s="38">
        <v>120</v>
      </c>
      <c r="U100" s="38">
        <v>122.5</v>
      </c>
      <c r="V100" s="4">
        <f t="shared" si="40"/>
        <v>1.0208333333333333</v>
      </c>
      <c r="W100" s="11">
        <v>25</v>
      </c>
      <c r="X100" s="38">
        <v>11.9</v>
      </c>
      <c r="Y100" s="38">
        <v>12.9</v>
      </c>
      <c r="Z100" s="4">
        <f t="shared" si="41"/>
        <v>1.0840336134453781</v>
      </c>
      <c r="AA100" s="11">
        <v>25</v>
      </c>
      <c r="AB100" s="49">
        <f t="shared" si="42"/>
        <v>0.88935396272807754</v>
      </c>
      <c r="AC100" s="49">
        <f t="shared" si="43"/>
        <v>0.88935396272807754</v>
      </c>
      <c r="AD100" s="50">
        <v>1472</v>
      </c>
      <c r="AE100" s="38">
        <f t="shared" si="34"/>
        <v>133.81818181818181</v>
      </c>
      <c r="AF100" s="38">
        <f t="shared" si="35"/>
        <v>119</v>
      </c>
      <c r="AG100" s="38">
        <f t="shared" si="44"/>
        <v>-14.818181818181813</v>
      </c>
      <c r="AH100" s="38">
        <v>0</v>
      </c>
      <c r="AI100" s="38">
        <f t="shared" si="36"/>
        <v>119</v>
      </c>
      <c r="AJ100" s="38"/>
      <c r="AK100" s="38">
        <f t="shared" si="37"/>
        <v>119</v>
      </c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10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10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10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10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10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10"/>
      <c r="GJ100" s="9"/>
      <c r="GK100" s="9"/>
    </row>
    <row r="101" spans="1:193" s="2" customFormat="1" ht="16.95" customHeight="1">
      <c r="A101" s="14" t="s">
        <v>101</v>
      </c>
      <c r="B101" s="38">
        <v>0</v>
      </c>
      <c r="C101" s="38">
        <v>0</v>
      </c>
      <c r="D101" s="4">
        <f t="shared" si="38"/>
        <v>0</v>
      </c>
      <c r="E101" s="11">
        <v>0</v>
      </c>
      <c r="F101" s="5" t="s">
        <v>371</v>
      </c>
      <c r="G101" s="5" t="s">
        <v>371</v>
      </c>
      <c r="H101" s="5" t="s">
        <v>371</v>
      </c>
      <c r="I101" s="5" t="s">
        <v>371</v>
      </c>
      <c r="J101" s="5" t="s">
        <v>371</v>
      </c>
      <c r="K101" s="5" t="s">
        <v>371</v>
      </c>
      <c r="L101" s="5" t="s">
        <v>371</v>
      </c>
      <c r="M101" s="5" t="s">
        <v>371</v>
      </c>
      <c r="N101" s="38">
        <v>123.3</v>
      </c>
      <c r="O101" s="38">
        <v>9.4</v>
      </c>
      <c r="P101" s="4">
        <f t="shared" si="39"/>
        <v>7.6236820762368207E-2</v>
      </c>
      <c r="Q101" s="11">
        <v>20</v>
      </c>
      <c r="R101" s="11">
        <v>1</v>
      </c>
      <c r="S101" s="11">
        <v>15</v>
      </c>
      <c r="T101" s="38">
        <v>15</v>
      </c>
      <c r="U101" s="38">
        <v>15.1</v>
      </c>
      <c r="V101" s="4">
        <f t="shared" si="40"/>
        <v>1.0066666666666666</v>
      </c>
      <c r="W101" s="11">
        <v>15</v>
      </c>
      <c r="X101" s="38">
        <v>2</v>
      </c>
      <c r="Y101" s="38">
        <v>2.2000000000000002</v>
      </c>
      <c r="Z101" s="4">
        <f t="shared" si="41"/>
        <v>1.1000000000000001</v>
      </c>
      <c r="AA101" s="11">
        <v>35</v>
      </c>
      <c r="AB101" s="49">
        <f t="shared" si="42"/>
        <v>0.82499689900291007</v>
      </c>
      <c r="AC101" s="49">
        <f t="shared" si="43"/>
        <v>0.82499689900291007</v>
      </c>
      <c r="AD101" s="50">
        <v>1910</v>
      </c>
      <c r="AE101" s="38">
        <f t="shared" si="34"/>
        <v>173.63636363636363</v>
      </c>
      <c r="AF101" s="38">
        <f t="shared" si="35"/>
        <v>143.19999999999999</v>
      </c>
      <c r="AG101" s="38">
        <f t="shared" si="44"/>
        <v>-30.436363636363637</v>
      </c>
      <c r="AH101" s="38">
        <v>0</v>
      </c>
      <c r="AI101" s="38">
        <f t="shared" si="36"/>
        <v>143.19999999999999</v>
      </c>
      <c r="AJ101" s="38"/>
      <c r="AK101" s="38">
        <f t="shared" si="37"/>
        <v>143.19999999999999</v>
      </c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10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10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10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10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10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10"/>
      <c r="GJ101" s="9"/>
      <c r="GK101" s="9"/>
    </row>
    <row r="102" spans="1:193" s="2" customFormat="1" ht="16.95" customHeight="1">
      <c r="A102" s="52" t="s">
        <v>102</v>
      </c>
      <c r="B102" s="38">
        <v>0</v>
      </c>
      <c r="C102" s="38">
        <v>0</v>
      </c>
      <c r="D102" s="4">
        <f t="shared" si="38"/>
        <v>0</v>
      </c>
      <c r="E102" s="11">
        <v>0</v>
      </c>
      <c r="F102" s="5" t="s">
        <v>371</v>
      </c>
      <c r="G102" s="5" t="s">
        <v>371</v>
      </c>
      <c r="H102" s="5" t="s">
        <v>371</v>
      </c>
      <c r="I102" s="5" t="s">
        <v>371</v>
      </c>
      <c r="J102" s="5" t="s">
        <v>371</v>
      </c>
      <c r="K102" s="5" t="s">
        <v>371</v>
      </c>
      <c r="L102" s="5" t="s">
        <v>371</v>
      </c>
      <c r="M102" s="5" t="s">
        <v>371</v>
      </c>
      <c r="N102" s="38">
        <v>154.4</v>
      </c>
      <c r="O102" s="38">
        <v>392.2</v>
      </c>
      <c r="P102" s="4">
        <f t="shared" si="39"/>
        <v>2.5401554404145075</v>
      </c>
      <c r="Q102" s="11">
        <v>20</v>
      </c>
      <c r="R102" s="11">
        <v>1</v>
      </c>
      <c r="S102" s="11">
        <v>15</v>
      </c>
      <c r="T102" s="38">
        <v>90</v>
      </c>
      <c r="U102" s="38">
        <v>91.9</v>
      </c>
      <c r="V102" s="4">
        <f t="shared" si="40"/>
        <v>1.0211111111111111</v>
      </c>
      <c r="W102" s="11">
        <v>30</v>
      </c>
      <c r="X102" s="38">
        <v>5.5</v>
      </c>
      <c r="Y102" s="38">
        <v>5.5</v>
      </c>
      <c r="Z102" s="4">
        <f t="shared" si="41"/>
        <v>1</v>
      </c>
      <c r="AA102" s="11">
        <v>20</v>
      </c>
      <c r="AB102" s="49">
        <f t="shared" si="42"/>
        <v>1.3698404957838055</v>
      </c>
      <c r="AC102" s="49">
        <f t="shared" si="43"/>
        <v>1.2169840495783806</v>
      </c>
      <c r="AD102" s="50">
        <v>692</v>
      </c>
      <c r="AE102" s="38">
        <f t="shared" si="34"/>
        <v>62.909090909090907</v>
      </c>
      <c r="AF102" s="38">
        <f t="shared" si="35"/>
        <v>76.599999999999994</v>
      </c>
      <c r="AG102" s="38">
        <f t="shared" si="44"/>
        <v>13.690909090909088</v>
      </c>
      <c r="AH102" s="38">
        <v>0</v>
      </c>
      <c r="AI102" s="38">
        <f t="shared" si="36"/>
        <v>76.599999999999994</v>
      </c>
      <c r="AJ102" s="38">
        <f>MIN($AI102,30)</f>
        <v>30</v>
      </c>
      <c r="AK102" s="38">
        <f t="shared" si="37"/>
        <v>46.6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10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10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10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10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10"/>
      <c r="GJ102" s="9"/>
      <c r="GK102" s="9"/>
    </row>
    <row r="103" spans="1:193" s="2" customFormat="1" ht="16.95" customHeight="1">
      <c r="A103" s="14" t="s">
        <v>103</v>
      </c>
      <c r="B103" s="38">
        <v>0</v>
      </c>
      <c r="C103" s="38">
        <v>0</v>
      </c>
      <c r="D103" s="4">
        <f t="shared" si="38"/>
        <v>0</v>
      </c>
      <c r="E103" s="11">
        <v>0</v>
      </c>
      <c r="F103" s="5" t="s">
        <v>371</v>
      </c>
      <c r="G103" s="5" t="s">
        <v>371</v>
      </c>
      <c r="H103" s="5" t="s">
        <v>371</v>
      </c>
      <c r="I103" s="5" t="s">
        <v>371</v>
      </c>
      <c r="J103" s="5" t="s">
        <v>371</v>
      </c>
      <c r="K103" s="5" t="s">
        <v>371</v>
      </c>
      <c r="L103" s="5" t="s">
        <v>371</v>
      </c>
      <c r="M103" s="5" t="s">
        <v>371</v>
      </c>
      <c r="N103" s="38">
        <v>48.8</v>
      </c>
      <c r="O103" s="38">
        <v>117.3</v>
      </c>
      <c r="P103" s="4">
        <f t="shared" si="39"/>
        <v>2.403688524590164</v>
      </c>
      <c r="Q103" s="11">
        <v>20</v>
      </c>
      <c r="R103" s="11">
        <v>1</v>
      </c>
      <c r="S103" s="11">
        <v>15</v>
      </c>
      <c r="T103" s="38">
        <v>21</v>
      </c>
      <c r="U103" s="38">
        <v>20</v>
      </c>
      <c r="V103" s="4">
        <f t="shared" si="40"/>
        <v>0.95238095238095233</v>
      </c>
      <c r="W103" s="11">
        <v>20</v>
      </c>
      <c r="X103" s="38">
        <v>1.8</v>
      </c>
      <c r="Y103" s="38">
        <v>1.8</v>
      </c>
      <c r="Z103" s="4">
        <f t="shared" si="41"/>
        <v>1</v>
      </c>
      <c r="AA103" s="11">
        <v>30</v>
      </c>
      <c r="AB103" s="49">
        <f t="shared" si="42"/>
        <v>1.3190751710520274</v>
      </c>
      <c r="AC103" s="49">
        <f t="shared" si="43"/>
        <v>1.2119075171052027</v>
      </c>
      <c r="AD103" s="50">
        <v>890</v>
      </c>
      <c r="AE103" s="38">
        <f t="shared" si="34"/>
        <v>80.909090909090907</v>
      </c>
      <c r="AF103" s="38">
        <f t="shared" si="35"/>
        <v>98.1</v>
      </c>
      <c r="AG103" s="38">
        <f t="shared" si="44"/>
        <v>17.190909090909088</v>
      </c>
      <c r="AH103" s="38">
        <v>0</v>
      </c>
      <c r="AI103" s="38">
        <f t="shared" si="36"/>
        <v>98.1</v>
      </c>
      <c r="AJ103" s="38"/>
      <c r="AK103" s="38">
        <f t="shared" si="37"/>
        <v>98.1</v>
      </c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10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10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10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10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10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10"/>
      <c r="GJ103" s="9"/>
      <c r="GK103" s="9"/>
    </row>
    <row r="104" spans="1:193" s="2" customFormat="1" ht="16.95" customHeight="1">
      <c r="A104" s="14" t="s">
        <v>104</v>
      </c>
      <c r="B104" s="38">
        <v>0</v>
      </c>
      <c r="C104" s="38">
        <v>0</v>
      </c>
      <c r="D104" s="4">
        <f t="shared" si="38"/>
        <v>0</v>
      </c>
      <c r="E104" s="11">
        <v>0</v>
      </c>
      <c r="F104" s="5" t="s">
        <v>371</v>
      </c>
      <c r="G104" s="5" t="s">
        <v>371</v>
      </c>
      <c r="H104" s="5" t="s">
        <v>371</v>
      </c>
      <c r="I104" s="5" t="s">
        <v>371</v>
      </c>
      <c r="J104" s="5" t="s">
        <v>371</v>
      </c>
      <c r="K104" s="5" t="s">
        <v>371</v>
      </c>
      <c r="L104" s="5" t="s">
        <v>371</v>
      </c>
      <c r="M104" s="5" t="s">
        <v>371</v>
      </c>
      <c r="N104" s="38">
        <v>123.7</v>
      </c>
      <c r="O104" s="38">
        <v>75.599999999999994</v>
      </c>
      <c r="P104" s="4">
        <f t="shared" si="39"/>
        <v>0.61115602263540814</v>
      </c>
      <c r="Q104" s="11">
        <v>20</v>
      </c>
      <c r="R104" s="11">
        <v>1</v>
      </c>
      <c r="S104" s="11">
        <v>15</v>
      </c>
      <c r="T104" s="38">
        <v>12</v>
      </c>
      <c r="U104" s="38">
        <v>13.4</v>
      </c>
      <c r="V104" s="4">
        <f t="shared" si="40"/>
        <v>1.1166666666666667</v>
      </c>
      <c r="W104" s="11">
        <v>15</v>
      </c>
      <c r="X104" s="38">
        <v>1.2</v>
      </c>
      <c r="Y104" s="38">
        <v>1.4</v>
      </c>
      <c r="Z104" s="4">
        <f t="shared" si="41"/>
        <v>1.1666666666666667</v>
      </c>
      <c r="AA104" s="11">
        <v>35</v>
      </c>
      <c r="AB104" s="49">
        <f t="shared" si="42"/>
        <v>0.99772298571813511</v>
      </c>
      <c r="AC104" s="49">
        <f t="shared" si="43"/>
        <v>0.99772298571813511</v>
      </c>
      <c r="AD104" s="50">
        <v>552</v>
      </c>
      <c r="AE104" s="38">
        <f t="shared" si="34"/>
        <v>50.18181818181818</v>
      </c>
      <c r="AF104" s="38">
        <f t="shared" si="35"/>
        <v>50.1</v>
      </c>
      <c r="AG104" s="38">
        <f t="shared" si="44"/>
        <v>-8.1818181818178459E-2</v>
      </c>
      <c r="AH104" s="38">
        <v>0</v>
      </c>
      <c r="AI104" s="38">
        <f t="shared" si="36"/>
        <v>50.1</v>
      </c>
      <c r="AJ104" s="38"/>
      <c r="AK104" s="38">
        <f t="shared" si="37"/>
        <v>50.1</v>
      </c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10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10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10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10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10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10"/>
      <c r="GJ104" s="9"/>
      <c r="GK104" s="9"/>
    </row>
    <row r="105" spans="1:193" s="2" customFormat="1" ht="16.95" customHeight="1">
      <c r="A105" s="19" t="s">
        <v>105</v>
      </c>
      <c r="B105" s="7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10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10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10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10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10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10"/>
      <c r="GJ105" s="9"/>
      <c r="GK105" s="9"/>
    </row>
    <row r="106" spans="1:193" s="2" customFormat="1" ht="16.95" customHeight="1">
      <c r="A106" s="14" t="s">
        <v>106</v>
      </c>
      <c r="B106" s="38">
        <v>95962</v>
      </c>
      <c r="C106" s="38">
        <v>82217</v>
      </c>
      <c r="D106" s="4">
        <f t="shared" si="38"/>
        <v>0.85676621996206836</v>
      </c>
      <c r="E106" s="11">
        <v>10</v>
      </c>
      <c r="F106" s="5" t="s">
        <v>371</v>
      </c>
      <c r="G106" s="5" t="s">
        <v>371</v>
      </c>
      <c r="H106" s="5" t="s">
        <v>371</v>
      </c>
      <c r="I106" s="5" t="s">
        <v>371</v>
      </c>
      <c r="J106" s="5" t="s">
        <v>371</v>
      </c>
      <c r="K106" s="5" t="s">
        <v>371</v>
      </c>
      <c r="L106" s="5" t="s">
        <v>371</v>
      </c>
      <c r="M106" s="5" t="s">
        <v>371</v>
      </c>
      <c r="N106" s="38">
        <v>1922</v>
      </c>
      <c r="O106" s="38">
        <v>1095.4000000000001</v>
      </c>
      <c r="P106" s="4">
        <f t="shared" si="39"/>
        <v>0.56992715920915715</v>
      </c>
      <c r="Q106" s="11">
        <v>20</v>
      </c>
      <c r="R106" s="11">
        <v>1</v>
      </c>
      <c r="S106" s="11">
        <v>15</v>
      </c>
      <c r="T106" s="38">
        <v>5</v>
      </c>
      <c r="U106" s="38">
        <v>24.2</v>
      </c>
      <c r="V106" s="4">
        <f t="shared" si="40"/>
        <v>4.84</v>
      </c>
      <c r="W106" s="11">
        <v>30</v>
      </c>
      <c r="X106" s="38">
        <v>5.5</v>
      </c>
      <c r="Y106" s="38">
        <v>0</v>
      </c>
      <c r="Z106" s="4">
        <f t="shared" si="41"/>
        <v>0</v>
      </c>
      <c r="AA106" s="11">
        <v>20</v>
      </c>
      <c r="AB106" s="49">
        <f t="shared" si="42"/>
        <v>1.8964863724610925</v>
      </c>
      <c r="AC106" s="49">
        <f t="shared" si="43"/>
        <v>1.2696486372461093</v>
      </c>
      <c r="AD106" s="50">
        <v>2154</v>
      </c>
      <c r="AE106" s="38">
        <f t="shared" si="34"/>
        <v>195.81818181818181</v>
      </c>
      <c r="AF106" s="38">
        <f t="shared" si="35"/>
        <v>248.6</v>
      </c>
      <c r="AG106" s="38">
        <f t="shared" si="44"/>
        <v>52.781818181818181</v>
      </c>
      <c r="AH106" s="38">
        <v>0</v>
      </c>
      <c r="AI106" s="38">
        <f t="shared" si="36"/>
        <v>248.6</v>
      </c>
      <c r="AJ106" s="38"/>
      <c r="AK106" s="38">
        <f t="shared" si="37"/>
        <v>248.6</v>
      </c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10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10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10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10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10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10"/>
      <c r="GJ106" s="9"/>
      <c r="GK106" s="9"/>
    </row>
    <row r="107" spans="1:193" s="2" customFormat="1" ht="16.95" customHeight="1">
      <c r="A107" s="14" t="s">
        <v>107</v>
      </c>
      <c r="B107" s="38">
        <v>0</v>
      </c>
      <c r="C107" s="38">
        <v>0</v>
      </c>
      <c r="D107" s="4">
        <f t="shared" si="38"/>
        <v>0</v>
      </c>
      <c r="E107" s="11">
        <v>0</v>
      </c>
      <c r="F107" s="5" t="s">
        <v>371</v>
      </c>
      <c r="G107" s="5" t="s">
        <v>371</v>
      </c>
      <c r="H107" s="5" t="s">
        <v>371</v>
      </c>
      <c r="I107" s="5" t="s">
        <v>371</v>
      </c>
      <c r="J107" s="5" t="s">
        <v>371</v>
      </c>
      <c r="K107" s="5" t="s">
        <v>371</v>
      </c>
      <c r="L107" s="5" t="s">
        <v>371</v>
      </c>
      <c r="M107" s="5" t="s">
        <v>371</v>
      </c>
      <c r="N107" s="38">
        <v>2033.7</v>
      </c>
      <c r="O107" s="38">
        <v>1975.6</v>
      </c>
      <c r="P107" s="4">
        <f t="shared" si="39"/>
        <v>0.97143138122633621</v>
      </c>
      <c r="Q107" s="11">
        <v>20</v>
      </c>
      <c r="R107" s="11">
        <v>1</v>
      </c>
      <c r="S107" s="11">
        <v>15</v>
      </c>
      <c r="T107" s="38">
        <v>45</v>
      </c>
      <c r="U107" s="38">
        <v>47.8</v>
      </c>
      <c r="V107" s="4">
        <f t="shared" si="40"/>
        <v>1.0622222222222222</v>
      </c>
      <c r="W107" s="11">
        <v>25</v>
      </c>
      <c r="X107" s="38">
        <v>26</v>
      </c>
      <c r="Y107" s="38">
        <v>28.5</v>
      </c>
      <c r="Z107" s="4">
        <f t="shared" si="41"/>
        <v>1.0961538461538463</v>
      </c>
      <c r="AA107" s="11">
        <v>25</v>
      </c>
      <c r="AB107" s="49">
        <f t="shared" si="42"/>
        <v>1.0398591686344523</v>
      </c>
      <c r="AC107" s="49">
        <f t="shared" si="43"/>
        <v>1.0398591686344523</v>
      </c>
      <c r="AD107" s="50">
        <v>1884</v>
      </c>
      <c r="AE107" s="38">
        <f t="shared" si="34"/>
        <v>171.27272727272728</v>
      </c>
      <c r="AF107" s="38">
        <f t="shared" si="35"/>
        <v>178.1</v>
      </c>
      <c r="AG107" s="38">
        <f t="shared" si="44"/>
        <v>6.8272727272727138</v>
      </c>
      <c r="AH107" s="38">
        <v>0</v>
      </c>
      <c r="AI107" s="38">
        <f t="shared" si="36"/>
        <v>178.1</v>
      </c>
      <c r="AJ107" s="38"/>
      <c r="AK107" s="38">
        <f t="shared" si="37"/>
        <v>178.1</v>
      </c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10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10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10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10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10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10"/>
      <c r="GJ107" s="9"/>
      <c r="GK107" s="9"/>
    </row>
    <row r="108" spans="1:193" s="2" customFormat="1" ht="16.95" customHeight="1">
      <c r="A108" s="14" t="s">
        <v>108</v>
      </c>
      <c r="B108" s="38">
        <v>0</v>
      </c>
      <c r="C108" s="38">
        <v>0</v>
      </c>
      <c r="D108" s="4">
        <f t="shared" si="38"/>
        <v>0</v>
      </c>
      <c r="E108" s="11">
        <v>0</v>
      </c>
      <c r="F108" s="5" t="s">
        <v>371</v>
      </c>
      <c r="G108" s="5" t="s">
        <v>371</v>
      </c>
      <c r="H108" s="5" t="s">
        <v>371</v>
      </c>
      <c r="I108" s="5" t="s">
        <v>371</v>
      </c>
      <c r="J108" s="5" t="s">
        <v>371</v>
      </c>
      <c r="K108" s="5" t="s">
        <v>371</v>
      </c>
      <c r="L108" s="5" t="s">
        <v>371</v>
      </c>
      <c r="M108" s="5" t="s">
        <v>371</v>
      </c>
      <c r="N108" s="38">
        <v>1337.7</v>
      </c>
      <c r="O108" s="38">
        <v>1576.6</v>
      </c>
      <c r="P108" s="4">
        <f t="shared" si="39"/>
        <v>1.1785901173656275</v>
      </c>
      <c r="Q108" s="11">
        <v>20</v>
      </c>
      <c r="R108" s="11">
        <v>1</v>
      </c>
      <c r="S108" s="11">
        <v>15</v>
      </c>
      <c r="T108" s="38">
        <v>40</v>
      </c>
      <c r="U108" s="38">
        <v>1.8</v>
      </c>
      <c r="V108" s="4">
        <f t="shared" si="40"/>
        <v>4.4999999999999998E-2</v>
      </c>
      <c r="W108" s="11">
        <v>25</v>
      </c>
      <c r="X108" s="38">
        <v>8</v>
      </c>
      <c r="Y108" s="38">
        <v>4.5</v>
      </c>
      <c r="Z108" s="4">
        <f t="shared" si="41"/>
        <v>0.5625</v>
      </c>
      <c r="AA108" s="11">
        <v>25</v>
      </c>
      <c r="AB108" s="49">
        <f t="shared" si="42"/>
        <v>0.63246238055661819</v>
      </c>
      <c r="AC108" s="49">
        <f t="shared" si="43"/>
        <v>0.63246238055661819</v>
      </c>
      <c r="AD108" s="50">
        <v>3644</v>
      </c>
      <c r="AE108" s="38">
        <f t="shared" si="34"/>
        <v>331.27272727272725</v>
      </c>
      <c r="AF108" s="38">
        <f t="shared" si="35"/>
        <v>209.5</v>
      </c>
      <c r="AG108" s="38">
        <f t="shared" si="44"/>
        <v>-121.77272727272725</v>
      </c>
      <c r="AH108" s="38">
        <v>0</v>
      </c>
      <c r="AI108" s="38">
        <f t="shared" si="36"/>
        <v>209.5</v>
      </c>
      <c r="AJ108" s="38"/>
      <c r="AK108" s="38">
        <f t="shared" si="37"/>
        <v>209.5</v>
      </c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10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10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10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10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10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10"/>
      <c r="GJ108" s="9"/>
      <c r="GK108" s="9"/>
    </row>
    <row r="109" spans="1:193" s="2" customFormat="1" ht="16.95" customHeight="1">
      <c r="A109" s="14" t="s">
        <v>109</v>
      </c>
      <c r="B109" s="38">
        <v>4700</v>
      </c>
      <c r="C109" s="38">
        <v>40764.400000000001</v>
      </c>
      <c r="D109" s="4">
        <f t="shared" si="38"/>
        <v>8.6732765957446816</v>
      </c>
      <c r="E109" s="11">
        <v>10</v>
      </c>
      <c r="F109" s="5" t="s">
        <v>371</v>
      </c>
      <c r="G109" s="5" t="s">
        <v>371</v>
      </c>
      <c r="H109" s="5" t="s">
        <v>371</v>
      </c>
      <c r="I109" s="5" t="s">
        <v>371</v>
      </c>
      <c r="J109" s="5" t="s">
        <v>371</v>
      </c>
      <c r="K109" s="5" t="s">
        <v>371</v>
      </c>
      <c r="L109" s="5" t="s">
        <v>371</v>
      </c>
      <c r="M109" s="5" t="s">
        <v>371</v>
      </c>
      <c r="N109" s="38">
        <v>961.9</v>
      </c>
      <c r="O109" s="38">
        <v>985</v>
      </c>
      <c r="P109" s="4">
        <f t="shared" si="39"/>
        <v>1.0240149703711405</v>
      </c>
      <c r="Q109" s="11">
        <v>20</v>
      </c>
      <c r="R109" s="11">
        <v>1</v>
      </c>
      <c r="S109" s="11">
        <v>15</v>
      </c>
      <c r="T109" s="38">
        <v>2</v>
      </c>
      <c r="U109" s="38">
        <v>1</v>
      </c>
      <c r="V109" s="4">
        <f t="shared" si="40"/>
        <v>0.5</v>
      </c>
      <c r="W109" s="11">
        <v>20</v>
      </c>
      <c r="X109" s="38">
        <v>1.6</v>
      </c>
      <c r="Y109" s="38">
        <v>3.3</v>
      </c>
      <c r="Z109" s="4">
        <f t="shared" si="41"/>
        <v>2.0624999999999996</v>
      </c>
      <c r="AA109" s="11">
        <v>30</v>
      </c>
      <c r="AB109" s="49">
        <f t="shared" si="42"/>
        <v>2.0430322669986278</v>
      </c>
      <c r="AC109" s="49">
        <f t="shared" si="43"/>
        <v>1.2843032266998629</v>
      </c>
      <c r="AD109" s="50">
        <v>2354</v>
      </c>
      <c r="AE109" s="38">
        <f t="shared" si="34"/>
        <v>214</v>
      </c>
      <c r="AF109" s="38">
        <f t="shared" si="35"/>
        <v>274.8</v>
      </c>
      <c r="AG109" s="38">
        <f t="shared" si="44"/>
        <v>60.800000000000011</v>
      </c>
      <c r="AH109" s="38">
        <v>0</v>
      </c>
      <c r="AI109" s="38">
        <f t="shared" si="36"/>
        <v>274.8</v>
      </c>
      <c r="AJ109" s="38"/>
      <c r="AK109" s="38">
        <f t="shared" si="37"/>
        <v>274.8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10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10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10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10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10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10"/>
      <c r="GJ109" s="9"/>
      <c r="GK109" s="9"/>
    </row>
    <row r="110" spans="1:193" s="2" customFormat="1" ht="16.95" customHeight="1">
      <c r="A110" s="14" t="s">
        <v>110</v>
      </c>
      <c r="B110" s="38">
        <v>0</v>
      </c>
      <c r="C110" s="38">
        <v>12509.5</v>
      </c>
      <c r="D110" s="4">
        <f t="shared" si="38"/>
        <v>0</v>
      </c>
      <c r="E110" s="11">
        <v>0</v>
      </c>
      <c r="F110" s="5" t="s">
        <v>371</v>
      </c>
      <c r="G110" s="5" t="s">
        <v>371</v>
      </c>
      <c r="H110" s="5" t="s">
        <v>371</v>
      </c>
      <c r="I110" s="5" t="s">
        <v>371</v>
      </c>
      <c r="J110" s="5" t="s">
        <v>371</v>
      </c>
      <c r="K110" s="5" t="s">
        <v>371</v>
      </c>
      <c r="L110" s="5" t="s">
        <v>371</v>
      </c>
      <c r="M110" s="5" t="s">
        <v>371</v>
      </c>
      <c r="N110" s="38">
        <v>9534</v>
      </c>
      <c r="O110" s="38">
        <v>2215.9</v>
      </c>
      <c r="P110" s="4">
        <f t="shared" si="39"/>
        <v>0.23242080973358506</v>
      </c>
      <c r="Q110" s="11">
        <v>20</v>
      </c>
      <c r="R110" s="11">
        <v>1</v>
      </c>
      <c r="S110" s="11">
        <v>15</v>
      </c>
      <c r="T110" s="38">
        <v>180</v>
      </c>
      <c r="U110" s="38">
        <v>217.9</v>
      </c>
      <c r="V110" s="4">
        <f t="shared" si="40"/>
        <v>1.2105555555555556</v>
      </c>
      <c r="W110" s="11">
        <v>25</v>
      </c>
      <c r="X110" s="38">
        <v>0</v>
      </c>
      <c r="Y110" s="38">
        <v>0</v>
      </c>
      <c r="Z110" s="4">
        <f t="shared" si="41"/>
        <v>1</v>
      </c>
      <c r="AA110" s="11">
        <v>25</v>
      </c>
      <c r="AB110" s="49">
        <f t="shared" si="42"/>
        <v>0.88132123627718351</v>
      </c>
      <c r="AC110" s="49">
        <f t="shared" si="43"/>
        <v>0.88132123627718351</v>
      </c>
      <c r="AD110" s="50">
        <v>1527</v>
      </c>
      <c r="AE110" s="38">
        <f t="shared" si="34"/>
        <v>138.81818181818181</v>
      </c>
      <c r="AF110" s="38">
        <f t="shared" si="35"/>
        <v>122.3</v>
      </c>
      <c r="AG110" s="38">
        <f t="shared" si="44"/>
        <v>-16.518181818181816</v>
      </c>
      <c r="AH110" s="38">
        <v>0</v>
      </c>
      <c r="AI110" s="38">
        <f t="shared" si="36"/>
        <v>122.3</v>
      </c>
      <c r="AJ110" s="38"/>
      <c r="AK110" s="38">
        <f t="shared" si="37"/>
        <v>122.3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10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10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10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10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10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10"/>
      <c r="GJ110" s="9"/>
      <c r="GK110" s="9"/>
    </row>
    <row r="111" spans="1:193" s="2" customFormat="1" ht="16.95" customHeight="1">
      <c r="A111" s="14" t="s">
        <v>111</v>
      </c>
      <c r="B111" s="38">
        <v>55856</v>
      </c>
      <c r="C111" s="38">
        <v>58332</v>
      </c>
      <c r="D111" s="4">
        <f t="shared" si="38"/>
        <v>1.0443282727012317</v>
      </c>
      <c r="E111" s="11">
        <v>10</v>
      </c>
      <c r="F111" s="5" t="s">
        <v>371</v>
      </c>
      <c r="G111" s="5" t="s">
        <v>371</v>
      </c>
      <c r="H111" s="5" t="s">
        <v>371</v>
      </c>
      <c r="I111" s="5" t="s">
        <v>371</v>
      </c>
      <c r="J111" s="5" t="s">
        <v>371</v>
      </c>
      <c r="K111" s="5" t="s">
        <v>371</v>
      </c>
      <c r="L111" s="5" t="s">
        <v>371</v>
      </c>
      <c r="M111" s="5" t="s">
        <v>371</v>
      </c>
      <c r="N111" s="38">
        <v>813.7</v>
      </c>
      <c r="O111" s="38">
        <v>821.2</v>
      </c>
      <c r="P111" s="4">
        <f t="shared" si="39"/>
        <v>1.0092171562000738</v>
      </c>
      <c r="Q111" s="11">
        <v>20</v>
      </c>
      <c r="R111" s="11">
        <v>1</v>
      </c>
      <c r="S111" s="11">
        <v>15</v>
      </c>
      <c r="T111" s="38">
        <v>1.5</v>
      </c>
      <c r="U111" s="38">
        <v>2</v>
      </c>
      <c r="V111" s="4">
        <f t="shared" si="40"/>
        <v>1.3333333333333333</v>
      </c>
      <c r="W111" s="11">
        <v>30</v>
      </c>
      <c r="X111" s="38">
        <v>0</v>
      </c>
      <c r="Y111" s="38">
        <v>1</v>
      </c>
      <c r="Z111" s="4">
        <f t="shared" si="41"/>
        <v>1</v>
      </c>
      <c r="AA111" s="11">
        <v>20</v>
      </c>
      <c r="AB111" s="49">
        <f t="shared" si="42"/>
        <v>1.1118697458001452</v>
      </c>
      <c r="AC111" s="49">
        <f t="shared" si="43"/>
        <v>1.1118697458001452</v>
      </c>
      <c r="AD111" s="50">
        <v>4571</v>
      </c>
      <c r="AE111" s="38">
        <f t="shared" ref="AE111:AE174" si="45">AD111/11</f>
        <v>415.54545454545456</v>
      </c>
      <c r="AF111" s="38">
        <f t="shared" ref="AF111:AF174" si="46">ROUND(AC111*AE111,1)</f>
        <v>462</v>
      </c>
      <c r="AG111" s="38">
        <f t="shared" si="44"/>
        <v>46.454545454545439</v>
      </c>
      <c r="AH111" s="38">
        <v>0</v>
      </c>
      <c r="AI111" s="38">
        <f t="shared" ref="AI111:AI174" si="47">AF111+AH111</f>
        <v>462</v>
      </c>
      <c r="AJ111" s="38"/>
      <c r="AK111" s="38">
        <f t="shared" ref="AK111:AK174" si="48">IF((AI111-AJ111)&gt;0,ROUND(AI111-AJ111,1),0)</f>
        <v>462</v>
      </c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10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10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10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10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10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10"/>
      <c r="GJ111" s="9"/>
      <c r="GK111" s="9"/>
    </row>
    <row r="112" spans="1:193" s="2" customFormat="1" ht="16.95" customHeight="1">
      <c r="A112" s="14" t="s">
        <v>112</v>
      </c>
      <c r="B112" s="38">
        <v>0</v>
      </c>
      <c r="C112" s="38">
        <v>0</v>
      </c>
      <c r="D112" s="4">
        <f t="shared" ref="D112:D175" si="49">IF(E112=0,0,IF(B112=0,1,IF(C112&lt;0,0,C112/B112)))</f>
        <v>0</v>
      </c>
      <c r="E112" s="11">
        <v>0</v>
      </c>
      <c r="F112" s="5" t="s">
        <v>371</v>
      </c>
      <c r="G112" s="5" t="s">
        <v>371</v>
      </c>
      <c r="H112" s="5" t="s">
        <v>371</v>
      </c>
      <c r="I112" s="5" t="s">
        <v>371</v>
      </c>
      <c r="J112" s="5" t="s">
        <v>371</v>
      </c>
      <c r="K112" s="5" t="s">
        <v>371</v>
      </c>
      <c r="L112" s="5" t="s">
        <v>371</v>
      </c>
      <c r="M112" s="5" t="s">
        <v>371</v>
      </c>
      <c r="N112" s="38">
        <v>189.9</v>
      </c>
      <c r="O112" s="38">
        <v>735.8</v>
      </c>
      <c r="P112" s="4">
        <f t="shared" ref="P112:P175" si="50">IF(Q112=0,0,IF(N112=0,1,IF(O112&lt;0,0,O112/N112)))</f>
        <v>3.8746708794102154</v>
      </c>
      <c r="Q112" s="11">
        <v>20</v>
      </c>
      <c r="R112" s="11">
        <v>1</v>
      </c>
      <c r="S112" s="11">
        <v>15</v>
      </c>
      <c r="T112" s="38">
        <v>60</v>
      </c>
      <c r="U112" s="38">
        <v>63.5</v>
      </c>
      <c r="V112" s="4">
        <f t="shared" ref="V112:V175" si="51">IF(W112=0,0,IF(T112=0,1,IF(U112&lt;0,0,U112/T112)))</f>
        <v>1.0583333333333333</v>
      </c>
      <c r="W112" s="11">
        <v>20</v>
      </c>
      <c r="X112" s="38">
        <v>13</v>
      </c>
      <c r="Y112" s="38">
        <v>14.7</v>
      </c>
      <c r="Z112" s="4">
        <f t="shared" ref="Z112:Z175" si="52">IF(AA112=0,0,IF(X112=0,1,IF(Y112&lt;0,0,Y112/X112)))</f>
        <v>1.1307692307692307</v>
      </c>
      <c r="AA112" s="11">
        <v>30</v>
      </c>
      <c r="AB112" s="49">
        <f t="shared" ref="AB112:AB175" si="53">(D112*E112+P112*Q112+R112*S112+V112*W112+Z112*AA112)/(E112+Q112+S112+W112+AA112)</f>
        <v>1.7362724844464457</v>
      </c>
      <c r="AC112" s="49">
        <f t="shared" ref="AC112:AC175" si="54">IF(AB112&gt;1.2,IF((AB112-1.2)*0.1+1.2&gt;1.3,1.3,(AB112-1.2)*0.1+1.2),AB112)</f>
        <v>1.2536272484446445</v>
      </c>
      <c r="AD112" s="50">
        <v>5203</v>
      </c>
      <c r="AE112" s="38">
        <f t="shared" si="45"/>
        <v>473</v>
      </c>
      <c r="AF112" s="38">
        <f t="shared" si="46"/>
        <v>593</v>
      </c>
      <c r="AG112" s="38">
        <f t="shared" ref="AG112:AG175" si="55">AF112-AE112</f>
        <v>120</v>
      </c>
      <c r="AH112" s="38">
        <v>0</v>
      </c>
      <c r="AI112" s="38">
        <f t="shared" si="47"/>
        <v>593</v>
      </c>
      <c r="AJ112" s="38"/>
      <c r="AK112" s="38">
        <f t="shared" si="48"/>
        <v>593</v>
      </c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10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10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10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10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10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10"/>
      <c r="GJ112" s="9"/>
      <c r="GK112" s="9"/>
    </row>
    <row r="113" spans="1:193" s="2" customFormat="1" ht="16.95" customHeight="1">
      <c r="A113" s="14" t="s">
        <v>113</v>
      </c>
      <c r="B113" s="38">
        <v>0</v>
      </c>
      <c r="C113" s="38">
        <v>0</v>
      </c>
      <c r="D113" s="4">
        <f t="shared" si="49"/>
        <v>0</v>
      </c>
      <c r="E113" s="11">
        <v>0</v>
      </c>
      <c r="F113" s="5" t="s">
        <v>371</v>
      </c>
      <c r="G113" s="5" t="s">
        <v>371</v>
      </c>
      <c r="H113" s="5" t="s">
        <v>371</v>
      </c>
      <c r="I113" s="5" t="s">
        <v>371</v>
      </c>
      <c r="J113" s="5" t="s">
        <v>371</v>
      </c>
      <c r="K113" s="5" t="s">
        <v>371</v>
      </c>
      <c r="L113" s="5" t="s">
        <v>371</v>
      </c>
      <c r="M113" s="5" t="s">
        <v>371</v>
      </c>
      <c r="N113" s="38">
        <v>8596.7999999999993</v>
      </c>
      <c r="O113" s="38">
        <v>1154</v>
      </c>
      <c r="P113" s="4">
        <f t="shared" si="50"/>
        <v>0.13423599478875861</v>
      </c>
      <c r="Q113" s="11">
        <v>20</v>
      </c>
      <c r="R113" s="11">
        <v>1</v>
      </c>
      <c r="S113" s="11">
        <v>15</v>
      </c>
      <c r="T113" s="38">
        <v>72</v>
      </c>
      <c r="U113" s="38">
        <v>81.7</v>
      </c>
      <c r="V113" s="4">
        <f t="shared" si="51"/>
        <v>1.1347222222222222</v>
      </c>
      <c r="W113" s="11">
        <v>25</v>
      </c>
      <c r="X113" s="38">
        <v>30</v>
      </c>
      <c r="Y113" s="38">
        <v>78.7</v>
      </c>
      <c r="Z113" s="4">
        <f t="shared" si="52"/>
        <v>2.6233333333333335</v>
      </c>
      <c r="AA113" s="11">
        <v>25</v>
      </c>
      <c r="AB113" s="49">
        <f t="shared" si="53"/>
        <v>1.3133659857019302</v>
      </c>
      <c r="AC113" s="49">
        <f t="shared" si="54"/>
        <v>1.2113365985701929</v>
      </c>
      <c r="AD113" s="50">
        <v>2157</v>
      </c>
      <c r="AE113" s="38">
        <f t="shared" si="45"/>
        <v>196.09090909090909</v>
      </c>
      <c r="AF113" s="38">
        <f t="shared" si="46"/>
        <v>237.5</v>
      </c>
      <c r="AG113" s="38">
        <f t="shared" si="55"/>
        <v>41.409090909090907</v>
      </c>
      <c r="AH113" s="38">
        <v>0</v>
      </c>
      <c r="AI113" s="38">
        <f t="shared" si="47"/>
        <v>237.5</v>
      </c>
      <c r="AJ113" s="38"/>
      <c r="AK113" s="38">
        <f t="shared" si="48"/>
        <v>237.5</v>
      </c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10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10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10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10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10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10"/>
      <c r="GJ113" s="9"/>
      <c r="GK113" s="9"/>
    </row>
    <row r="114" spans="1:193" s="2" customFormat="1" ht="16.95" customHeight="1">
      <c r="A114" s="14" t="s">
        <v>114</v>
      </c>
      <c r="B114" s="38">
        <v>1037</v>
      </c>
      <c r="C114" s="38">
        <v>1644</v>
      </c>
      <c r="D114" s="4">
        <f t="shared" si="49"/>
        <v>1.5853423336547734</v>
      </c>
      <c r="E114" s="11">
        <v>10</v>
      </c>
      <c r="F114" s="5" t="s">
        <v>371</v>
      </c>
      <c r="G114" s="5" t="s">
        <v>371</v>
      </c>
      <c r="H114" s="5" t="s">
        <v>371</v>
      </c>
      <c r="I114" s="5" t="s">
        <v>371</v>
      </c>
      <c r="J114" s="5" t="s">
        <v>371</v>
      </c>
      <c r="K114" s="5" t="s">
        <v>371</v>
      </c>
      <c r="L114" s="5" t="s">
        <v>371</v>
      </c>
      <c r="M114" s="5" t="s">
        <v>371</v>
      </c>
      <c r="N114" s="38">
        <v>6969</v>
      </c>
      <c r="O114" s="38">
        <v>1224.7</v>
      </c>
      <c r="P114" s="4">
        <f t="shared" si="50"/>
        <v>0.17573539962691923</v>
      </c>
      <c r="Q114" s="11">
        <v>20</v>
      </c>
      <c r="R114" s="11">
        <v>1</v>
      </c>
      <c r="S114" s="11">
        <v>15</v>
      </c>
      <c r="T114" s="38">
        <v>10</v>
      </c>
      <c r="U114" s="38">
        <v>7.3</v>
      </c>
      <c r="V114" s="4">
        <f t="shared" si="51"/>
        <v>0.73</v>
      </c>
      <c r="W114" s="11">
        <v>20</v>
      </c>
      <c r="X114" s="38">
        <v>0.8</v>
      </c>
      <c r="Y114" s="38">
        <v>10.4</v>
      </c>
      <c r="Z114" s="4">
        <f t="shared" si="52"/>
        <v>13</v>
      </c>
      <c r="AA114" s="11">
        <v>30</v>
      </c>
      <c r="AB114" s="49">
        <f t="shared" si="53"/>
        <v>4.6207171718851168</v>
      </c>
      <c r="AC114" s="49">
        <f t="shared" si="54"/>
        <v>1.3</v>
      </c>
      <c r="AD114" s="50">
        <v>2629</v>
      </c>
      <c r="AE114" s="38">
        <f t="shared" si="45"/>
        <v>239</v>
      </c>
      <c r="AF114" s="38">
        <f t="shared" si="46"/>
        <v>310.7</v>
      </c>
      <c r="AG114" s="38">
        <f t="shared" si="55"/>
        <v>71.699999999999989</v>
      </c>
      <c r="AH114" s="38">
        <v>0</v>
      </c>
      <c r="AI114" s="38">
        <f t="shared" si="47"/>
        <v>310.7</v>
      </c>
      <c r="AJ114" s="38"/>
      <c r="AK114" s="38">
        <f t="shared" si="48"/>
        <v>310.7</v>
      </c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0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10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10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10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10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10"/>
      <c r="GJ114" s="9"/>
      <c r="GK114" s="9"/>
    </row>
    <row r="115" spans="1:193" s="2" customFormat="1" ht="16.95" customHeight="1">
      <c r="A115" s="14" t="s">
        <v>115</v>
      </c>
      <c r="B115" s="38">
        <v>0</v>
      </c>
      <c r="C115" s="38">
        <v>4</v>
      </c>
      <c r="D115" s="4">
        <f t="shared" si="49"/>
        <v>0</v>
      </c>
      <c r="E115" s="11">
        <v>0</v>
      </c>
      <c r="F115" s="5" t="s">
        <v>371</v>
      </c>
      <c r="G115" s="5" t="s">
        <v>371</v>
      </c>
      <c r="H115" s="5" t="s">
        <v>371</v>
      </c>
      <c r="I115" s="5" t="s">
        <v>371</v>
      </c>
      <c r="J115" s="5" t="s">
        <v>371</v>
      </c>
      <c r="K115" s="5" t="s">
        <v>371</v>
      </c>
      <c r="L115" s="5" t="s">
        <v>371</v>
      </c>
      <c r="M115" s="5" t="s">
        <v>371</v>
      </c>
      <c r="N115" s="38">
        <v>930.5</v>
      </c>
      <c r="O115" s="38">
        <v>2500.1999999999998</v>
      </c>
      <c r="P115" s="4">
        <f t="shared" si="50"/>
        <v>2.6869425040300912</v>
      </c>
      <c r="Q115" s="11">
        <v>20</v>
      </c>
      <c r="R115" s="11">
        <v>1</v>
      </c>
      <c r="S115" s="11">
        <v>15</v>
      </c>
      <c r="T115" s="38">
        <v>0</v>
      </c>
      <c r="U115" s="38">
        <v>0</v>
      </c>
      <c r="V115" s="4">
        <f t="shared" si="51"/>
        <v>0</v>
      </c>
      <c r="W115" s="11">
        <v>0</v>
      </c>
      <c r="X115" s="38">
        <v>0</v>
      </c>
      <c r="Y115" s="38">
        <v>0</v>
      </c>
      <c r="Z115" s="4">
        <f t="shared" si="52"/>
        <v>0</v>
      </c>
      <c r="AA115" s="11">
        <v>0</v>
      </c>
      <c r="AB115" s="49">
        <f t="shared" si="53"/>
        <v>1.963967145160052</v>
      </c>
      <c r="AC115" s="49">
        <f t="shared" si="54"/>
        <v>1.2763967145160051</v>
      </c>
      <c r="AD115" s="50">
        <v>3903</v>
      </c>
      <c r="AE115" s="38">
        <f t="shared" si="45"/>
        <v>354.81818181818181</v>
      </c>
      <c r="AF115" s="38">
        <f t="shared" si="46"/>
        <v>452.9</v>
      </c>
      <c r="AG115" s="38">
        <f t="shared" si="55"/>
        <v>98.081818181818164</v>
      </c>
      <c r="AH115" s="38">
        <v>0</v>
      </c>
      <c r="AI115" s="38">
        <f t="shared" si="47"/>
        <v>452.9</v>
      </c>
      <c r="AJ115" s="38"/>
      <c r="AK115" s="38">
        <f t="shared" si="48"/>
        <v>452.9</v>
      </c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10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10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10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10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10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10"/>
      <c r="GJ115" s="9"/>
      <c r="GK115" s="9"/>
    </row>
    <row r="116" spans="1:193" s="2" customFormat="1" ht="16.95" customHeight="1">
      <c r="A116" s="14" t="s">
        <v>116</v>
      </c>
      <c r="B116" s="38">
        <v>860650</v>
      </c>
      <c r="C116" s="38">
        <v>790461.4</v>
      </c>
      <c r="D116" s="4">
        <f t="shared" si="49"/>
        <v>0.9184469877418231</v>
      </c>
      <c r="E116" s="11">
        <v>10</v>
      </c>
      <c r="F116" s="5" t="s">
        <v>371</v>
      </c>
      <c r="G116" s="5" t="s">
        <v>371</v>
      </c>
      <c r="H116" s="5" t="s">
        <v>371</v>
      </c>
      <c r="I116" s="5" t="s">
        <v>371</v>
      </c>
      <c r="J116" s="5" t="s">
        <v>371</v>
      </c>
      <c r="K116" s="5" t="s">
        <v>371</v>
      </c>
      <c r="L116" s="5" t="s">
        <v>371</v>
      </c>
      <c r="M116" s="5" t="s">
        <v>371</v>
      </c>
      <c r="N116" s="38">
        <v>6484.5</v>
      </c>
      <c r="O116" s="38">
        <v>5020.3999999999996</v>
      </c>
      <c r="P116" s="4">
        <f t="shared" si="50"/>
        <v>0.77421543681085658</v>
      </c>
      <c r="Q116" s="11">
        <v>20</v>
      </c>
      <c r="R116" s="11">
        <v>1</v>
      </c>
      <c r="S116" s="11">
        <v>15</v>
      </c>
      <c r="T116" s="38">
        <v>10</v>
      </c>
      <c r="U116" s="38">
        <v>13.9</v>
      </c>
      <c r="V116" s="4">
        <f t="shared" si="51"/>
        <v>1.3900000000000001</v>
      </c>
      <c r="W116" s="11">
        <v>30</v>
      </c>
      <c r="X116" s="38">
        <v>10</v>
      </c>
      <c r="Y116" s="38">
        <v>0</v>
      </c>
      <c r="Z116" s="4">
        <f t="shared" si="52"/>
        <v>0</v>
      </c>
      <c r="AA116" s="11">
        <v>20</v>
      </c>
      <c r="AB116" s="49">
        <f t="shared" si="53"/>
        <v>0.85651345909089849</v>
      </c>
      <c r="AC116" s="49">
        <f t="shared" si="54"/>
        <v>0.85651345909089849</v>
      </c>
      <c r="AD116" s="50">
        <v>2369</v>
      </c>
      <c r="AE116" s="38">
        <f t="shared" si="45"/>
        <v>215.36363636363637</v>
      </c>
      <c r="AF116" s="38">
        <f t="shared" si="46"/>
        <v>184.5</v>
      </c>
      <c r="AG116" s="38">
        <f t="shared" si="55"/>
        <v>-30.863636363636374</v>
      </c>
      <c r="AH116" s="38">
        <v>0</v>
      </c>
      <c r="AI116" s="38">
        <f t="shared" si="47"/>
        <v>184.5</v>
      </c>
      <c r="AJ116" s="38"/>
      <c r="AK116" s="38">
        <f t="shared" si="48"/>
        <v>184.5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10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10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10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10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10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10"/>
      <c r="GJ116" s="9"/>
      <c r="GK116" s="9"/>
    </row>
    <row r="117" spans="1:193" s="2" customFormat="1" ht="16.95" customHeight="1">
      <c r="A117" s="14" t="s">
        <v>117</v>
      </c>
      <c r="B117" s="38">
        <v>5833</v>
      </c>
      <c r="C117" s="38">
        <v>4103</v>
      </c>
      <c r="D117" s="4">
        <f t="shared" si="49"/>
        <v>0.70341162352134412</v>
      </c>
      <c r="E117" s="11">
        <v>10</v>
      </c>
      <c r="F117" s="5" t="s">
        <v>371</v>
      </c>
      <c r="G117" s="5" t="s">
        <v>371</v>
      </c>
      <c r="H117" s="5" t="s">
        <v>371</v>
      </c>
      <c r="I117" s="5" t="s">
        <v>371</v>
      </c>
      <c r="J117" s="5" t="s">
        <v>371</v>
      </c>
      <c r="K117" s="5" t="s">
        <v>371</v>
      </c>
      <c r="L117" s="5" t="s">
        <v>371</v>
      </c>
      <c r="M117" s="5" t="s">
        <v>371</v>
      </c>
      <c r="N117" s="38">
        <v>284.3</v>
      </c>
      <c r="O117" s="38">
        <v>303.10000000000002</v>
      </c>
      <c r="P117" s="4">
        <f t="shared" si="50"/>
        <v>1.0661273302849104</v>
      </c>
      <c r="Q117" s="11">
        <v>20</v>
      </c>
      <c r="R117" s="11">
        <v>1</v>
      </c>
      <c r="S117" s="11">
        <v>15</v>
      </c>
      <c r="T117" s="38">
        <v>6</v>
      </c>
      <c r="U117" s="38">
        <v>6.9</v>
      </c>
      <c r="V117" s="4">
        <f t="shared" si="51"/>
        <v>1.1500000000000001</v>
      </c>
      <c r="W117" s="11">
        <v>25</v>
      </c>
      <c r="X117" s="38">
        <v>0.2</v>
      </c>
      <c r="Y117" s="38">
        <v>0.1</v>
      </c>
      <c r="Z117" s="4">
        <f t="shared" si="52"/>
        <v>0.5</v>
      </c>
      <c r="AA117" s="11">
        <v>25</v>
      </c>
      <c r="AB117" s="49">
        <f t="shared" si="53"/>
        <v>0.89059645095696482</v>
      </c>
      <c r="AC117" s="49">
        <f t="shared" si="54"/>
        <v>0.89059645095696482</v>
      </c>
      <c r="AD117" s="50">
        <v>4410</v>
      </c>
      <c r="AE117" s="38">
        <f t="shared" si="45"/>
        <v>400.90909090909093</v>
      </c>
      <c r="AF117" s="38">
        <f t="shared" si="46"/>
        <v>357</v>
      </c>
      <c r="AG117" s="38">
        <f t="shared" si="55"/>
        <v>-43.909090909090935</v>
      </c>
      <c r="AH117" s="38">
        <v>0</v>
      </c>
      <c r="AI117" s="38">
        <f t="shared" si="47"/>
        <v>357</v>
      </c>
      <c r="AJ117" s="38"/>
      <c r="AK117" s="38">
        <f t="shared" si="48"/>
        <v>357</v>
      </c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10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10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10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10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10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10"/>
      <c r="GJ117" s="9"/>
      <c r="GK117" s="9"/>
    </row>
    <row r="118" spans="1:193" s="2" customFormat="1" ht="16.95" customHeight="1">
      <c r="A118" s="14" t="s">
        <v>118</v>
      </c>
      <c r="B118" s="38">
        <v>3000</v>
      </c>
      <c r="C118" s="38">
        <v>3751.2</v>
      </c>
      <c r="D118" s="4">
        <f t="shared" si="49"/>
        <v>1.2504</v>
      </c>
      <c r="E118" s="11">
        <v>10</v>
      </c>
      <c r="F118" s="5" t="s">
        <v>371</v>
      </c>
      <c r="G118" s="5" t="s">
        <v>371</v>
      </c>
      <c r="H118" s="5" t="s">
        <v>371</v>
      </c>
      <c r="I118" s="5" t="s">
        <v>371</v>
      </c>
      <c r="J118" s="5" t="s">
        <v>371</v>
      </c>
      <c r="K118" s="5" t="s">
        <v>371</v>
      </c>
      <c r="L118" s="5" t="s">
        <v>371</v>
      </c>
      <c r="M118" s="5" t="s">
        <v>371</v>
      </c>
      <c r="N118" s="38">
        <v>82.8</v>
      </c>
      <c r="O118" s="38">
        <v>192.2</v>
      </c>
      <c r="P118" s="4">
        <f t="shared" si="50"/>
        <v>2.3212560386473431</v>
      </c>
      <c r="Q118" s="11">
        <v>20</v>
      </c>
      <c r="R118" s="11">
        <v>1</v>
      </c>
      <c r="S118" s="11">
        <v>15</v>
      </c>
      <c r="T118" s="38">
        <v>6</v>
      </c>
      <c r="U118" s="38">
        <v>6.1</v>
      </c>
      <c r="V118" s="4">
        <f t="shared" si="51"/>
        <v>1.0166666666666666</v>
      </c>
      <c r="W118" s="11">
        <v>30</v>
      </c>
      <c r="X118" s="38">
        <v>0.5</v>
      </c>
      <c r="Y118" s="38">
        <v>0.8</v>
      </c>
      <c r="Z118" s="4">
        <f t="shared" si="52"/>
        <v>1.6</v>
      </c>
      <c r="AA118" s="11">
        <v>20</v>
      </c>
      <c r="AB118" s="49">
        <f t="shared" si="53"/>
        <v>1.4360960081362828</v>
      </c>
      <c r="AC118" s="49">
        <f t="shared" si="54"/>
        <v>1.2236096008136284</v>
      </c>
      <c r="AD118" s="50">
        <v>4260</v>
      </c>
      <c r="AE118" s="38">
        <f t="shared" si="45"/>
        <v>387.27272727272725</v>
      </c>
      <c r="AF118" s="38">
        <f t="shared" si="46"/>
        <v>473.9</v>
      </c>
      <c r="AG118" s="38">
        <f t="shared" si="55"/>
        <v>86.627272727272725</v>
      </c>
      <c r="AH118" s="38">
        <v>0</v>
      </c>
      <c r="AI118" s="38">
        <f t="shared" si="47"/>
        <v>473.9</v>
      </c>
      <c r="AJ118" s="38"/>
      <c r="AK118" s="38">
        <f t="shared" si="48"/>
        <v>473.9</v>
      </c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10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10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10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10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10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10"/>
      <c r="GJ118" s="9"/>
      <c r="GK118" s="9"/>
    </row>
    <row r="119" spans="1:193" s="2" customFormat="1" ht="16.95" customHeight="1">
      <c r="A119" s="14" t="s">
        <v>119</v>
      </c>
      <c r="B119" s="38">
        <v>0</v>
      </c>
      <c r="C119" s="38">
        <v>0</v>
      </c>
      <c r="D119" s="4">
        <f t="shared" si="49"/>
        <v>0</v>
      </c>
      <c r="E119" s="11">
        <v>0</v>
      </c>
      <c r="F119" s="5" t="s">
        <v>371</v>
      </c>
      <c r="G119" s="5" t="s">
        <v>371</v>
      </c>
      <c r="H119" s="5" t="s">
        <v>371</v>
      </c>
      <c r="I119" s="5" t="s">
        <v>371</v>
      </c>
      <c r="J119" s="5" t="s">
        <v>371</v>
      </c>
      <c r="K119" s="5" t="s">
        <v>371</v>
      </c>
      <c r="L119" s="5" t="s">
        <v>371</v>
      </c>
      <c r="M119" s="5" t="s">
        <v>371</v>
      </c>
      <c r="N119" s="38">
        <v>950.3</v>
      </c>
      <c r="O119" s="38">
        <v>499.6</v>
      </c>
      <c r="P119" s="4">
        <f t="shared" si="50"/>
        <v>0.52572871724718517</v>
      </c>
      <c r="Q119" s="11">
        <v>20</v>
      </c>
      <c r="R119" s="11">
        <v>1</v>
      </c>
      <c r="S119" s="11">
        <v>15</v>
      </c>
      <c r="T119" s="38">
        <v>12</v>
      </c>
      <c r="U119" s="38">
        <v>12.4</v>
      </c>
      <c r="V119" s="4">
        <f t="shared" si="51"/>
        <v>1.0333333333333334</v>
      </c>
      <c r="W119" s="11">
        <v>30</v>
      </c>
      <c r="X119" s="38">
        <v>5</v>
      </c>
      <c r="Y119" s="38">
        <v>6.2</v>
      </c>
      <c r="Z119" s="4">
        <f t="shared" si="52"/>
        <v>1.24</v>
      </c>
      <c r="AA119" s="11">
        <v>20</v>
      </c>
      <c r="AB119" s="49">
        <f t="shared" si="53"/>
        <v>0.95664205111698475</v>
      </c>
      <c r="AC119" s="49">
        <f t="shared" si="54"/>
        <v>0.95664205111698475</v>
      </c>
      <c r="AD119" s="50">
        <v>2854</v>
      </c>
      <c r="AE119" s="38">
        <f t="shared" si="45"/>
        <v>259.45454545454544</v>
      </c>
      <c r="AF119" s="38">
        <f t="shared" si="46"/>
        <v>248.2</v>
      </c>
      <c r="AG119" s="38">
        <f t="shared" si="55"/>
        <v>-11.25454545454545</v>
      </c>
      <c r="AH119" s="38">
        <v>0</v>
      </c>
      <c r="AI119" s="38">
        <f t="shared" si="47"/>
        <v>248.2</v>
      </c>
      <c r="AJ119" s="38"/>
      <c r="AK119" s="38">
        <f t="shared" si="48"/>
        <v>248.2</v>
      </c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10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10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10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10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10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10"/>
      <c r="GJ119" s="9"/>
      <c r="GK119" s="9"/>
    </row>
    <row r="120" spans="1:193" s="2" customFormat="1" ht="16.95" customHeight="1">
      <c r="A120" s="14" t="s">
        <v>120</v>
      </c>
      <c r="B120" s="38">
        <v>0</v>
      </c>
      <c r="C120" s="38">
        <v>0</v>
      </c>
      <c r="D120" s="4">
        <f t="shared" si="49"/>
        <v>0</v>
      </c>
      <c r="E120" s="11">
        <v>0</v>
      </c>
      <c r="F120" s="5" t="s">
        <v>371</v>
      </c>
      <c r="G120" s="5" t="s">
        <v>371</v>
      </c>
      <c r="H120" s="5" t="s">
        <v>371</v>
      </c>
      <c r="I120" s="5" t="s">
        <v>371</v>
      </c>
      <c r="J120" s="5" t="s">
        <v>371</v>
      </c>
      <c r="K120" s="5" t="s">
        <v>371</v>
      </c>
      <c r="L120" s="5" t="s">
        <v>371</v>
      </c>
      <c r="M120" s="5" t="s">
        <v>371</v>
      </c>
      <c r="N120" s="38">
        <v>4812.6000000000004</v>
      </c>
      <c r="O120" s="38">
        <v>3798.8</v>
      </c>
      <c r="P120" s="4">
        <f t="shared" si="50"/>
        <v>0.78934463699455593</v>
      </c>
      <c r="Q120" s="11">
        <v>20</v>
      </c>
      <c r="R120" s="11">
        <v>1</v>
      </c>
      <c r="S120" s="11">
        <v>15</v>
      </c>
      <c r="T120" s="38">
        <v>50</v>
      </c>
      <c r="U120" s="38">
        <v>13.9</v>
      </c>
      <c r="V120" s="4">
        <f t="shared" si="51"/>
        <v>0.27800000000000002</v>
      </c>
      <c r="W120" s="11">
        <v>5</v>
      </c>
      <c r="X120" s="38">
        <v>107</v>
      </c>
      <c r="Y120" s="38">
        <v>61</v>
      </c>
      <c r="Z120" s="4">
        <f t="shared" si="52"/>
        <v>0.57009345794392519</v>
      </c>
      <c r="AA120" s="11">
        <v>45</v>
      </c>
      <c r="AB120" s="49">
        <f t="shared" si="53"/>
        <v>0.68036586291020884</v>
      </c>
      <c r="AC120" s="49">
        <f t="shared" si="54"/>
        <v>0.68036586291020884</v>
      </c>
      <c r="AD120" s="50">
        <v>2512</v>
      </c>
      <c r="AE120" s="38">
        <f t="shared" si="45"/>
        <v>228.36363636363637</v>
      </c>
      <c r="AF120" s="38">
        <f t="shared" si="46"/>
        <v>155.4</v>
      </c>
      <c r="AG120" s="38">
        <f t="shared" si="55"/>
        <v>-72.963636363636368</v>
      </c>
      <c r="AH120" s="38">
        <v>0</v>
      </c>
      <c r="AI120" s="38">
        <f t="shared" si="47"/>
        <v>155.4</v>
      </c>
      <c r="AJ120" s="38"/>
      <c r="AK120" s="38">
        <f t="shared" si="48"/>
        <v>155.4</v>
      </c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10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10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10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10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10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10"/>
      <c r="GJ120" s="9"/>
      <c r="GK120" s="9"/>
    </row>
    <row r="121" spans="1:193" s="2" customFormat="1" ht="16.95" customHeight="1">
      <c r="A121" s="19" t="s">
        <v>121</v>
      </c>
      <c r="B121" s="7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10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10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10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10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10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10"/>
      <c r="GJ121" s="9"/>
      <c r="GK121" s="9"/>
    </row>
    <row r="122" spans="1:193" s="2" customFormat="1" ht="16.95" customHeight="1">
      <c r="A122" s="14" t="s">
        <v>122</v>
      </c>
      <c r="B122" s="38">
        <v>56</v>
      </c>
      <c r="C122" s="38">
        <v>36.200000000000003</v>
      </c>
      <c r="D122" s="4">
        <f t="shared" si="49"/>
        <v>0.64642857142857146</v>
      </c>
      <c r="E122" s="11">
        <v>10</v>
      </c>
      <c r="F122" s="5" t="s">
        <v>371</v>
      </c>
      <c r="G122" s="5" t="s">
        <v>371</v>
      </c>
      <c r="H122" s="5" t="s">
        <v>371</v>
      </c>
      <c r="I122" s="5" t="s">
        <v>371</v>
      </c>
      <c r="J122" s="5" t="s">
        <v>371</v>
      </c>
      <c r="K122" s="5" t="s">
        <v>371</v>
      </c>
      <c r="L122" s="5" t="s">
        <v>371</v>
      </c>
      <c r="M122" s="5" t="s">
        <v>371</v>
      </c>
      <c r="N122" s="38">
        <v>66.2</v>
      </c>
      <c r="O122" s="38">
        <v>59.3</v>
      </c>
      <c r="P122" s="4">
        <f t="shared" si="50"/>
        <v>0.89577039274924464</v>
      </c>
      <c r="Q122" s="11">
        <v>20</v>
      </c>
      <c r="R122" s="11">
        <v>1</v>
      </c>
      <c r="S122" s="11">
        <v>15</v>
      </c>
      <c r="T122" s="38">
        <v>3.7</v>
      </c>
      <c r="U122" s="38">
        <v>4.3</v>
      </c>
      <c r="V122" s="4">
        <f t="shared" si="51"/>
        <v>1.1621621621621621</v>
      </c>
      <c r="W122" s="11">
        <v>25</v>
      </c>
      <c r="X122" s="38">
        <v>1.5</v>
      </c>
      <c r="Y122" s="38">
        <v>3.7</v>
      </c>
      <c r="Z122" s="4">
        <f t="shared" si="52"/>
        <v>2.4666666666666668</v>
      </c>
      <c r="AA122" s="11">
        <v>25</v>
      </c>
      <c r="AB122" s="49">
        <f t="shared" si="53"/>
        <v>1.3694780451578035</v>
      </c>
      <c r="AC122" s="49">
        <f t="shared" si="54"/>
        <v>1.2169478045157802</v>
      </c>
      <c r="AD122" s="50">
        <v>924</v>
      </c>
      <c r="AE122" s="38">
        <f t="shared" si="45"/>
        <v>84</v>
      </c>
      <c r="AF122" s="38">
        <f t="shared" si="46"/>
        <v>102.2</v>
      </c>
      <c r="AG122" s="38">
        <f t="shared" si="55"/>
        <v>18.200000000000003</v>
      </c>
      <c r="AH122" s="38">
        <v>0</v>
      </c>
      <c r="AI122" s="38">
        <f t="shared" si="47"/>
        <v>102.2</v>
      </c>
      <c r="AJ122" s="38"/>
      <c r="AK122" s="38">
        <f t="shared" si="48"/>
        <v>102.2</v>
      </c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0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10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10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10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10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10"/>
      <c r="GJ122" s="9"/>
      <c r="GK122" s="9"/>
    </row>
    <row r="123" spans="1:193" s="2" customFormat="1" ht="16.95" customHeight="1">
      <c r="A123" s="14" t="s">
        <v>123</v>
      </c>
      <c r="B123" s="38">
        <v>6900</v>
      </c>
      <c r="C123" s="38">
        <v>5554.6</v>
      </c>
      <c r="D123" s="4">
        <f t="shared" si="49"/>
        <v>0.80501449275362325</v>
      </c>
      <c r="E123" s="11">
        <v>10</v>
      </c>
      <c r="F123" s="5" t="s">
        <v>371</v>
      </c>
      <c r="G123" s="5" t="s">
        <v>371</v>
      </c>
      <c r="H123" s="5" t="s">
        <v>371</v>
      </c>
      <c r="I123" s="5" t="s">
        <v>371</v>
      </c>
      <c r="J123" s="5" t="s">
        <v>371</v>
      </c>
      <c r="K123" s="5" t="s">
        <v>371</v>
      </c>
      <c r="L123" s="5" t="s">
        <v>371</v>
      </c>
      <c r="M123" s="5" t="s">
        <v>371</v>
      </c>
      <c r="N123" s="38">
        <v>485.6</v>
      </c>
      <c r="O123" s="38">
        <v>423.7</v>
      </c>
      <c r="P123" s="4">
        <f t="shared" si="50"/>
        <v>0.87252883031301476</v>
      </c>
      <c r="Q123" s="11">
        <v>20</v>
      </c>
      <c r="R123" s="11">
        <v>1</v>
      </c>
      <c r="S123" s="11">
        <v>15</v>
      </c>
      <c r="T123" s="38">
        <v>8.6</v>
      </c>
      <c r="U123" s="38">
        <v>8.6999999999999993</v>
      </c>
      <c r="V123" s="4">
        <f t="shared" si="51"/>
        <v>1.0116279069767442</v>
      </c>
      <c r="W123" s="11">
        <v>30</v>
      </c>
      <c r="X123" s="38">
        <v>1.9</v>
      </c>
      <c r="Y123" s="38">
        <v>2</v>
      </c>
      <c r="Z123" s="4">
        <f t="shared" si="52"/>
        <v>1.0526315789473684</v>
      </c>
      <c r="AA123" s="11">
        <v>20</v>
      </c>
      <c r="AB123" s="49">
        <f t="shared" si="53"/>
        <v>0.96739147707417072</v>
      </c>
      <c r="AC123" s="49">
        <f t="shared" si="54"/>
        <v>0.96739147707417072</v>
      </c>
      <c r="AD123" s="50">
        <v>2038</v>
      </c>
      <c r="AE123" s="38">
        <f t="shared" si="45"/>
        <v>185.27272727272728</v>
      </c>
      <c r="AF123" s="38">
        <f t="shared" si="46"/>
        <v>179.2</v>
      </c>
      <c r="AG123" s="38">
        <f t="shared" si="55"/>
        <v>-6.0727272727272918</v>
      </c>
      <c r="AH123" s="38">
        <v>0</v>
      </c>
      <c r="AI123" s="38">
        <f t="shared" si="47"/>
        <v>179.2</v>
      </c>
      <c r="AJ123" s="38"/>
      <c r="AK123" s="38">
        <f t="shared" si="48"/>
        <v>179.2</v>
      </c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10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10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10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10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10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10"/>
      <c r="GJ123" s="9"/>
      <c r="GK123" s="9"/>
    </row>
    <row r="124" spans="1:193" s="2" customFormat="1" ht="16.95" customHeight="1">
      <c r="A124" s="14" t="s">
        <v>124</v>
      </c>
      <c r="B124" s="38">
        <v>35</v>
      </c>
      <c r="C124" s="38">
        <v>44.7</v>
      </c>
      <c r="D124" s="4">
        <f t="shared" si="49"/>
        <v>1.2771428571428571</v>
      </c>
      <c r="E124" s="11">
        <v>10</v>
      </c>
      <c r="F124" s="5" t="s">
        <v>371</v>
      </c>
      <c r="G124" s="5" t="s">
        <v>371</v>
      </c>
      <c r="H124" s="5" t="s">
        <v>371</v>
      </c>
      <c r="I124" s="5" t="s">
        <v>371</v>
      </c>
      <c r="J124" s="5" t="s">
        <v>371</v>
      </c>
      <c r="K124" s="5" t="s">
        <v>371</v>
      </c>
      <c r="L124" s="5" t="s">
        <v>371</v>
      </c>
      <c r="M124" s="5" t="s">
        <v>371</v>
      </c>
      <c r="N124" s="38">
        <v>68.2</v>
      </c>
      <c r="O124" s="38">
        <v>64.400000000000006</v>
      </c>
      <c r="P124" s="4">
        <f t="shared" si="50"/>
        <v>0.94428152492668627</v>
      </c>
      <c r="Q124" s="11">
        <v>20</v>
      </c>
      <c r="R124" s="11">
        <v>1</v>
      </c>
      <c r="S124" s="11">
        <v>15</v>
      </c>
      <c r="T124" s="38">
        <v>2.5</v>
      </c>
      <c r="U124" s="38">
        <v>8.1999999999999993</v>
      </c>
      <c r="V124" s="4">
        <f t="shared" si="51"/>
        <v>3.28</v>
      </c>
      <c r="W124" s="11">
        <v>15</v>
      </c>
      <c r="X124" s="38">
        <v>0.5</v>
      </c>
      <c r="Y124" s="38">
        <v>0.6</v>
      </c>
      <c r="Z124" s="4">
        <f t="shared" si="52"/>
        <v>1.2</v>
      </c>
      <c r="AA124" s="11">
        <v>35</v>
      </c>
      <c r="AB124" s="49">
        <f t="shared" si="53"/>
        <v>1.4511269375785505</v>
      </c>
      <c r="AC124" s="49">
        <f t="shared" si="54"/>
        <v>1.2251126937578549</v>
      </c>
      <c r="AD124" s="50">
        <v>820</v>
      </c>
      <c r="AE124" s="38">
        <f t="shared" si="45"/>
        <v>74.545454545454547</v>
      </c>
      <c r="AF124" s="38">
        <f t="shared" si="46"/>
        <v>91.3</v>
      </c>
      <c r="AG124" s="38">
        <f t="shared" si="55"/>
        <v>16.75454545454545</v>
      </c>
      <c r="AH124" s="38">
        <v>0</v>
      </c>
      <c r="AI124" s="38">
        <f t="shared" si="47"/>
        <v>91.3</v>
      </c>
      <c r="AJ124" s="38"/>
      <c r="AK124" s="38">
        <f t="shared" si="48"/>
        <v>91.3</v>
      </c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10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10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10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10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10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10"/>
      <c r="GJ124" s="9"/>
      <c r="GK124" s="9"/>
    </row>
    <row r="125" spans="1:193" s="2" customFormat="1" ht="16.95" customHeight="1">
      <c r="A125" s="14" t="s">
        <v>125</v>
      </c>
      <c r="B125" s="38">
        <v>67</v>
      </c>
      <c r="C125" s="38">
        <v>37.299999999999997</v>
      </c>
      <c r="D125" s="4">
        <f t="shared" si="49"/>
        <v>0.55671641791044768</v>
      </c>
      <c r="E125" s="11">
        <v>10</v>
      </c>
      <c r="F125" s="5" t="s">
        <v>371</v>
      </c>
      <c r="G125" s="5" t="s">
        <v>371</v>
      </c>
      <c r="H125" s="5" t="s">
        <v>371</v>
      </c>
      <c r="I125" s="5" t="s">
        <v>371</v>
      </c>
      <c r="J125" s="5" t="s">
        <v>371</v>
      </c>
      <c r="K125" s="5" t="s">
        <v>371</v>
      </c>
      <c r="L125" s="5" t="s">
        <v>371</v>
      </c>
      <c r="M125" s="5" t="s">
        <v>371</v>
      </c>
      <c r="N125" s="38">
        <v>189.8</v>
      </c>
      <c r="O125" s="38">
        <v>124.9</v>
      </c>
      <c r="P125" s="4">
        <f t="shared" si="50"/>
        <v>0.65806111696522651</v>
      </c>
      <c r="Q125" s="11">
        <v>20</v>
      </c>
      <c r="R125" s="11">
        <v>1</v>
      </c>
      <c r="S125" s="11">
        <v>15</v>
      </c>
      <c r="T125" s="38">
        <v>63</v>
      </c>
      <c r="U125" s="38">
        <v>77.7</v>
      </c>
      <c r="V125" s="4">
        <f t="shared" si="51"/>
        <v>1.2333333333333334</v>
      </c>
      <c r="W125" s="11">
        <v>30</v>
      </c>
      <c r="X125" s="38">
        <v>3</v>
      </c>
      <c r="Y125" s="38">
        <v>5.2</v>
      </c>
      <c r="Z125" s="4">
        <f t="shared" si="52"/>
        <v>1.7333333333333334</v>
      </c>
      <c r="AA125" s="11">
        <v>20</v>
      </c>
      <c r="AB125" s="49">
        <f t="shared" si="53"/>
        <v>1.1094216124744809</v>
      </c>
      <c r="AC125" s="49">
        <f t="shared" si="54"/>
        <v>1.1094216124744809</v>
      </c>
      <c r="AD125" s="50">
        <v>1778</v>
      </c>
      <c r="AE125" s="38">
        <f t="shared" si="45"/>
        <v>161.63636363636363</v>
      </c>
      <c r="AF125" s="38">
        <f t="shared" si="46"/>
        <v>179.3</v>
      </c>
      <c r="AG125" s="38">
        <f t="shared" si="55"/>
        <v>17.663636363636385</v>
      </c>
      <c r="AH125" s="38">
        <v>0</v>
      </c>
      <c r="AI125" s="38">
        <f t="shared" si="47"/>
        <v>179.3</v>
      </c>
      <c r="AJ125" s="38"/>
      <c r="AK125" s="38">
        <f t="shared" si="48"/>
        <v>179.3</v>
      </c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10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0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10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10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10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10"/>
      <c r="GJ125" s="9"/>
      <c r="GK125" s="9"/>
    </row>
    <row r="126" spans="1:193" s="2" customFormat="1" ht="16.95" customHeight="1">
      <c r="A126" s="14" t="s">
        <v>126</v>
      </c>
      <c r="B126" s="38">
        <v>106</v>
      </c>
      <c r="C126" s="38">
        <v>54.2</v>
      </c>
      <c r="D126" s="4">
        <f t="shared" si="49"/>
        <v>0.51132075471698113</v>
      </c>
      <c r="E126" s="11">
        <v>10</v>
      </c>
      <c r="F126" s="5" t="s">
        <v>371</v>
      </c>
      <c r="G126" s="5" t="s">
        <v>371</v>
      </c>
      <c r="H126" s="5" t="s">
        <v>371</v>
      </c>
      <c r="I126" s="5" t="s">
        <v>371</v>
      </c>
      <c r="J126" s="5" t="s">
        <v>371</v>
      </c>
      <c r="K126" s="5" t="s">
        <v>371</v>
      </c>
      <c r="L126" s="5" t="s">
        <v>371</v>
      </c>
      <c r="M126" s="5" t="s">
        <v>371</v>
      </c>
      <c r="N126" s="38">
        <v>219.6</v>
      </c>
      <c r="O126" s="38">
        <v>260.3</v>
      </c>
      <c r="P126" s="4">
        <f t="shared" si="50"/>
        <v>1.185336976320583</v>
      </c>
      <c r="Q126" s="11">
        <v>20</v>
      </c>
      <c r="R126" s="11">
        <v>1</v>
      </c>
      <c r="S126" s="11">
        <v>15</v>
      </c>
      <c r="T126" s="38">
        <v>5.8</v>
      </c>
      <c r="U126" s="38">
        <v>16.2</v>
      </c>
      <c r="V126" s="4">
        <f t="shared" si="51"/>
        <v>2.7931034482758621</v>
      </c>
      <c r="W126" s="11">
        <v>30</v>
      </c>
      <c r="X126" s="38">
        <v>2</v>
      </c>
      <c r="Y126" s="38">
        <v>2.4</v>
      </c>
      <c r="Z126" s="4">
        <f t="shared" si="52"/>
        <v>1.2</v>
      </c>
      <c r="AA126" s="11">
        <v>20</v>
      </c>
      <c r="AB126" s="49">
        <f t="shared" si="53"/>
        <v>1.5959268475984982</v>
      </c>
      <c r="AC126" s="49">
        <f t="shared" si="54"/>
        <v>1.2395926847598497</v>
      </c>
      <c r="AD126" s="50">
        <v>1380</v>
      </c>
      <c r="AE126" s="38">
        <f t="shared" si="45"/>
        <v>125.45454545454545</v>
      </c>
      <c r="AF126" s="38">
        <f t="shared" si="46"/>
        <v>155.5</v>
      </c>
      <c r="AG126" s="38">
        <f t="shared" si="55"/>
        <v>30.045454545454547</v>
      </c>
      <c r="AH126" s="38">
        <v>0</v>
      </c>
      <c r="AI126" s="38">
        <f t="shared" si="47"/>
        <v>155.5</v>
      </c>
      <c r="AJ126" s="38"/>
      <c r="AK126" s="38">
        <f t="shared" si="48"/>
        <v>155.5</v>
      </c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10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0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10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10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10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10"/>
      <c r="GJ126" s="9"/>
      <c r="GK126" s="9"/>
    </row>
    <row r="127" spans="1:193" s="2" customFormat="1" ht="16.95" customHeight="1">
      <c r="A127" s="14" t="s">
        <v>127</v>
      </c>
      <c r="B127" s="38">
        <v>120</v>
      </c>
      <c r="C127" s="38">
        <v>54.8</v>
      </c>
      <c r="D127" s="4">
        <f t="shared" si="49"/>
        <v>0.45666666666666667</v>
      </c>
      <c r="E127" s="11">
        <v>10</v>
      </c>
      <c r="F127" s="5" t="s">
        <v>371</v>
      </c>
      <c r="G127" s="5" t="s">
        <v>371</v>
      </c>
      <c r="H127" s="5" t="s">
        <v>371</v>
      </c>
      <c r="I127" s="5" t="s">
        <v>371</v>
      </c>
      <c r="J127" s="5" t="s">
        <v>371</v>
      </c>
      <c r="K127" s="5" t="s">
        <v>371</v>
      </c>
      <c r="L127" s="5" t="s">
        <v>371</v>
      </c>
      <c r="M127" s="5" t="s">
        <v>371</v>
      </c>
      <c r="N127" s="38">
        <v>466.4</v>
      </c>
      <c r="O127" s="38">
        <v>131.30000000000001</v>
      </c>
      <c r="P127" s="4">
        <f t="shared" si="50"/>
        <v>0.28151801029159523</v>
      </c>
      <c r="Q127" s="11">
        <v>20</v>
      </c>
      <c r="R127" s="11">
        <v>1</v>
      </c>
      <c r="S127" s="11">
        <v>15</v>
      </c>
      <c r="T127" s="38">
        <v>30.3</v>
      </c>
      <c r="U127" s="38">
        <v>22.1</v>
      </c>
      <c r="V127" s="4">
        <f t="shared" si="51"/>
        <v>0.72937293729372943</v>
      </c>
      <c r="W127" s="11">
        <v>30</v>
      </c>
      <c r="X127" s="38">
        <v>1.5</v>
      </c>
      <c r="Y127" s="38">
        <v>1.7</v>
      </c>
      <c r="Z127" s="4">
        <f t="shared" si="52"/>
        <v>1.1333333333333333</v>
      </c>
      <c r="AA127" s="11">
        <v>20</v>
      </c>
      <c r="AB127" s="49">
        <f t="shared" si="53"/>
        <v>0.73415664903133804</v>
      </c>
      <c r="AC127" s="49">
        <f t="shared" si="54"/>
        <v>0.73415664903133804</v>
      </c>
      <c r="AD127" s="50">
        <v>1269</v>
      </c>
      <c r="AE127" s="38">
        <f t="shared" si="45"/>
        <v>115.36363636363636</v>
      </c>
      <c r="AF127" s="38">
        <f t="shared" si="46"/>
        <v>84.7</v>
      </c>
      <c r="AG127" s="38">
        <f t="shared" si="55"/>
        <v>-30.663636363636357</v>
      </c>
      <c r="AH127" s="38">
        <v>0</v>
      </c>
      <c r="AI127" s="38">
        <f t="shared" si="47"/>
        <v>84.7</v>
      </c>
      <c r="AJ127" s="38"/>
      <c r="AK127" s="38">
        <f t="shared" si="48"/>
        <v>84.7</v>
      </c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10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10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10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10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10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10"/>
      <c r="GJ127" s="9"/>
      <c r="GK127" s="9"/>
    </row>
    <row r="128" spans="1:193" s="2" customFormat="1" ht="16.95" customHeight="1">
      <c r="A128" s="14" t="s">
        <v>128</v>
      </c>
      <c r="B128" s="38">
        <v>129</v>
      </c>
      <c r="C128" s="38">
        <v>101.1</v>
      </c>
      <c r="D128" s="4">
        <f t="shared" si="49"/>
        <v>0.78372093023255807</v>
      </c>
      <c r="E128" s="11">
        <v>10</v>
      </c>
      <c r="F128" s="5" t="s">
        <v>371</v>
      </c>
      <c r="G128" s="5" t="s">
        <v>371</v>
      </c>
      <c r="H128" s="5" t="s">
        <v>371</v>
      </c>
      <c r="I128" s="5" t="s">
        <v>371</v>
      </c>
      <c r="J128" s="5" t="s">
        <v>371</v>
      </c>
      <c r="K128" s="5" t="s">
        <v>371</v>
      </c>
      <c r="L128" s="5" t="s">
        <v>371</v>
      </c>
      <c r="M128" s="5" t="s">
        <v>371</v>
      </c>
      <c r="N128" s="38">
        <v>101.8</v>
      </c>
      <c r="O128" s="38">
        <v>132.69999999999999</v>
      </c>
      <c r="P128" s="4">
        <f t="shared" si="50"/>
        <v>1.3035363457760314</v>
      </c>
      <c r="Q128" s="11">
        <v>20</v>
      </c>
      <c r="R128" s="11">
        <v>1</v>
      </c>
      <c r="S128" s="11">
        <v>15</v>
      </c>
      <c r="T128" s="38">
        <v>26.1</v>
      </c>
      <c r="U128" s="38">
        <v>36.6</v>
      </c>
      <c r="V128" s="4">
        <f t="shared" si="51"/>
        <v>1.4022988505747127</v>
      </c>
      <c r="W128" s="11">
        <v>35</v>
      </c>
      <c r="X128" s="38">
        <v>1</v>
      </c>
      <c r="Y128" s="38">
        <v>2.1</v>
      </c>
      <c r="Z128" s="4">
        <f t="shared" si="52"/>
        <v>2.1</v>
      </c>
      <c r="AA128" s="11">
        <v>15</v>
      </c>
      <c r="AB128" s="49">
        <f t="shared" si="53"/>
        <v>1.3630357472416963</v>
      </c>
      <c r="AC128" s="49">
        <f t="shared" si="54"/>
        <v>1.2163035747241695</v>
      </c>
      <c r="AD128" s="50">
        <v>1278</v>
      </c>
      <c r="AE128" s="38">
        <f t="shared" si="45"/>
        <v>116.18181818181819</v>
      </c>
      <c r="AF128" s="38">
        <f t="shared" si="46"/>
        <v>141.30000000000001</v>
      </c>
      <c r="AG128" s="38">
        <f t="shared" si="55"/>
        <v>25.118181818181824</v>
      </c>
      <c r="AH128" s="38">
        <v>0</v>
      </c>
      <c r="AI128" s="38">
        <f t="shared" si="47"/>
        <v>141.30000000000001</v>
      </c>
      <c r="AJ128" s="38"/>
      <c r="AK128" s="38">
        <f t="shared" si="48"/>
        <v>141.30000000000001</v>
      </c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0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10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10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10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10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10"/>
      <c r="GJ128" s="9"/>
      <c r="GK128" s="9"/>
    </row>
    <row r="129" spans="1:193" s="2" customFormat="1" ht="16.95" customHeight="1">
      <c r="A129" s="19" t="s">
        <v>129</v>
      </c>
      <c r="B129" s="7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10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10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10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10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10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10"/>
      <c r="GJ129" s="9"/>
      <c r="GK129" s="9"/>
    </row>
    <row r="130" spans="1:193" s="2" customFormat="1" ht="16.95" customHeight="1">
      <c r="A130" s="14" t="s">
        <v>130</v>
      </c>
      <c r="B130" s="38">
        <v>1020</v>
      </c>
      <c r="C130" s="38">
        <v>1791</v>
      </c>
      <c r="D130" s="4">
        <f t="shared" si="49"/>
        <v>1.7558823529411764</v>
      </c>
      <c r="E130" s="11">
        <v>10</v>
      </c>
      <c r="F130" s="5" t="s">
        <v>371</v>
      </c>
      <c r="G130" s="5" t="s">
        <v>371</v>
      </c>
      <c r="H130" s="5" t="s">
        <v>371</v>
      </c>
      <c r="I130" s="5" t="s">
        <v>371</v>
      </c>
      <c r="J130" s="5" t="s">
        <v>371</v>
      </c>
      <c r="K130" s="5" t="s">
        <v>371</v>
      </c>
      <c r="L130" s="5" t="s">
        <v>371</v>
      </c>
      <c r="M130" s="5" t="s">
        <v>371</v>
      </c>
      <c r="N130" s="38">
        <v>174.2</v>
      </c>
      <c r="O130" s="38">
        <v>153.6</v>
      </c>
      <c r="P130" s="4">
        <f t="shared" si="50"/>
        <v>0.88174512055109078</v>
      </c>
      <c r="Q130" s="11">
        <v>20</v>
      </c>
      <c r="R130" s="11">
        <v>1</v>
      </c>
      <c r="S130" s="11">
        <v>15</v>
      </c>
      <c r="T130" s="38">
        <v>325</v>
      </c>
      <c r="U130" s="38">
        <v>265.8</v>
      </c>
      <c r="V130" s="4">
        <f t="shared" si="51"/>
        <v>0.81784615384615389</v>
      </c>
      <c r="W130" s="11">
        <v>30</v>
      </c>
      <c r="X130" s="38">
        <v>14</v>
      </c>
      <c r="Y130" s="38">
        <v>12.3</v>
      </c>
      <c r="Z130" s="4">
        <f t="shared" si="52"/>
        <v>0.87857142857142867</v>
      </c>
      <c r="AA130" s="11">
        <v>20</v>
      </c>
      <c r="AB130" s="49">
        <f t="shared" si="53"/>
        <v>0.97158462239207122</v>
      </c>
      <c r="AC130" s="49">
        <f t="shared" si="54"/>
        <v>0.97158462239207122</v>
      </c>
      <c r="AD130" s="50">
        <v>184</v>
      </c>
      <c r="AE130" s="38">
        <f t="shared" si="45"/>
        <v>16.727272727272727</v>
      </c>
      <c r="AF130" s="38">
        <f t="shared" si="46"/>
        <v>16.3</v>
      </c>
      <c r="AG130" s="38">
        <f t="shared" si="55"/>
        <v>-0.42727272727272592</v>
      </c>
      <c r="AH130" s="38">
        <v>0</v>
      </c>
      <c r="AI130" s="38">
        <f t="shared" si="47"/>
        <v>16.3</v>
      </c>
      <c r="AJ130" s="38"/>
      <c r="AK130" s="38">
        <f t="shared" si="48"/>
        <v>16.3</v>
      </c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10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10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10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10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10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10"/>
      <c r="GJ130" s="9"/>
      <c r="GK130" s="9"/>
    </row>
    <row r="131" spans="1:193" s="2" customFormat="1" ht="16.95" customHeight="1">
      <c r="A131" s="14" t="s">
        <v>131</v>
      </c>
      <c r="B131" s="38">
        <v>0</v>
      </c>
      <c r="C131" s="38">
        <v>0</v>
      </c>
      <c r="D131" s="4">
        <f t="shared" si="49"/>
        <v>0</v>
      </c>
      <c r="E131" s="11">
        <v>0</v>
      </c>
      <c r="F131" s="5" t="s">
        <v>371</v>
      </c>
      <c r="G131" s="5" t="s">
        <v>371</v>
      </c>
      <c r="H131" s="5" t="s">
        <v>371</v>
      </c>
      <c r="I131" s="5" t="s">
        <v>371</v>
      </c>
      <c r="J131" s="5" t="s">
        <v>371</v>
      </c>
      <c r="K131" s="5" t="s">
        <v>371</v>
      </c>
      <c r="L131" s="5" t="s">
        <v>371</v>
      </c>
      <c r="M131" s="5" t="s">
        <v>371</v>
      </c>
      <c r="N131" s="38">
        <v>119.1</v>
      </c>
      <c r="O131" s="38">
        <v>85.8</v>
      </c>
      <c r="P131" s="4">
        <f t="shared" si="50"/>
        <v>0.72040302267002521</v>
      </c>
      <c r="Q131" s="11">
        <v>20</v>
      </c>
      <c r="R131" s="11">
        <v>1</v>
      </c>
      <c r="S131" s="11">
        <v>15</v>
      </c>
      <c r="T131" s="38">
        <v>120</v>
      </c>
      <c r="U131" s="38">
        <v>137.80000000000001</v>
      </c>
      <c r="V131" s="4">
        <f t="shared" si="51"/>
        <v>1.1483333333333334</v>
      </c>
      <c r="W131" s="11">
        <v>40</v>
      </c>
      <c r="X131" s="38">
        <v>4</v>
      </c>
      <c r="Y131" s="38">
        <v>5.3</v>
      </c>
      <c r="Z131" s="4">
        <f t="shared" si="52"/>
        <v>1.325</v>
      </c>
      <c r="AA131" s="11">
        <v>10</v>
      </c>
      <c r="AB131" s="49">
        <f t="shared" si="53"/>
        <v>1.0422516916086335</v>
      </c>
      <c r="AC131" s="49">
        <f t="shared" si="54"/>
        <v>1.0422516916086335</v>
      </c>
      <c r="AD131" s="50">
        <v>2072</v>
      </c>
      <c r="AE131" s="38">
        <f t="shared" si="45"/>
        <v>188.36363636363637</v>
      </c>
      <c r="AF131" s="38">
        <f t="shared" si="46"/>
        <v>196.3</v>
      </c>
      <c r="AG131" s="38">
        <f t="shared" si="55"/>
        <v>7.9363636363636374</v>
      </c>
      <c r="AH131" s="38">
        <v>0</v>
      </c>
      <c r="AI131" s="38">
        <f t="shared" si="47"/>
        <v>196.3</v>
      </c>
      <c r="AJ131" s="38"/>
      <c r="AK131" s="38">
        <f t="shared" si="48"/>
        <v>196.3</v>
      </c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10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10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10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10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10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10"/>
      <c r="GJ131" s="9"/>
      <c r="GK131" s="9"/>
    </row>
    <row r="132" spans="1:193" s="2" customFormat="1" ht="16.95" customHeight="1">
      <c r="A132" s="14" t="s">
        <v>132</v>
      </c>
      <c r="B132" s="38">
        <v>3090</v>
      </c>
      <c r="C132" s="38">
        <v>3436.7</v>
      </c>
      <c r="D132" s="4">
        <f t="shared" si="49"/>
        <v>1.112200647249191</v>
      </c>
      <c r="E132" s="11">
        <v>10</v>
      </c>
      <c r="F132" s="5" t="s">
        <v>371</v>
      </c>
      <c r="G132" s="5" t="s">
        <v>371</v>
      </c>
      <c r="H132" s="5" t="s">
        <v>371</v>
      </c>
      <c r="I132" s="5" t="s">
        <v>371</v>
      </c>
      <c r="J132" s="5" t="s">
        <v>371</v>
      </c>
      <c r="K132" s="5" t="s">
        <v>371</v>
      </c>
      <c r="L132" s="5" t="s">
        <v>371</v>
      </c>
      <c r="M132" s="5" t="s">
        <v>371</v>
      </c>
      <c r="N132" s="38">
        <v>637.1</v>
      </c>
      <c r="O132" s="38">
        <v>636.6</v>
      </c>
      <c r="P132" s="4">
        <f t="shared" si="50"/>
        <v>0.99921519384711976</v>
      </c>
      <c r="Q132" s="11">
        <v>20</v>
      </c>
      <c r="R132" s="11">
        <v>1</v>
      </c>
      <c r="S132" s="11">
        <v>15</v>
      </c>
      <c r="T132" s="38">
        <v>56</v>
      </c>
      <c r="U132" s="38">
        <v>53.4</v>
      </c>
      <c r="V132" s="4">
        <f t="shared" si="51"/>
        <v>0.95357142857142851</v>
      </c>
      <c r="W132" s="11">
        <v>20</v>
      </c>
      <c r="X132" s="38">
        <v>5</v>
      </c>
      <c r="Y132" s="38">
        <v>9</v>
      </c>
      <c r="Z132" s="4">
        <f t="shared" si="52"/>
        <v>1.8</v>
      </c>
      <c r="AA132" s="11">
        <v>30</v>
      </c>
      <c r="AB132" s="49">
        <f t="shared" si="53"/>
        <v>1.2545025149564513</v>
      </c>
      <c r="AC132" s="49">
        <f t="shared" si="54"/>
        <v>1.2054502514956451</v>
      </c>
      <c r="AD132" s="50">
        <v>2938</v>
      </c>
      <c r="AE132" s="38">
        <f t="shared" si="45"/>
        <v>267.09090909090907</v>
      </c>
      <c r="AF132" s="38">
        <f t="shared" si="46"/>
        <v>322</v>
      </c>
      <c r="AG132" s="38">
        <f t="shared" si="55"/>
        <v>54.909090909090935</v>
      </c>
      <c r="AH132" s="38">
        <v>0</v>
      </c>
      <c r="AI132" s="38">
        <f t="shared" si="47"/>
        <v>322</v>
      </c>
      <c r="AJ132" s="38"/>
      <c r="AK132" s="38">
        <f t="shared" si="48"/>
        <v>322</v>
      </c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10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10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10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10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10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10"/>
      <c r="GJ132" s="9"/>
      <c r="GK132" s="9"/>
    </row>
    <row r="133" spans="1:193" s="2" customFormat="1" ht="16.95" customHeight="1">
      <c r="A133" s="14" t="s">
        <v>133</v>
      </c>
      <c r="B133" s="38">
        <v>0</v>
      </c>
      <c r="C133" s="38">
        <v>0</v>
      </c>
      <c r="D133" s="4">
        <f t="shared" si="49"/>
        <v>0</v>
      </c>
      <c r="E133" s="11">
        <v>0</v>
      </c>
      <c r="F133" s="5" t="s">
        <v>371</v>
      </c>
      <c r="G133" s="5" t="s">
        <v>371</v>
      </c>
      <c r="H133" s="5" t="s">
        <v>371</v>
      </c>
      <c r="I133" s="5" t="s">
        <v>371</v>
      </c>
      <c r="J133" s="5" t="s">
        <v>371</v>
      </c>
      <c r="K133" s="5" t="s">
        <v>371</v>
      </c>
      <c r="L133" s="5" t="s">
        <v>371</v>
      </c>
      <c r="M133" s="5" t="s">
        <v>371</v>
      </c>
      <c r="N133" s="38">
        <v>194</v>
      </c>
      <c r="O133" s="38">
        <v>43.9</v>
      </c>
      <c r="P133" s="4">
        <f t="shared" si="50"/>
        <v>0.22628865979381443</v>
      </c>
      <c r="Q133" s="11">
        <v>20</v>
      </c>
      <c r="R133" s="11">
        <v>1</v>
      </c>
      <c r="S133" s="11">
        <v>15</v>
      </c>
      <c r="T133" s="38">
        <v>103</v>
      </c>
      <c r="U133" s="38">
        <v>74.7</v>
      </c>
      <c r="V133" s="4">
        <f t="shared" si="51"/>
        <v>0.72524271844660193</v>
      </c>
      <c r="W133" s="11">
        <v>20</v>
      </c>
      <c r="X133" s="38">
        <v>7</v>
      </c>
      <c r="Y133" s="38">
        <v>17.399999999999999</v>
      </c>
      <c r="Z133" s="4">
        <f t="shared" si="52"/>
        <v>2.4857142857142853</v>
      </c>
      <c r="AA133" s="11">
        <v>10</v>
      </c>
      <c r="AB133" s="49">
        <f t="shared" si="53"/>
        <v>0.90596569879924893</v>
      </c>
      <c r="AC133" s="49">
        <f t="shared" si="54"/>
        <v>0.90596569879924893</v>
      </c>
      <c r="AD133" s="50">
        <v>1103</v>
      </c>
      <c r="AE133" s="38">
        <f t="shared" si="45"/>
        <v>100.27272727272727</v>
      </c>
      <c r="AF133" s="38">
        <f t="shared" si="46"/>
        <v>90.8</v>
      </c>
      <c r="AG133" s="38">
        <f t="shared" si="55"/>
        <v>-9.4727272727272691</v>
      </c>
      <c r="AH133" s="38">
        <v>0</v>
      </c>
      <c r="AI133" s="38">
        <f t="shared" si="47"/>
        <v>90.8</v>
      </c>
      <c r="AJ133" s="38"/>
      <c r="AK133" s="38">
        <f t="shared" si="48"/>
        <v>90.8</v>
      </c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0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10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10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10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10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10"/>
      <c r="GJ133" s="9"/>
      <c r="GK133" s="9"/>
    </row>
    <row r="134" spans="1:193" s="2" customFormat="1" ht="16.95" customHeight="1">
      <c r="A134" s="14" t="s">
        <v>134</v>
      </c>
      <c r="B134" s="38">
        <v>0</v>
      </c>
      <c r="C134" s="38">
        <v>0</v>
      </c>
      <c r="D134" s="4">
        <f t="shared" si="49"/>
        <v>0</v>
      </c>
      <c r="E134" s="11">
        <v>0</v>
      </c>
      <c r="F134" s="5" t="s">
        <v>371</v>
      </c>
      <c r="G134" s="5" t="s">
        <v>371</v>
      </c>
      <c r="H134" s="5" t="s">
        <v>371</v>
      </c>
      <c r="I134" s="5" t="s">
        <v>371</v>
      </c>
      <c r="J134" s="5" t="s">
        <v>371</v>
      </c>
      <c r="K134" s="5" t="s">
        <v>371</v>
      </c>
      <c r="L134" s="5" t="s">
        <v>371</v>
      </c>
      <c r="M134" s="5" t="s">
        <v>371</v>
      </c>
      <c r="N134" s="38">
        <v>128.6</v>
      </c>
      <c r="O134" s="38">
        <v>69.099999999999994</v>
      </c>
      <c r="P134" s="4">
        <f t="shared" si="50"/>
        <v>0.53732503888024885</v>
      </c>
      <c r="Q134" s="11">
        <v>20</v>
      </c>
      <c r="R134" s="11">
        <v>1</v>
      </c>
      <c r="S134" s="11">
        <v>15</v>
      </c>
      <c r="T134" s="38">
        <v>0</v>
      </c>
      <c r="U134" s="38">
        <v>0</v>
      </c>
      <c r="V134" s="4">
        <f t="shared" si="51"/>
        <v>1</v>
      </c>
      <c r="W134" s="11">
        <v>20</v>
      </c>
      <c r="X134" s="38">
        <v>2</v>
      </c>
      <c r="Y134" s="38">
        <v>2.1</v>
      </c>
      <c r="Z134" s="4">
        <f t="shared" si="52"/>
        <v>1.05</v>
      </c>
      <c r="AA134" s="11">
        <v>30</v>
      </c>
      <c r="AB134" s="49">
        <f t="shared" si="53"/>
        <v>0.90878236208947039</v>
      </c>
      <c r="AC134" s="49">
        <f t="shared" si="54"/>
        <v>0.90878236208947039</v>
      </c>
      <c r="AD134" s="50">
        <v>533</v>
      </c>
      <c r="AE134" s="38">
        <f t="shared" si="45"/>
        <v>48.454545454545453</v>
      </c>
      <c r="AF134" s="38">
        <f t="shared" si="46"/>
        <v>44</v>
      </c>
      <c r="AG134" s="38">
        <f t="shared" si="55"/>
        <v>-4.4545454545454533</v>
      </c>
      <c r="AH134" s="38">
        <v>0</v>
      </c>
      <c r="AI134" s="38">
        <f t="shared" si="47"/>
        <v>44</v>
      </c>
      <c r="AJ134" s="38"/>
      <c r="AK134" s="38">
        <f t="shared" si="48"/>
        <v>44</v>
      </c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10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10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10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10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10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10"/>
      <c r="GJ134" s="9"/>
      <c r="GK134" s="9"/>
    </row>
    <row r="135" spans="1:193" s="2" customFormat="1" ht="16.95" customHeight="1">
      <c r="A135" s="14" t="s">
        <v>135</v>
      </c>
      <c r="B135" s="38">
        <v>0</v>
      </c>
      <c r="C135" s="38">
        <v>0</v>
      </c>
      <c r="D135" s="4">
        <f t="shared" si="49"/>
        <v>0</v>
      </c>
      <c r="E135" s="11">
        <v>0</v>
      </c>
      <c r="F135" s="5" t="s">
        <v>371</v>
      </c>
      <c r="G135" s="5" t="s">
        <v>371</v>
      </c>
      <c r="H135" s="5" t="s">
        <v>371</v>
      </c>
      <c r="I135" s="5" t="s">
        <v>371</v>
      </c>
      <c r="J135" s="5" t="s">
        <v>371</v>
      </c>
      <c r="K135" s="5" t="s">
        <v>371</v>
      </c>
      <c r="L135" s="5" t="s">
        <v>371</v>
      </c>
      <c r="M135" s="5" t="s">
        <v>371</v>
      </c>
      <c r="N135" s="38">
        <v>72.3</v>
      </c>
      <c r="O135" s="38">
        <v>22.5</v>
      </c>
      <c r="P135" s="4">
        <f t="shared" si="50"/>
        <v>0.31120331950207469</v>
      </c>
      <c r="Q135" s="11">
        <v>20</v>
      </c>
      <c r="R135" s="11">
        <v>1</v>
      </c>
      <c r="S135" s="11">
        <v>15</v>
      </c>
      <c r="T135" s="38">
        <v>90</v>
      </c>
      <c r="U135" s="38">
        <v>83.6</v>
      </c>
      <c r="V135" s="4">
        <f t="shared" si="51"/>
        <v>0.92888888888888888</v>
      </c>
      <c r="W135" s="11">
        <v>35</v>
      </c>
      <c r="X135" s="38">
        <v>3</v>
      </c>
      <c r="Y135" s="38">
        <v>1</v>
      </c>
      <c r="Z135" s="4">
        <f t="shared" si="52"/>
        <v>0.33333333333333331</v>
      </c>
      <c r="AA135" s="11">
        <v>15</v>
      </c>
      <c r="AB135" s="49">
        <f t="shared" si="53"/>
        <v>0.69100208824885423</v>
      </c>
      <c r="AC135" s="49">
        <f t="shared" si="54"/>
        <v>0.69100208824885423</v>
      </c>
      <c r="AD135" s="50">
        <v>595</v>
      </c>
      <c r="AE135" s="38">
        <f t="shared" si="45"/>
        <v>54.090909090909093</v>
      </c>
      <c r="AF135" s="38">
        <f t="shared" si="46"/>
        <v>37.4</v>
      </c>
      <c r="AG135" s="38">
        <f t="shared" si="55"/>
        <v>-16.690909090909095</v>
      </c>
      <c r="AH135" s="38">
        <v>0</v>
      </c>
      <c r="AI135" s="38">
        <f t="shared" si="47"/>
        <v>37.4</v>
      </c>
      <c r="AJ135" s="38"/>
      <c r="AK135" s="38">
        <f t="shared" si="48"/>
        <v>37.4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0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10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10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10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10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10"/>
      <c r="GJ135" s="9"/>
      <c r="GK135" s="9"/>
    </row>
    <row r="136" spans="1:193" s="2" customFormat="1" ht="16.95" customHeight="1">
      <c r="A136" s="14" t="s">
        <v>136</v>
      </c>
      <c r="B136" s="38">
        <v>500</v>
      </c>
      <c r="C136" s="38">
        <v>522</v>
      </c>
      <c r="D136" s="4">
        <f t="shared" si="49"/>
        <v>1.044</v>
      </c>
      <c r="E136" s="11">
        <v>10</v>
      </c>
      <c r="F136" s="5" t="s">
        <v>371</v>
      </c>
      <c r="G136" s="5" t="s">
        <v>371</v>
      </c>
      <c r="H136" s="5" t="s">
        <v>371</v>
      </c>
      <c r="I136" s="5" t="s">
        <v>371</v>
      </c>
      <c r="J136" s="5" t="s">
        <v>371</v>
      </c>
      <c r="K136" s="5" t="s">
        <v>371</v>
      </c>
      <c r="L136" s="5" t="s">
        <v>371</v>
      </c>
      <c r="M136" s="5" t="s">
        <v>371</v>
      </c>
      <c r="N136" s="38">
        <v>176.8</v>
      </c>
      <c r="O136" s="38">
        <v>137.1</v>
      </c>
      <c r="P136" s="4">
        <f t="shared" si="50"/>
        <v>0.77545248868778272</v>
      </c>
      <c r="Q136" s="11">
        <v>20</v>
      </c>
      <c r="R136" s="11">
        <v>1</v>
      </c>
      <c r="S136" s="11">
        <v>15</v>
      </c>
      <c r="T136" s="38">
        <v>204</v>
      </c>
      <c r="U136" s="38">
        <v>251.6</v>
      </c>
      <c r="V136" s="4">
        <f t="shared" si="51"/>
        <v>1.2333333333333334</v>
      </c>
      <c r="W136" s="11">
        <v>35</v>
      </c>
      <c r="X136" s="38">
        <v>9</v>
      </c>
      <c r="Y136" s="38">
        <v>4.4000000000000004</v>
      </c>
      <c r="Z136" s="4">
        <f t="shared" si="52"/>
        <v>0.48888888888888893</v>
      </c>
      <c r="AA136" s="11">
        <v>15</v>
      </c>
      <c r="AB136" s="49">
        <f t="shared" si="53"/>
        <v>0.9626215765658489</v>
      </c>
      <c r="AC136" s="49">
        <f t="shared" si="54"/>
        <v>0.9626215765658489</v>
      </c>
      <c r="AD136" s="50">
        <v>646</v>
      </c>
      <c r="AE136" s="38">
        <f t="shared" si="45"/>
        <v>58.727272727272727</v>
      </c>
      <c r="AF136" s="38">
        <f t="shared" si="46"/>
        <v>56.5</v>
      </c>
      <c r="AG136" s="38">
        <f t="shared" si="55"/>
        <v>-2.2272727272727266</v>
      </c>
      <c r="AH136" s="38">
        <v>0</v>
      </c>
      <c r="AI136" s="38">
        <f t="shared" si="47"/>
        <v>56.5</v>
      </c>
      <c r="AJ136" s="38"/>
      <c r="AK136" s="38">
        <f t="shared" si="48"/>
        <v>56.5</v>
      </c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10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10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10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10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10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10"/>
      <c r="GJ136" s="9"/>
      <c r="GK136" s="9"/>
    </row>
    <row r="137" spans="1:193" s="2" customFormat="1" ht="16.95" customHeight="1">
      <c r="A137" s="14" t="s">
        <v>137</v>
      </c>
      <c r="B137" s="38">
        <v>0</v>
      </c>
      <c r="C137" s="38">
        <v>0</v>
      </c>
      <c r="D137" s="4">
        <f t="shared" si="49"/>
        <v>0</v>
      </c>
      <c r="E137" s="11">
        <v>0</v>
      </c>
      <c r="F137" s="5" t="s">
        <v>371</v>
      </c>
      <c r="G137" s="5" t="s">
        <v>371</v>
      </c>
      <c r="H137" s="5" t="s">
        <v>371</v>
      </c>
      <c r="I137" s="5" t="s">
        <v>371</v>
      </c>
      <c r="J137" s="5" t="s">
        <v>371</v>
      </c>
      <c r="K137" s="5" t="s">
        <v>371</v>
      </c>
      <c r="L137" s="5" t="s">
        <v>371</v>
      </c>
      <c r="M137" s="5" t="s">
        <v>371</v>
      </c>
      <c r="N137" s="38">
        <v>387.9</v>
      </c>
      <c r="O137" s="38">
        <v>211.4</v>
      </c>
      <c r="P137" s="4">
        <f t="shared" si="50"/>
        <v>0.54498582108790927</v>
      </c>
      <c r="Q137" s="11">
        <v>20</v>
      </c>
      <c r="R137" s="11">
        <v>1</v>
      </c>
      <c r="S137" s="11">
        <v>15</v>
      </c>
      <c r="T137" s="38">
        <v>405</v>
      </c>
      <c r="U137" s="38">
        <v>455.3</v>
      </c>
      <c r="V137" s="4">
        <f t="shared" si="51"/>
        <v>1.1241975308641976</v>
      </c>
      <c r="W137" s="11">
        <v>35</v>
      </c>
      <c r="X137" s="38">
        <v>12</v>
      </c>
      <c r="Y137" s="38">
        <v>14.8</v>
      </c>
      <c r="Z137" s="4">
        <f t="shared" si="52"/>
        <v>1.2333333333333334</v>
      </c>
      <c r="AA137" s="11">
        <v>15</v>
      </c>
      <c r="AB137" s="49">
        <f t="shared" si="53"/>
        <v>0.98525447061182481</v>
      </c>
      <c r="AC137" s="49">
        <f t="shared" si="54"/>
        <v>0.98525447061182481</v>
      </c>
      <c r="AD137" s="50">
        <v>1451</v>
      </c>
      <c r="AE137" s="38">
        <f t="shared" si="45"/>
        <v>131.90909090909091</v>
      </c>
      <c r="AF137" s="38">
        <f t="shared" si="46"/>
        <v>130</v>
      </c>
      <c r="AG137" s="38">
        <f t="shared" si="55"/>
        <v>-1.9090909090909065</v>
      </c>
      <c r="AH137" s="38">
        <v>0</v>
      </c>
      <c r="AI137" s="38">
        <f t="shared" si="47"/>
        <v>130</v>
      </c>
      <c r="AJ137" s="38"/>
      <c r="AK137" s="38">
        <f t="shared" si="48"/>
        <v>130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10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10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10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10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10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10"/>
      <c r="GJ137" s="9"/>
      <c r="GK137" s="9"/>
    </row>
    <row r="138" spans="1:193" s="2" customFormat="1" ht="16.95" customHeight="1">
      <c r="A138" s="14" t="s">
        <v>138</v>
      </c>
      <c r="B138" s="38">
        <v>0</v>
      </c>
      <c r="C138" s="38">
        <v>0</v>
      </c>
      <c r="D138" s="4">
        <f t="shared" si="49"/>
        <v>0</v>
      </c>
      <c r="E138" s="11">
        <v>0</v>
      </c>
      <c r="F138" s="5" t="s">
        <v>371</v>
      </c>
      <c r="G138" s="5" t="s">
        <v>371</v>
      </c>
      <c r="H138" s="5" t="s">
        <v>371</v>
      </c>
      <c r="I138" s="5" t="s">
        <v>371</v>
      </c>
      <c r="J138" s="5" t="s">
        <v>371</v>
      </c>
      <c r="K138" s="5" t="s">
        <v>371</v>
      </c>
      <c r="L138" s="5" t="s">
        <v>371</v>
      </c>
      <c r="M138" s="5" t="s">
        <v>371</v>
      </c>
      <c r="N138" s="38">
        <v>609.9</v>
      </c>
      <c r="O138" s="38">
        <v>137.6</v>
      </c>
      <c r="P138" s="4">
        <f t="shared" si="50"/>
        <v>0.22561075586161666</v>
      </c>
      <c r="Q138" s="11">
        <v>20</v>
      </c>
      <c r="R138" s="11">
        <v>1</v>
      </c>
      <c r="S138" s="11">
        <v>15</v>
      </c>
      <c r="T138" s="38">
        <v>12</v>
      </c>
      <c r="U138" s="38">
        <v>14.2</v>
      </c>
      <c r="V138" s="4">
        <f t="shared" si="51"/>
        <v>1.1833333333333333</v>
      </c>
      <c r="W138" s="11">
        <v>25</v>
      </c>
      <c r="X138" s="38">
        <v>3</v>
      </c>
      <c r="Y138" s="38">
        <v>0.2</v>
      </c>
      <c r="Z138" s="4">
        <f t="shared" si="52"/>
        <v>6.6666666666666666E-2</v>
      </c>
      <c r="AA138" s="11">
        <v>25</v>
      </c>
      <c r="AB138" s="49">
        <f t="shared" si="53"/>
        <v>0.59720253079096863</v>
      </c>
      <c r="AC138" s="49">
        <f t="shared" si="54"/>
        <v>0.59720253079096863</v>
      </c>
      <c r="AD138" s="50">
        <v>876</v>
      </c>
      <c r="AE138" s="38">
        <f t="shared" si="45"/>
        <v>79.63636363636364</v>
      </c>
      <c r="AF138" s="38">
        <f t="shared" si="46"/>
        <v>47.6</v>
      </c>
      <c r="AG138" s="38">
        <f t="shared" si="55"/>
        <v>-32.036363636363639</v>
      </c>
      <c r="AH138" s="38">
        <v>0</v>
      </c>
      <c r="AI138" s="38">
        <f t="shared" si="47"/>
        <v>47.6</v>
      </c>
      <c r="AJ138" s="38"/>
      <c r="AK138" s="38">
        <f t="shared" si="48"/>
        <v>47.6</v>
      </c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10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10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10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10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10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10"/>
      <c r="GJ138" s="9"/>
      <c r="GK138" s="9"/>
    </row>
    <row r="139" spans="1:193" s="2" customFormat="1" ht="16.95" customHeight="1">
      <c r="A139" s="19" t="s">
        <v>139</v>
      </c>
      <c r="B139" s="7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10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10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10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10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10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10"/>
      <c r="GJ139" s="9"/>
      <c r="GK139" s="9"/>
    </row>
    <row r="140" spans="1:193" s="2" customFormat="1" ht="16.95" customHeight="1">
      <c r="A140" s="14" t="s">
        <v>140</v>
      </c>
      <c r="B140" s="38">
        <v>0</v>
      </c>
      <c r="C140" s="38">
        <v>0</v>
      </c>
      <c r="D140" s="4">
        <f t="shared" si="49"/>
        <v>0</v>
      </c>
      <c r="E140" s="11">
        <v>0</v>
      </c>
      <c r="F140" s="5" t="s">
        <v>371</v>
      </c>
      <c r="G140" s="5" t="s">
        <v>371</v>
      </c>
      <c r="H140" s="5" t="s">
        <v>371</v>
      </c>
      <c r="I140" s="5" t="s">
        <v>371</v>
      </c>
      <c r="J140" s="5" t="s">
        <v>371</v>
      </c>
      <c r="K140" s="5" t="s">
        <v>371</v>
      </c>
      <c r="L140" s="5" t="s">
        <v>371</v>
      </c>
      <c r="M140" s="5" t="s">
        <v>371</v>
      </c>
      <c r="N140" s="38">
        <v>37.9</v>
      </c>
      <c r="O140" s="38">
        <v>19.399999999999999</v>
      </c>
      <c r="P140" s="4">
        <f t="shared" si="50"/>
        <v>0.51187335092348285</v>
      </c>
      <c r="Q140" s="11">
        <v>20</v>
      </c>
      <c r="R140" s="11">
        <v>1</v>
      </c>
      <c r="S140" s="11">
        <v>15</v>
      </c>
      <c r="T140" s="38">
        <v>0</v>
      </c>
      <c r="U140" s="38">
        <v>0</v>
      </c>
      <c r="V140" s="4">
        <f t="shared" si="51"/>
        <v>1</v>
      </c>
      <c r="W140" s="11">
        <v>30</v>
      </c>
      <c r="X140" s="38">
        <v>0</v>
      </c>
      <c r="Y140" s="38">
        <v>0.1</v>
      </c>
      <c r="Z140" s="4">
        <f t="shared" si="52"/>
        <v>1</v>
      </c>
      <c r="AA140" s="11">
        <v>20</v>
      </c>
      <c r="AB140" s="49">
        <f t="shared" si="53"/>
        <v>0.88514667080552534</v>
      </c>
      <c r="AC140" s="49">
        <f t="shared" si="54"/>
        <v>0.88514667080552534</v>
      </c>
      <c r="AD140" s="50">
        <v>1932</v>
      </c>
      <c r="AE140" s="38">
        <f t="shared" si="45"/>
        <v>175.63636363636363</v>
      </c>
      <c r="AF140" s="38">
        <f t="shared" si="46"/>
        <v>155.5</v>
      </c>
      <c r="AG140" s="38">
        <f t="shared" si="55"/>
        <v>-20.136363636363626</v>
      </c>
      <c r="AH140" s="38">
        <v>0</v>
      </c>
      <c r="AI140" s="38">
        <f t="shared" si="47"/>
        <v>155.5</v>
      </c>
      <c r="AJ140" s="38"/>
      <c r="AK140" s="38">
        <f t="shared" si="48"/>
        <v>155.5</v>
      </c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10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10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10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10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10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10"/>
      <c r="GJ140" s="9"/>
      <c r="GK140" s="9"/>
    </row>
    <row r="141" spans="1:193" s="2" customFormat="1" ht="16.95" customHeight="1">
      <c r="A141" s="14" t="s">
        <v>141</v>
      </c>
      <c r="B141" s="38">
        <v>0</v>
      </c>
      <c r="C141" s="38">
        <v>0</v>
      </c>
      <c r="D141" s="4">
        <f t="shared" si="49"/>
        <v>0</v>
      </c>
      <c r="E141" s="11">
        <v>0</v>
      </c>
      <c r="F141" s="5" t="s">
        <v>371</v>
      </c>
      <c r="G141" s="5" t="s">
        <v>371</v>
      </c>
      <c r="H141" s="5" t="s">
        <v>371</v>
      </c>
      <c r="I141" s="5" t="s">
        <v>371</v>
      </c>
      <c r="J141" s="5" t="s">
        <v>371</v>
      </c>
      <c r="K141" s="5" t="s">
        <v>371</v>
      </c>
      <c r="L141" s="5" t="s">
        <v>371</v>
      </c>
      <c r="M141" s="5" t="s">
        <v>371</v>
      </c>
      <c r="N141" s="38">
        <v>107.5</v>
      </c>
      <c r="O141" s="38">
        <v>21.5</v>
      </c>
      <c r="P141" s="4">
        <f t="shared" si="50"/>
        <v>0.2</v>
      </c>
      <c r="Q141" s="11">
        <v>20</v>
      </c>
      <c r="R141" s="11">
        <v>1</v>
      </c>
      <c r="S141" s="11">
        <v>15</v>
      </c>
      <c r="T141" s="38">
        <v>21</v>
      </c>
      <c r="U141" s="38">
        <v>23.4</v>
      </c>
      <c r="V141" s="4">
        <f t="shared" si="51"/>
        <v>1.1142857142857143</v>
      </c>
      <c r="W141" s="11">
        <v>35</v>
      </c>
      <c r="X141" s="38">
        <v>1.6</v>
      </c>
      <c r="Y141" s="38">
        <v>3.8</v>
      </c>
      <c r="Z141" s="4">
        <f t="shared" si="52"/>
        <v>2.3749999999999996</v>
      </c>
      <c r="AA141" s="11">
        <v>15</v>
      </c>
      <c r="AB141" s="49">
        <f t="shared" si="53"/>
        <v>1.1014705882352942</v>
      </c>
      <c r="AC141" s="49">
        <f t="shared" si="54"/>
        <v>1.1014705882352942</v>
      </c>
      <c r="AD141" s="50">
        <v>2244</v>
      </c>
      <c r="AE141" s="38">
        <f t="shared" si="45"/>
        <v>204</v>
      </c>
      <c r="AF141" s="38">
        <f t="shared" si="46"/>
        <v>224.7</v>
      </c>
      <c r="AG141" s="38">
        <f t="shared" si="55"/>
        <v>20.699999999999989</v>
      </c>
      <c r="AH141" s="38">
        <v>0</v>
      </c>
      <c r="AI141" s="38">
        <f t="shared" si="47"/>
        <v>224.7</v>
      </c>
      <c r="AJ141" s="38"/>
      <c r="AK141" s="38">
        <f t="shared" si="48"/>
        <v>224.7</v>
      </c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10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10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10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10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10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10"/>
      <c r="GJ141" s="9"/>
      <c r="GK141" s="9"/>
    </row>
    <row r="142" spans="1:193" s="2" customFormat="1" ht="16.95" customHeight="1">
      <c r="A142" s="14" t="s">
        <v>142</v>
      </c>
      <c r="B142" s="38">
        <v>0</v>
      </c>
      <c r="C142" s="38">
        <v>0</v>
      </c>
      <c r="D142" s="4">
        <f t="shared" si="49"/>
        <v>0</v>
      </c>
      <c r="E142" s="11">
        <v>0</v>
      </c>
      <c r="F142" s="5" t="s">
        <v>371</v>
      </c>
      <c r="G142" s="5" t="s">
        <v>371</v>
      </c>
      <c r="H142" s="5" t="s">
        <v>371</v>
      </c>
      <c r="I142" s="5" t="s">
        <v>371</v>
      </c>
      <c r="J142" s="5" t="s">
        <v>371</v>
      </c>
      <c r="K142" s="5" t="s">
        <v>371</v>
      </c>
      <c r="L142" s="5" t="s">
        <v>371</v>
      </c>
      <c r="M142" s="5" t="s">
        <v>371</v>
      </c>
      <c r="N142" s="38">
        <v>69.099999999999994</v>
      </c>
      <c r="O142" s="38">
        <v>0</v>
      </c>
      <c r="P142" s="4">
        <f t="shared" si="50"/>
        <v>0</v>
      </c>
      <c r="Q142" s="11">
        <v>20</v>
      </c>
      <c r="R142" s="11">
        <v>1</v>
      </c>
      <c r="S142" s="11">
        <v>15</v>
      </c>
      <c r="T142" s="38">
        <v>58</v>
      </c>
      <c r="U142" s="38">
        <v>73.3</v>
      </c>
      <c r="V142" s="4">
        <f t="shared" si="51"/>
        <v>1.2637931034482759</v>
      </c>
      <c r="W142" s="11">
        <v>30</v>
      </c>
      <c r="X142" s="38">
        <v>1.5</v>
      </c>
      <c r="Y142" s="38">
        <v>2.5</v>
      </c>
      <c r="Z142" s="4">
        <f t="shared" si="52"/>
        <v>1.6666666666666667</v>
      </c>
      <c r="AA142" s="11">
        <v>20</v>
      </c>
      <c r="AB142" s="49">
        <f t="shared" si="53"/>
        <v>1.0146720757268426</v>
      </c>
      <c r="AC142" s="49">
        <f t="shared" si="54"/>
        <v>1.0146720757268426</v>
      </c>
      <c r="AD142" s="50">
        <v>4282</v>
      </c>
      <c r="AE142" s="38">
        <f t="shared" si="45"/>
        <v>389.27272727272725</v>
      </c>
      <c r="AF142" s="38">
        <f t="shared" si="46"/>
        <v>395</v>
      </c>
      <c r="AG142" s="38">
        <f t="shared" si="55"/>
        <v>5.7272727272727479</v>
      </c>
      <c r="AH142" s="38">
        <v>0</v>
      </c>
      <c r="AI142" s="38">
        <f t="shared" si="47"/>
        <v>395</v>
      </c>
      <c r="AJ142" s="38"/>
      <c r="AK142" s="38">
        <f t="shared" si="48"/>
        <v>395</v>
      </c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10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10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10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10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10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10"/>
      <c r="GJ142" s="9"/>
      <c r="GK142" s="9"/>
    </row>
    <row r="143" spans="1:193" s="2" customFormat="1" ht="16.95" customHeight="1">
      <c r="A143" s="14" t="s">
        <v>143</v>
      </c>
      <c r="B143" s="38">
        <v>1147</v>
      </c>
      <c r="C143" s="38">
        <v>915</v>
      </c>
      <c r="D143" s="4">
        <f t="shared" si="49"/>
        <v>0.79773321708805578</v>
      </c>
      <c r="E143" s="11">
        <v>10</v>
      </c>
      <c r="F143" s="5" t="s">
        <v>371</v>
      </c>
      <c r="G143" s="5" t="s">
        <v>371</v>
      </c>
      <c r="H143" s="5" t="s">
        <v>371</v>
      </c>
      <c r="I143" s="5" t="s">
        <v>371</v>
      </c>
      <c r="J143" s="5" t="s">
        <v>371</v>
      </c>
      <c r="K143" s="5" t="s">
        <v>371</v>
      </c>
      <c r="L143" s="5" t="s">
        <v>371</v>
      </c>
      <c r="M143" s="5" t="s">
        <v>371</v>
      </c>
      <c r="N143" s="38">
        <v>402.6</v>
      </c>
      <c r="O143" s="38">
        <v>221.8</v>
      </c>
      <c r="P143" s="4">
        <f t="shared" si="50"/>
        <v>0.55091902632886236</v>
      </c>
      <c r="Q143" s="11">
        <v>20</v>
      </c>
      <c r="R143" s="11">
        <v>1</v>
      </c>
      <c r="S143" s="11">
        <v>15</v>
      </c>
      <c r="T143" s="38">
        <v>0</v>
      </c>
      <c r="U143" s="38">
        <v>0</v>
      </c>
      <c r="V143" s="4">
        <f t="shared" si="51"/>
        <v>1</v>
      </c>
      <c r="W143" s="11">
        <v>20</v>
      </c>
      <c r="X143" s="38">
        <v>0.6</v>
      </c>
      <c r="Y143" s="38">
        <v>1</v>
      </c>
      <c r="Z143" s="4">
        <f t="shared" si="52"/>
        <v>1.6666666666666667</v>
      </c>
      <c r="AA143" s="11">
        <v>30</v>
      </c>
      <c r="AB143" s="49">
        <f t="shared" si="53"/>
        <v>1.094691712604819</v>
      </c>
      <c r="AC143" s="49">
        <f t="shared" si="54"/>
        <v>1.094691712604819</v>
      </c>
      <c r="AD143" s="50">
        <v>4287</v>
      </c>
      <c r="AE143" s="38">
        <f t="shared" si="45"/>
        <v>389.72727272727275</v>
      </c>
      <c r="AF143" s="38">
        <f t="shared" si="46"/>
        <v>426.6</v>
      </c>
      <c r="AG143" s="38">
        <f t="shared" si="55"/>
        <v>36.872727272727275</v>
      </c>
      <c r="AH143" s="38">
        <v>0</v>
      </c>
      <c r="AI143" s="38">
        <f t="shared" si="47"/>
        <v>426.6</v>
      </c>
      <c r="AJ143" s="38"/>
      <c r="AK143" s="38">
        <f t="shared" si="48"/>
        <v>426.6</v>
      </c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10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10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10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10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10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10"/>
      <c r="GJ143" s="9"/>
      <c r="GK143" s="9"/>
    </row>
    <row r="144" spans="1:193" s="2" customFormat="1" ht="16.95" customHeight="1">
      <c r="A144" s="14" t="s">
        <v>144</v>
      </c>
      <c r="B144" s="38">
        <v>82</v>
      </c>
      <c r="C144" s="38">
        <v>82</v>
      </c>
      <c r="D144" s="4">
        <f t="shared" si="49"/>
        <v>1</v>
      </c>
      <c r="E144" s="11">
        <v>10</v>
      </c>
      <c r="F144" s="5" t="s">
        <v>371</v>
      </c>
      <c r="G144" s="5" t="s">
        <v>371</v>
      </c>
      <c r="H144" s="5" t="s">
        <v>371</v>
      </c>
      <c r="I144" s="5" t="s">
        <v>371</v>
      </c>
      <c r="J144" s="5" t="s">
        <v>371</v>
      </c>
      <c r="K144" s="5" t="s">
        <v>371</v>
      </c>
      <c r="L144" s="5" t="s">
        <v>371</v>
      </c>
      <c r="M144" s="5" t="s">
        <v>371</v>
      </c>
      <c r="N144" s="38">
        <v>276.8</v>
      </c>
      <c r="O144" s="38">
        <v>423.5</v>
      </c>
      <c r="P144" s="4">
        <f t="shared" si="50"/>
        <v>1.5299855491329479</v>
      </c>
      <c r="Q144" s="11">
        <v>20</v>
      </c>
      <c r="R144" s="11">
        <v>1</v>
      </c>
      <c r="S144" s="11">
        <v>15</v>
      </c>
      <c r="T144" s="38">
        <v>12</v>
      </c>
      <c r="U144" s="38">
        <v>12</v>
      </c>
      <c r="V144" s="4">
        <f t="shared" si="51"/>
        <v>1</v>
      </c>
      <c r="W144" s="11">
        <v>30</v>
      </c>
      <c r="X144" s="38">
        <v>0</v>
      </c>
      <c r="Y144" s="38">
        <v>0.3</v>
      </c>
      <c r="Z144" s="4">
        <f t="shared" si="52"/>
        <v>1</v>
      </c>
      <c r="AA144" s="11">
        <v>20</v>
      </c>
      <c r="AB144" s="49">
        <f t="shared" si="53"/>
        <v>1.1115759050806207</v>
      </c>
      <c r="AC144" s="49">
        <f t="shared" si="54"/>
        <v>1.1115759050806207</v>
      </c>
      <c r="AD144" s="50">
        <v>1948</v>
      </c>
      <c r="AE144" s="38">
        <f t="shared" si="45"/>
        <v>177.09090909090909</v>
      </c>
      <c r="AF144" s="38">
        <f t="shared" si="46"/>
        <v>196.8</v>
      </c>
      <c r="AG144" s="38">
        <f t="shared" si="55"/>
        <v>19.709090909090918</v>
      </c>
      <c r="AH144" s="38">
        <v>0</v>
      </c>
      <c r="AI144" s="38">
        <f t="shared" si="47"/>
        <v>196.8</v>
      </c>
      <c r="AJ144" s="38"/>
      <c r="AK144" s="38">
        <f t="shared" si="48"/>
        <v>196.8</v>
      </c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0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10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10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10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10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10"/>
      <c r="GJ144" s="9"/>
      <c r="GK144" s="9"/>
    </row>
    <row r="145" spans="1:193" s="2" customFormat="1" ht="16.95" customHeight="1">
      <c r="A145" s="14" t="s">
        <v>145</v>
      </c>
      <c r="B145" s="38">
        <v>0</v>
      </c>
      <c r="C145" s="38">
        <v>0</v>
      </c>
      <c r="D145" s="4">
        <f t="shared" si="49"/>
        <v>0</v>
      </c>
      <c r="E145" s="11">
        <v>0</v>
      </c>
      <c r="F145" s="5" t="s">
        <v>371</v>
      </c>
      <c r="G145" s="5" t="s">
        <v>371</v>
      </c>
      <c r="H145" s="5" t="s">
        <v>371</v>
      </c>
      <c r="I145" s="5" t="s">
        <v>371</v>
      </c>
      <c r="J145" s="5" t="s">
        <v>371</v>
      </c>
      <c r="K145" s="5" t="s">
        <v>371</v>
      </c>
      <c r="L145" s="5" t="s">
        <v>371</v>
      </c>
      <c r="M145" s="5" t="s">
        <v>371</v>
      </c>
      <c r="N145" s="38">
        <v>64.5</v>
      </c>
      <c r="O145" s="38">
        <v>25.2</v>
      </c>
      <c r="P145" s="4">
        <f t="shared" si="50"/>
        <v>0.39069767441860465</v>
      </c>
      <c r="Q145" s="11">
        <v>20</v>
      </c>
      <c r="R145" s="11">
        <v>1</v>
      </c>
      <c r="S145" s="11">
        <v>15</v>
      </c>
      <c r="T145" s="38">
        <v>0</v>
      </c>
      <c r="U145" s="38">
        <v>0</v>
      </c>
      <c r="V145" s="4">
        <f t="shared" si="51"/>
        <v>1</v>
      </c>
      <c r="W145" s="11">
        <v>35</v>
      </c>
      <c r="X145" s="38">
        <v>0.6</v>
      </c>
      <c r="Y145" s="38">
        <v>1.7</v>
      </c>
      <c r="Z145" s="4">
        <f t="shared" si="52"/>
        <v>2.8333333333333335</v>
      </c>
      <c r="AA145" s="11">
        <v>15</v>
      </c>
      <c r="AB145" s="49">
        <f t="shared" si="53"/>
        <v>1.1801641586867304</v>
      </c>
      <c r="AC145" s="49">
        <f t="shared" si="54"/>
        <v>1.1801641586867304</v>
      </c>
      <c r="AD145" s="50">
        <v>3245</v>
      </c>
      <c r="AE145" s="38">
        <f t="shared" si="45"/>
        <v>295</v>
      </c>
      <c r="AF145" s="38">
        <f t="shared" si="46"/>
        <v>348.1</v>
      </c>
      <c r="AG145" s="38">
        <f t="shared" si="55"/>
        <v>53.100000000000023</v>
      </c>
      <c r="AH145" s="38">
        <v>0</v>
      </c>
      <c r="AI145" s="38">
        <f t="shared" si="47"/>
        <v>348.1</v>
      </c>
      <c r="AJ145" s="38"/>
      <c r="AK145" s="38">
        <f t="shared" si="48"/>
        <v>348.1</v>
      </c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10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10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10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10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10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10"/>
      <c r="GJ145" s="9"/>
      <c r="GK145" s="9"/>
    </row>
    <row r="146" spans="1:193" s="2" customFormat="1" ht="16.95" customHeight="1">
      <c r="A146" s="19" t="s">
        <v>146</v>
      </c>
      <c r="B146" s="7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10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10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10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10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10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10"/>
      <c r="GJ146" s="9"/>
      <c r="GK146" s="9"/>
    </row>
    <row r="147" spans="1:193" s="2" customFormat="1" ht="16.95" customHeight="1">
      <c r="A147" s="14" t="s">
        <v>147</v>
      </c>
      <c r="B147" s="38">
        <v>468</v>
      </c>
      <c r="C147" s="38">
        <v>499</v>
      </c>
      <c r="D147" s="4">
        <f t="shared" si="49"/>
        <v>1.0662393162393162</v>
      </c>
      <c r="E147" s="11">
        <v>10</v>
      </c>
      <c r="F147" s="5" t="s">
        <v>371</v>
      </c>
      <c r="G147" s="5" t="s">
        <v>371</v>
      </c>
      <c r="H147" s="5" t="s">
        <v>371</v>
      </c>
      <c r="I147" s="5" t="s">
        <v>371</v>
      </c>
      <c r="J147" s="5" t="s">
        <v>371</v>
      </c>
      <c r="K147" s="5" t="s">
        <v>371</v>
      </c>
      <c r="L147" s="5" t="s">
        <v>371</v>
      </c>
      <c r="M147" s="5" t="s">
        <v>371</v>
      </c>
      <c r="N147" s="38">
        <v>296.89999999999998</v>
      </c>
      <c r="O147" s="38">
        <v>92.7</v>
      </c>
      <c r="P147" s="4">
        <f t="shared" si="50"/>
        <v>0.31222633883462447</v>
      </c>
      <c r="Q147" s="11">
        <v>20</v>
      </c>
      <c r="R147" s="11">
        <v>1</v>
      </c>
      <c r="S147" s="11">
        <v>15</v>
      </c>
      <c r="T147" s="38">
        <v>1</v>
      </c>
      <c r="U147" s="38">
        <v>14.1</v>
      </c>
      <c r="V147" s="4">
        <f t="shared" si="51"/>
        <v>14.1</v>
      </c>
      <c r="W147" s="11">
        <v>20</v>
      </c>
      <c r="X147" s="38">
        <v>0.5</v>
      </c>
      <c r="Y147" s="38">
        <v>0.6</v>
      </c>
      <c r="Z147" s="4">
        <f t="shared" si="52"/>
        <v>1.2</v>
      </c>
      <c r="AA147" s="11">
        <v>30</v>
      </c>
      <c r="AB147" s="49">
        <f t="shared" si="53"/>
        <v>3.6832307362009016</v>
      </c>
      <c r="AC147" s="49">
        <f t="shared" si="54"/>
        <v>1.3</v>
      </c>
      <c r="AD147" s="50">
        <v>2109</v>
      </c>
      <c r="AE147" s="38">
        <f t="shared" si="45"/>
        <v>191.72727272727272</v>
      </c>
      <c r="AF147" s="38">
        <f t="shared" si="46"/>
        <v>249.2</v>
      </c>
      <c r="AG147" s="38">
        <f t="shared" si="55"/>
        <v>57.472727272727269</v>
      </c>
      <c r="AH147" s="38">
        <v>0</v>
      </c>
      <c r="AI147" s="38">
        <f t="shared" si="47"/>
        <v>249.2</v>
      </c>
      <c r="AJ147" s="38"/>
      <c r="AK147" s="38">
        <f t="shared" si="48"/>
        <v>249.2</v>
      </c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10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10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10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10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10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10"/>
      <c r="GJ147" s="9"/>
      <c r="GK147" s="9"/>
    </row>
    <row r="148" spans="1:193" s="2" customFormat="1" ht="16.95" customHeight="1">
      <c r="A148" s="14" t="s">
        <v>148</v>
      </c>
      <c r="B148" s="38">
        <v>167</v>
      </c>
      <c r="C148" s="38">
        <v>169</v>
      </c>
      <c r="D148" s="4">
        <f t="shared" si="49"/>
        <v>1.0119760479041917</v>
      </c>
      <c r="E148" s="11">
        <v>10</v>
      </c>
      <c r="F148" s="5" t="s">
        <v>371</v>
      </c>
      <c r="G148" s="5" t="s">
        <v>371</v>
      </c>
      <c r="H148" s="5" t="s">
        <v>371</v>
      </c>
      <c r="I148" s="5" t="s">
        <v>371</v>
      </c>
      <c r="J148" s="5" t="s">
        <v>371</v>
      </c>
      <c r="K148" s="5" t="s">
        <v>371</v>
      </c>
      <c r="L148" s="5" t="s">
        <v>371</v>
      </c>
      <c r="M148" s="5" t="s">
        <v>371</v>
      </c>
      <c r="N148" s="38">
        <v>753.8</v>
      </c>
      <c r="O148" s="38">
        <v>199.3</v>
      </c>
      <c r="P148" s="4">
        <f t="shared" si="50"/>
        <v>0.26439373839214647</v>
      </c>
      <c r="Q148" s="11">
        <v>20</v>
      </c>
      <c r="R148" s="11">
        <v>1</v>
      </c>
      <c r="S148" s="11">
        <v>15</v>
      </c>
      <c r="T148" s="38">
        <v>0.3</v>
      </c>
      <c r="U148" s="38">
        <v>0.3</v>
      </c>
      <c r="V148" s="4">
        <f t="shared" si="51"/>
        <v>1</v>
      </c>
      <c r="W148" s="11">
        <v>15</v>
      </c>
      <c r="X148" s="38">
        <v>0.2</v>
      </c>
      <c r="Y148" s="38">
        <v>0.2</v>
      </c>
      <c r="Z148" s="4">
        <f t="shared" si="52"/>
        <v>1</v>
      </c>
      <c r="AA148" s="11">
        <v>35</v>
      </c>
      <c r="AB148" s="49">
        <f t="shared" si="53"/>
        <v>0.84639616049352462</v>
      </c>
      <c r="AC148" s="49">
        <f t="shared" si="54"/>
        <v>0.84639616049352462</v>
      </c>
      <c r="AD148" s="50">
        <v>926</v>
      </c>
      <c r="AE148" s="38">
        <f t="shared" si="45"/>
        <v>84.181818181818187</v>
      </c>
      <c r="AF148" s="38">
        <f t="shared" si="46"/>
        <v>71.3</v>
      </c>
      <c r="AG148" s="38">
        <f t="shared" si="55"/>
        <v>-12.88181818181819</v>
      </c>
      <c r="AH148" s="38">
        <v>0</v>
      </c>
      <c r="AI148" s="38">
        <f t="shared" si="47"/>
        <v>71.3</v>
      </c>
      <c r="AJ148" s="38"/>
      <c r="AK148" s="38">
        <f t="shared" si="48"/>
        <v>71.3</v>
      </c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10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10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10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10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10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10"/>
      <c r="GJ148" s="9"/>
      <c r="GK148" s="9"/>
    </row>
    <row r="149" spans="1:193" s="2" customFormat="1" ht="16.95" customHeight="1">
      <c r="A149" s="14" t="s">
        <v>149</v>
      </c>
      <c r="B149" s="38">
        <v>800</v>
      </c>
      <c r="C149" s="38">
        <v>1134.0999999999999</v>
      </c>
      <c r="D149" s="4">
        <f t="shared" si="49"/>
        <v>1.4176249999999999</v>
      </c>
      <c r="E149" s="11">
        <v>10</v>
      </c>
      <c r="F149" s="5" t="s">
        <v>371</v>
      </c>
      <c r="G149" s="5" t="s">
        <v>371</v>
      </c>
      <c r="H149" s="5" t="s">
        <v>371</v>
      </c>
      <c r="I149" s="5" t="s">
        <v>371</v>
      </c>
      <c r="J149" s="5" t="s">
        <v>371</v>
      </c>
      <c r="K149" s="5" t="s">
        <v>371</v>
      </c>
      <c r="L149" s="5" t="s">
        <v>371</v>
      </c>
      <c r="M149" s="5" t="s">
        <v>371</v>
      </c>
      <c r="N149" s="38">
        <v>10814.4</v>
      </c>
      <c r="O149" s="38">
        <v>510.4</v>
      </c>
      <c r="P149" s="4">
        <f t="shared" si="50"/>
        <v>4.7196330818168368E-2</v>
      </c>
      <c r="Q149" s="11">
        <v>20</v>
      </c>
      <c r="R149" s="11">
        <v>1</v>
      </c>
      <c r="S149" s="11">
        <v>15</v>
      </c>
      <c r="T149" s="38">
        <v>0.6</v>
      </c>
      <c r="U149" s="38">
        <v>24.1</v>
      </c>
      <c r="V149" s="4">
        <f t="shared" si="51"/>
        <v>40.166666666666671</v>
      </c>
      <c r="W149" s="11">
        <v>10</v>
      </c>
      <c r="X149" s="38">
        <v>0.8</v>
      </c>
      <c r="Y149" s="38">
        <v>0.9</v>
      </c>
      <c r="Z149" s="4">
        <f t="shared" si="52"/>
        <v>1.125</v>
      </c>
      <c r="AA149" s="11">
        <v>40</v>
      </c>
      <c r="AB149" s="49">
        <f t="shared" si="53"/>
        <v>5.0188088766634751</v>
      </c>
      <c r="AC149" s="49">
        <f t="shared" si="54"/>
        <v>1.3</v>
      </c>
      <c r="AD149" s="50">
        <v>3595</v>
      </c>
      <c r="AE149" s="38">
        <f t="shared" si="45"/>
        <v>326.81818181818181</v>
      </c>
      <c r="AF149" s="38">
        <f t="shared" si="46"/>
        <v>424.9</v>
      </c>
      <c r="AG149" s="38">
        <f t="shared" si="55"/>
        <v>98.081818181818164</v>
      </c>
      <c r="AH149" s="38">
        <v>0</v>
      </c>
      <c r="AI149" s="38">
        <f t="shared" si="47"/>
        <v>424.9</v>
      </c>
      <c r="AJ149" s="38"/>
      <c r="AK149" s="38">
        <f t="shared" si="48"/>
        <v>424.9</v>
      </c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0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10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10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10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10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10"/>
      <c r="GJ149" s="9"/>
      <c r="GK149" s="9"/>
    </row>
    <row r="150" spans="1:193" s="2" customFormat="1" ht="16.95" customHeight="1">
      <c r="A150" s="14" t="s">
        <v>150</v>
      </c>
      <c r="B150" s="38">
        <v>5940</v>
      </c>
      <c r="C150" s="38">
        <v>5362</v>
      </c>
      <c r="D150" s="4">
        <f t="shared" si="49"/>
        <v>0.90269360269360266</v>
      </c>
      <c r="E150" s="11">
        <v>10</v>
      </c>
      <c r="F150" s="5" t="s">
        <v>371</v>
      </c>
      <c r="G150" s="5" t="s">
        <v>371</v>
      </c>
      <c r="H150" s="5" t="s">
        <v>371</v>
      </c>
      <c r="I150" s="5" t="s">
        <v>371</v>
      </c>
      <c r="J150" s="5" t="s">
        <v>371</v>
      </c>
      <c r="K150" s="5" t="s">
        <v>371</v>
      </c>
      <c r="L150" s="5" t="s">
        <v>371</v>
      </c>
      <c r="M150" s="5" t="s">
        <v>371</v>
      </c>
      <c r="N150" s="38">
        <v>868.2</v>
      </c>
      <c r="O150" s="38">
        <v>659.4</v>
      </c>
      <c r="P150" s="4">
        <f t="shared" si="50"/>
        <v>0.75950241879751201</v>
      </c>
      <c r="Q150" s="11">
        <v>20</v>
      </c>
      <c r="R150" s="11">
        <v>1</v>
      </c>
      <c r="S150" s="11">
        <v>15</v>
      </c>
      <c r="T150" s="38">
        <v>1.2</v>
      </c>
      <c r="U150" s="38">
        <v>1.3</v>
      </c>
      <c r="V150" s="4">
        <f t="shared" si="51"/>
        <v>1.0833333333333335</v>
      </c>
      <c r="W150" s="11">
        <v>20</v>
      </c>
      <c r="X150" s="38">
        <v>2</v>
      </c>
      <c r="Y150" s="38">
        <v>2.1</v>
      </c>
      <c r="Z150" s="4">
        <f t="shared" si="52"/>
        <v>1.05</v>
      </c>
      <c r="AA150" s="11">
        <v>30</v>
      </c>
      <c r="AB150" s="49">
        <f t="shared" si="53"/>
        <v>0.97245948494266254</v>
      </c>
      <c r="AC150" s="49">
        <f t="shared" si="54"/>
        <v>0.97245948494266254</v>
      </c>
      <c r="AD150" s="50">
        <v>5347</v>
      </c>
      <c r="AE150" s="38">
        <f t="shared" si="45"/>
        <v>486.09090909090907</v>
      </c>
      <c r="AF150" s="38">
        <f t="shared" si="46"/>
        <v>472.7</v>
      </c>
      <c r="AG150" s="38">
        <f t="shared" si="55"/>
        <v>-13.390909090909076</v>
      </c>
      <c r="AH150" s="38">
        <v>0</v>
      </c>
      <c r="AI150" s="38">
        <f t="shared" si="47"/>
        <v>472.7</v>
      </c>
      <c r="AJ150" s="38"/>
      <c r="AK150" s="38">
        <f t="shared" si="48"/>
        <v>472.7</v>
      </c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10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10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10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10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10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10"/>
      <c r="GJ150" s="9"/>
      <c r="GK150" s="9"/>
    </row>
    <row r="151" spans="1:193" s="2" customFormat="1" ht="16.95" customHeight="1">
      <c r="A151" s="14" t="s">
        <v>151</v>
      </c>
      <c r="B151" s="38">
        <v>140</v>
      </c>
      <c r="C151" s="38">
        <v>172.3</v>
      </c>
      <c r="D151" s="4">
        <f t="shared" si="49"/>
        <v>1.2307142857142859</v>
      </c>
      <c r="E151" s="11">
        <v>10</v>
      </c>
      <c r="F151" s="5" t="s">
        <v>371</v>
      </c>
      <c r="G151" s="5" t="s">
        <v>371</v>
      </c>
      <c r="H151" s="5" t="s">
        <v>371</v>
      </c>
      <c r="I151" s="5" t="s">
        <v>371</v>
      </c>
      <c r="J151" s="5" t="s">
        <v>371</v>
      </c>
      <c r="K151" s="5" t="s">
        <v>371</v>
      </c>
      <c r="L151" s="5" t="s">
        <v>371</v>
      </c>
      <c r="M151" s="5" t="s">
        <v>371</v>
      </c>
      <c r="N151" s="38">
        <v>1884.9</v>
      </c>
      <c r="O151" s="38">
        <v>1005.1</v>
      </c>
      <c r="P151" s="4">
        <f t="shared" si="50"/>
        <v>0.53323783755106369</v>
      </c>
      <c r="Q151" s="11">
        <v>20</v>
      </c>
      <c r="R151" s="11">
        <v>1</v>
      </c>
      <c r="S151" s="11">
        <v>15</v>
      </c>
      <c r="T151" s="38">
        <v>127</v>
      </c>
      <c r="U151" s="38">
        <v>137.30000000000001</v>
      </c>
      <c r="V151" s="4">
        <f t="shared" si="51"/>
        <v>1.0811023622047244</v>
      </c>
      <c r="W151" s="11">
        <v>35</v>
      </c>
      <c r="X151" s="38">
        <v>6</v>
      </c>
      <c r="Y151" s="38">
        <v>7.1</v>
      </c>
      <c r="Z151" s="4">
        <f t="shared" si="52"/>
        <v>1.1833333333333333</v>
      </c>
      <c r="AA151" s="11">
        <v>15</v>
      </c>
      <c r="AB151" s="49">
        <f t="shared" si="53"/>
        <v>0.98484718195083687</v>
      </c>
      <c r="AC151" s="49">
        <f t="shared" si="54"/>
        <v>0.98484718195083687</v>
      </c>
      <c r="AD151" s="50">
        <v>1758</v>
      </c>
      <c r="AE151" s="38">
        <f t="shared" si="45"/>
        <v>159.81818181818181</v>
      </c>
      <c r="AF151" s="38">
        <f t="shared" si="46"/>
        <v>157.4</v>
      </c>
      <c r="AG151" s="38">
        <f t="shared" si="55"/>
        <v>-2.4181818181818073</v>
      </c>
      <c r="AH151" s="38">
        <v>0</v>
      </c>
      <c r="AI151" s="38">
        <f t="shared" si="47"/>
        <v>157.4</v>
      </c>
      <c r="AJ151" s="38"/>
      <c r="AK151" s="38">
        <f t="shared" si="48"/>
        <v>157.4</v>
      </c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0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10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10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10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10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10"/>
      <c r="GJ151" s="9"/>
      <c r="GK151" s="9"/>
    </row>
    <row r="152" spans="1:193" s="2" customFormat="1" ht="16.95" customHeight="1">
      <c r="A152" s="14" t="s">
        <v>152</v>
      </c>
      <c r="B152" s="38">
        <v>0</v>
      </c>
      <c r="C152" s="38">
        <v>0</v>
      </c>
      <c r="D152" s="4">
        <f t="shared" si="49"/>
        <v>0</v>
      </c>
      <c r="E152" s="11">
        <v>0</v>
      </c>
      <c r="F152" s="5" t="s">
        <v>371</v>
      </c>
      <c r="G152" s="5" t="s">
        <v>371</v>
      </c>
      <c r="H152" s="5" t="s">
        <v>371</v>
      </c>
      <c r="I152" s="5" t="s">
        <v>371</v>
      </c>
      <c r="J152" s="5" t="s">
        <v>371</v>
      </c>
      <c r="K152" s="5" t="s">
        <v>371</v>
      </c>
      <c r="L152" s="5" t="s">
        <v>371</v>
      </c>
      <c r="M152" s="5" t="s">
        <v>371</v>
      </c>
      <c r="N152" s="38">
        <v>417.3</v>
      </c>
      <c r="O152" s="38">
        <v>900.9</v>
      </c>
      <c r="P152" s="4">
        <f t="shared" si="50"/>
        <v>2.1588785046728969</v>
      </c>
      <c r="Q152" s="11">
        <v>20</v>
      </c>
      <c r="R152" s="11">
        <v>1</v>
      </c>
      <c r="S152" s="11">
        <v>15</v>
      </c>
      <c r="T152" s="38">
        <v>2.6</v>
      </c>
      <c r="U152" s="38">
        <v>3.1</v>
      </c>
      <c r="V152" s="4">
        <f t="shared" si="51"/>
        <v>1.1923076923076923</v>
      </c>
      <c r="W152" s="11">
        <v>5</v>
      </c>
      <c r="X152" s="38">
        <v>21.5</v>
      </c>
      <c r="Y152" s="38">
        <v>25.5</v>
      </c>
      <c r="Z152" s="4">
        <f t="shared" si="52"/>
        <v>1.1860465116279071</v>
      </c>
      <c r="AA152" s="11">
        <v>45</v>
      </c>
      <c r="AB152" s="49">
        <f t="shared" si="53"/>
        <v>1.382484724450026</v>
      </c>
      <c r="AC152" s="49">
        <f t="shared" si="54"/>
        <v>1.2182484724450027</v>
      </c>
      <c r="AD152" s="50">
        <v>1030</v>
      </c>
      <c r="AE152" s="38">
        <f t="shared" si="45"/>
        <v>93.63636363636364</v>
      </c>
      <c r="AF152" s="38">
        <f t="shared" si="46"/>
        <v>114.1</v>
      </c>
      <c r="AG152" s="38">
        <f t="shared" si="55"/>
        <v>20.463636363636354</v>
      </c>
      <c r="AH152" s="38">
        <v>0</v>
      </c>
      <c r="AI152" s="38">
        <f t="shared" si="47"/>
        <v>114.1</v>
      </c>
      <c r="AJ152" s="38"/>
      <c r="AK152" s="38">
        <f t="shared" si="48"/>
        <v>114.1</v>
      </c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10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10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10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10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10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10"/>
      <c r="GJ152" s="9"/>
      <c r="GK152" s="9"/>
    </row>
    <row r="153" spans="1:193" s="2" customFormat="1" ht="16.95" customHeight="1">
      <c r="A153" s="14" t="s">
        <v>153</v>
      </c>
      <c r="B153" s="38">
        <v>17000</v>
      </c>
      <c r="C153" s="38">
        <v>17663.099999999999</v>
      </c>
      <c r="D153" s="4">
        <f t="shared" si="49"/>
        <v>1.0390058823529411</v>
      </c>
      <c r="E153" s="11">
        <v>10</v>
      </c>
      <c r="F153" s="5" t="s">
        <v>371</v>
      </c>
      <c r="G153" s="5" t="s">
        <v>371</v>
      </c>
      <c r="H153" s="5" t="s">
        <v>371</v>
      </c>
      <c r="I153" s="5" t="s">
        <v>371</v>
      </c>
      <c r="J153" s="5" t="s">
        <v>371</v>
      </c>
      <c r="K153" s="5" t="s">
        <v>371</v>
      </c>
      <c r="L153" s="5" t="s">
        <v>371</v>
      </c>
      <c r="M153" s="5" t="s">
        <v>371</v>
      </c>
      <c r="N153" s="38">
        <v>986.8</v>
      </c>
      <c r="O153" s="38">
        <v>1139.8</v>
      </c>
      <c r="P153" s="4">
        <f t="shared" si="50"/>
        <v>1.1550466153222538</v>
      </c>
      <c r="Q153" s="11">
        <v>20</v>
      </c>
      <c r="R153" s="11">
        <v>1</v>
      </c>
      <c r="S153" s="11">
        <v>15</v>
      </c>
      <c r="T153" s="38">
        <v>0.9</v>
      </c>
      <c r="U153" s="38">
        <v>0.9</v>
      </c>
      <c r="V153" s="4">
        <f t="shared" si="51"/>
        <v>1</v>
      </c>
      <c r="W153" s="11">
        <v>15</v>
      </c>
      <c r="X153" s="38">
        <v>9</v>
      </c>
      <c r="Y153" s="38">
        <v>18</v>
      </c>
      <c r="Z153" s="4">
        <f t="shared" si="52"/>
        <v>2</v>
      </c>
      <c r="AA153" s="11">
        <v>35</v>
      </c>
      <c r="AB153" s="49">
        <f t="shared" si="53"/>
        <v>1.4051683276839417</v>
      </c>
      <c r="AC153" s="49">
        <f t="shared" si="54"/>
        <v>1.2205168327683942</v>
      </c>
      <c r="AD153" s="50">
        <v>6100</v>
      </c>
      <c r="AE153" s="38">
        <f t="shared" si="45"/>
        <v>554.5454545454545</v>
      </c>
      <c r="AF153" s="38">
        <f t="shared" si="46"/>
        <v>676.8</v>
      </c>
      <c r="AG153" s="38">
        <f t="shared" si="55"/>
        <v>122.25454545454545</v>
      </c>
      <c r="AH153" s="38">
        <v>0</v>
      </c>
      <c r="AI153" s="38">
        <f t="shared" si="47"/>
        <v>676.8</v>
      </c>
      <c r="AJ153" s="38"/>
      <c r="AK153" s="38">
        <f t="shared" si="48"/>
        <v>676.8</v>
      </c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10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10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10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10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10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10"/>
      <c r="GJ153" s="9"/>
      <c r="GK153" s="9"/>
    </row>
    <row r="154" spans="1:193" s="2" customFormat="1" ht="16.95" customHeight="1">
      <c r="A154" s="14" t="s">
        <v>154</v>
      </c>
      <c r="B154" s="38">
        <v>362</v>
      </c>
      <c r="C154" s="38">
        <v>371.4</v>
      </c>
      <c r="D154" s="4">
        <f t="shared" si="49"/>
        <v>1.0259668508287292</v>
      </c>
      <c r="E154" s="11">
        <v>10</v>
      </c>
      <c r="F154" s="5" t="s">
        <v>371</v>
      </c>
      <c r="G154" s="5" t="s">
        <v>371</v>
      </c>
      <c r="H154" s="5" t="s">
        <v>371</v>
      </c>
      <c r="I154" s="5" t="s">
        <v>371</v>
      </c>
      <c r="J154" s="5" t="s">
        <v>371</v>
      </c>
      <c r="K154" s="5" t="s">
        <v>371</v>
      </c>
      <c r="L154" s="5" t="s">
        <v>371</v>
      </c>
      <c r="M154" s="5" t="s">
        <v>371</v>
      </c>
      <c r="N154" s="38">
        <v>703</v>
      </c>
      <c r="O154" s="38">
        <v>215</v>
      </c>
      <c r="P154" s="4">
        <f t="shared" si="50"/>
        <v>0.30583214793741109</v>
      </c>
      <c r="Q154" s="11">
        <v>20</v>
      </c>
      <c r="R154" s="11">
        <v>1</v>
      </c>
      <c r="S154" s="11">
        <v>15</v>
      </c>
      <c r="T154" s="38">
        <v>220</v>
      </c>
      <c r="U154" s="38">
        <v>246.2</v>
      </c>
      <c r="V154" s="4">
        <f t="shared" si="51"/>
        <v>1.1190909090909091</v>
      </c>
      <c r="W154" s="11">
        <v>35</v>
      </c>
      <c r="X154" s="38">
        <v>11</v>
      </c>
      <c r="Y154" s="38">
        <v>11.2</v>
      </c>
      <c r="Z154" s="4">
        <f t="shared" si="52"/>
        <v>1.0181818181818181</v>
      </c>
      <c r="AA154" s="11">
        <v>15</v>
      </c>
      <c r="AB154" s="49">
        <f t="shared" si="53"/>
        <v>0.90333916376783785</v>
      </c>
      <c r="AC154" s="49">
        <f t="shared" si="54"/>
        <v>0.90333916376783785</v>
      </c>
      <c r="AD154" s="50">
        <v>1469</v>
      </c>
      <c r="AE154" s="38">
        <f t="shared" si="45"/>
        <v>133.54545454545453</v>
      </c>
      <c r="AF154" s="38">
        <f t="shared" si="46"/>
        <v>120.6</v>
      </c>
      <c r="AG154" s="38">
        <f t="shared" si="55"/>
        <v>-12.945454545454538</v>
      </c>
      <c r="AH154" s="38">
        <v>0</v>
      </c>
      <c r="AI154" s="38">
        <f t="shared" si="47"/>
        <v>120.6</v>
      </c>
      <c r="AJ154" s="38"/>
      <c r="AK154" s="38">
        <f t="shared" si="48"/>
        <v>120.6</v>
      </c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10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10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10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10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10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10"/>
      <c r="GJ154" s="9"/>
      <c r="GK154" s="9"/>
    </row>
    <row r="155" spans="1:193" s="2" customFormat="1" ht="16.95" customHeight="1">
      <c r="A155" s="14" t="s">
        <v>155</v>
      </c>
      <c r="B155" s="38">
        <v>3790</v>
      </c>
      <c r="C155" s="38">
        <v>2986.2</v>
      </c>
      <c r="D155" s="4">
        <f t="shared" si="49"/>
        <v>0.78791556728232182</v>
      </c>
      <c r="E155" s="11">
        <v>10</v>
      </c>
      <c r="F155" s="5" t="s">
        <v>371</v>
      </c>
      <c r="G155" s="5" t="s">
        <v>371</v>
      </c>
      <c r="H155" s="5" t="s">
        <v>371</v>
      </c>
      <c r="I155" s="5" t="s">
        <v>371</v>
      </c>
      <c r="J155" s="5" t="s">
        <v>371</v>
      </c>
      <c r="K155" s="5" t="s">
        <v>371</v>
      </c>
      <c r="L155" s="5" t="s">
        <v>371</v>
      </c>
      <c r="M155" s="5" t="s">
        <v>371</v>
      </c>
      <c r="N155" s="38">
        <v>1049.4000000000001</v>
      </c>
      <c r="O155" s="38">
        <v>219.4</v>
      </c>
      <c r="P155" s="4">
        <f t="shared" si="50"/>
        <v>0.20907185058128452</v>
      </c>
      <c r="Q155" s="11">
        <v>20</v>
      </c>
      <c r="R155" s="11">
        <v>1</v>
      </c>
      <c r="S155" s="11">
        <v>15</v>
      </c>
      <c r="T155" s="38">
        <v>0.4</v>
      </c>
      <c r="U155" s="38">
        <v>3</v>
      </c>
      <c r="V155" s="4">
        <f t="shared" si="51"/>
        <v>7.5</v>
      </c>
      <c r="W155" s="11">
        <v>20</v>
      </c>
      <c r="X155" s="38">
        <v>0.4</v>
      </c>
      <c r="Y155" s="38">
        <v>0.5</v>
      </c>
      <c r="Z155" s="4">
        <f t="shared" si="52"/>
        <v>1.25</v>
      </c>
      <c r="AA155" s="11">
        <v>30</v>
      </c>
      <c r="AB155" s="49">
        <f t="shared" si="53"/>
        <v>2.2585325545731467</v>
      </c>
      <c r="AC155" s="49">
        <f t="shared" si="54"/>
        <v>1.3</v>
      </c>
      <c r="AD155" s="50">
        <v>2472</v>
      </c>
      <c r="AE155" s="38">
        <f t="shared" si="45"/>
        <v>224.72727272727272</v>
      </c>
      <c r="AF155" s="38">
        <f t="shared" si="46"/>
        <v>292.10000000000002</v>
      </c>
      <c r="AG155" s="38">
        <f t="shared" si="55"/>
        <v>67.372727272727303</v>
      </c>
      <c r="AH155" s="38">
        <v>0</v>
      </c>
      <c r="AI155" s="38">
        <f t="shared" si="47"/>
        <v>292.10000000000002</v>
      </c>
      <c r="AJ155" s="38"/>
      <c r="AK155" s="38">
        <f t="shared" si="48"/>
        <v>292.10000000000002</v>
      </c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10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10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10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10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10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10"/>
      <c r="GJ155" s="9"/>
      <c r="GK155" s="9"/>
    </row>
    <row r="156" spans="1:193" s="2" customFormat="1" ht="16.95" customHeight="1">
      <c r="A156" s="14" t="s">
        <v>156</v>
      </c>
      <c r="B156" s="38">
        <v>63</v>
      </c>
      <c r="C156" s="38">
        <v>65</v>
      </c>
      <c r="D156" s="4">
        <f t="shared" si="49"/>
        <v>1.0317460317460319</v>
      </c>
      <c r="E156" s="11">
        <v>10</v>
      </c>
      <c r="F156" s="5" t="s">
        <v>371</v>
      </c>
      <c r="G156" s="5" t="s">
        <v>371</v>
      </c>
      <c r="H156" s="5" t="s">
        <v>371</v>
      </c>
      <c r="I156" s="5" t="s">
        <v>371</v>
      </c>
      <c r="J156" s="5" t="s">
        <v>371</v>
      </c>
      <c r="K156" s="5" t="s">
        <v>371</v>
      </c>
      <c r="L156" s="5" t="s">
        <v>371</v>
      </c>
      <c r="M156" s="5" t="s">
        <v>371</v>
      </c>
      <c r="N156" s="38">
        <v>296.3</v>
      </c>
      <c r="O156" s="38">
        <v>92.9</v>
      </c>
      <c r="P156" s="4">
        <f t="shared" si="50"/>
        <v>0.31353358083023963</v>
      </c>
      <c r="Q156" s="11">
        <v>20</v>
      </c>
      <c r="R156" s="11">
        <v>1</v>
      </c>
      <c r="S156" s="11">
        <v>15</v>
      </c>
      <c r="T156" s="38">
        <v>120</v>
      </c>
      <c r="U156" s="38">
        <v>142.1</v>
      </c>
      <c r="V156" s="4">
        <f t="shared" si="51"/>
        <v>1.1841666666666666</v>
      </c>
      <c r="W156" s="11">
        <v>30</v>
      </c>
      <c r="X156" s="38">
        <v>3.3</v>
      </c>
      <c r="Y156" s="38">
        <v>3.8</v>
      </c>
      <c r="Z156" s="4">
        <f t="shared" si="52"/>
        <v>1.1515151515151516</v>
      </c>
      <c r="AA156" s="11">
        <v>20</v>
      </c>
      <c r="AB156" s="49">
        <f t="shared" si="53"/>
        <v>0.9488782627828225</v>
      </c>
      <c r="AC156" s="49">
        <f t="shared" si="54"/>
        <v>0.9488782627828225</v>
      </c>
      <c r="AD156" s="50">
        <v>2707</v>
      </c>
      <c r="AE156" s="38">
        <f t="shared" si="45"/>
        <v>246.09090909090909</v>
      </c>
      <c r="AF156" s="38">
        <f t="shared" si="46"/>
        <v>233.5</v>
      </c>
      <c r="AG156" s="38">
        <f t="shared" si="55"/>
        <v>-12.590909090909093</v>
      </c>
      <c r="AH156" s="38">
        <v>0</v>
      </c>
      <c r="AI156" s="38">
        <f t="shared" si="47"/>
        <v>233.5</v>
      </c>
      <c r="AJ156" s="38"/>
      <c r="AK156" s="38">
        <f t="shared" si="48"/>
        <v>233.5</v>
      </c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10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10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10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10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10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10"/>
      <c r="GJ156" s="9"/>
      <c r="GK156" s="9"/>
    </row>
    <row r="157" spans="1:193" s="2" customFormat="1" ht="16.95" customHeight="1">
      <c r="A157" s="14" t="s">
        <v>157</v>
      </c>
      <c r="B157" s="38">
        <v>221</v>
      </c>
      <c r="C157" s="38">
        <v>254.3</v>
      </c>
      <c r="D157" s="4">
        <f t="shared" si="49"/>
        <v>1.1506787330316743</v>
      </c>
      <c r="E157" s="11">
        <v>10</v>
      </c>
      <c r="F157" s="5" t="s">
        <v>371</v>
      </c>
      <c r="G157" s="5" t="s">
        <v>371</v>
      </c>
      <c r="H157" s="5" t="s">
        <v>371</v>
      </c>
      <c r="I157" s="5" t="s">
        <v>371</v>
      </c>
      <c r="J157" s="5" t="s">
        <v>371</v>
      </c>
      <c r="K157" s="5" t="s">
        <v>371</v>
      </c>
      <c r="L157" s="5" t="s">
        <v>371</v>
      </c>
      <c r="M157" s="5" t="s">
        <v>371</v>
      </c>
      <c r="N157" s="38">
        <v>413.1</v>
      </c>
      <c r="O157" s="38">
        <v>165.7</v>
      </c>
      <c r="P157" s="4">
        <f t="shared" si="50"/>
        <v>0.40111353183248605</v>
      </c>
      <c r="Q157" s="11">
        <v>20</v>
      </c>
      <c r="R157" s="11">
        <v>1</v>
      </c>
      <c r="S157" s="11">
        <v>15</v>
      </c>
      <c r="T157" s="38">
        <v>0.1</v>
      </c>
      <c r="U157" s="38">
        <v>0.2</v>
      </c>
      <c r="V157" s="4">
        <f t="shared" si="51"/>
        <v>2</v>
      </c>
      <c r="W157" s="11">
        <v>15</v>
      </c>
      <c r="X157" s="38">
        <v>0.5</v>
      </c>
      <c r="Y157" s="38">
        <v>0.6</v>
      </c>
      <c r="Z157" s="4">
        <f t="shared" si="52"/>
        <v>1.2</v>
      </c>
      <c r="AA157" s="11">
        <v>35</v>
      </c>
      <c r="AB157" s="49">
        <f t="shared" si="53"/>
        <v>1.1213585049154364</v>
      </c>
      <c r="AC157" s="49">
        <f t="shared" si="54"/>
        <v>1.1213585049154364</v>
      </c>
      <c r="AD157" s="50">
        <v>3163</v>
      </c>
      <c r="AE157" s="38">
        <f t="shared" si="45"/>
        <v>287.54545454545456</v>
      </c>
      <c r="AF157" s="38">
        <f t="shared" si="46"/>
        <v>322.39999999999998</v>
      </c>
      <c r="AG157" s="38">
        <f t="shared" si="55"/>
        <v>34.854545454545416</v>
      </c>
      <c r="AH157" s="38">
        <v>0</v>
      </c>
      <c r="AI157" s="38">
        <f t="shared" si="47"/>
        <v>322.39999999999998</v>
      </c>
      <c r="AJ157" s="38"/>
      <c r="AK157" s="38">
        <f t="shared" si="48"/>
        <v>322.39999999999998</v>
      </c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10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10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10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10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10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10"/>
      <c r="GJ157" s="9"/>
      <c r="GK157" s="9"/>
    </row>
    <row r="158" spans="1:193" s="2" customFormat="1" ht="16.95" customHeight="1">
      <c r="A158" s="14" t="s">
        <v>158</v>
      </c>
      <c r="B158" s="38">
        <v>1773377</v>
      </c>
      <c r="C158" s="38">
        <v>1579677.8</v>
      </c>
      <c r="D158" s="4">
        <f t="shared" si="49"/>
        <v>0.89077381741163897</v>
      </c>
      <c r="E158" s="11">
        <v>10</v>
      </c>
      <c r="F158" s="5" t="s">
        <v>371</v>
      </c>
      <c r="G158" s="5" t="s">
        <v>371</v>
      </c>
      <c r="H158" s="5" t="s">
        <v>371</v>
      </c>
      <c r="I158" s="5" t="s">
        <v>371</v>
      </c>
      <c r="J158" s="5" t="s">
        <v>371</v>
      </c>
      <c r="K158" s="5" t="s">
        <v>371</v>
      </c>
      <c r="L158" s="5" t="s">
        <v>371</v>
      </c>
      <c r="M158" s="5" t="s">
        <v>371</v>
      </c>
      <c r="N158" s="38">
        <v>2456.4</v>
      </c>
      <c r="O158" s="38">
        <v>1214.0999999999999</v>
      </c>
      <c r="P158" s="4">
        <f t="shared" si="50"/>
        <v>0.49425989252564723</v>
      </c>
      <c r="Q158" s="11">
        <v>20</v>
      </c>
      <c r="R158" s="11">
        <v>1</v>
      </c>
      <c r="S158" s="11">
        <v>15</v>
      </c>
      <c r="T158" s="38">
        <v>0.4</v>
      </c>
      <c r="U158" s="38">
        <v>0.4</v>
      </c>
      <c r="V158" s="4">
        <f t="shared" si="51"/>
        <v>1</v>
      </c>
      <c r="W158" s="11">
        <v>20</v>
      </c>
      <c r="X158" s="38">
        <v>261</v>
      </c>
      <c r="Y158" s="38">
        <v>298.10000000000002</v>
      </c>
      <c r="Z158" s="4">
        <f t="shared" si="52"/>
        <v>1.1421455938697318</v>
      </c>
      <c r="AA158" s="11">
        <v>30</v>
      </c>
      <c r="AB158" s="49">
        <f t="shared" si="53"/>
        <v>0.92691898779706616</v>
      </c>
      <c r="AC158" s="49">
        <f t="shared" si="54"/>
        <v>0.92691898779706616</v>
      </c>
      <c r="AD158" s="50">
        <v>1517</v>
      </c>
      <c r="AE158" s="38">
        <f t="shared" si="45"/>
        <v>137.90909090909091</v>
      </c>
      <c r="AF158" s="38">
        <f t="shared" si="46"/>
        <v>127.8</v>
      </c>
      <c r="AG158" s="38">
        <f t="shared" si="55"/>
        <v>-10.109090909090909</v>
      </c>
      <c r="AH158" s="38">
        <v>0</v>
      </c>
      <c r="AI158" s="38">
        <f t="shared" si="47"/>
        <v>127.8</v>
      </c>
      <c r="AJ158" s="38"/>
      <c r="AK158" s="38">
        <f t="shared" si="48"/>
        <v>127.8</v>
      </c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0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10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10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10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10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10"/>
      <c r="GJ158" s="9"/>
      <c r="GK158" s="9"/>
    </row>
    <row r="159" spans="1:193" s="2" customFormat="1" ht="16.95" customHeight="1">
      <c r="A159" s="19" t="s">
        <v>159</v>
      </c>
      <c r="B159" s="7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10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10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10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10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10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10"/>
      <c r="GJ159" s="9"/>
      <c r="GK159" s="9"/>
    </row>
    <row r="160" spans="1:193" s="2" customFormat="1" ht="16.95" customHeight="1">
      <c r="A160" s="14" t="s">
        <v>73</v>
      </c>
      <c r="B160" s="38">
        <v>0</v>
      </c>
      <c r="C160" s="38">
        <v>0</v>
      </c>
      <c r="D160" s="4">
        <f t="shared" si="49"/>
        <v>0</v>
      </c>
      <c r="E160" s="11">
        <v>0</v>
      </c>
      <c r="F160" s="5" t="s">
        <v>371</v>
      </c>
      <c r="G160" s="5" t="s">
        <v>371</v>
      </c>
      <c r="H160" s="5" t="s">
        <v>371</v>
      </c>
      <c r="I160" s="5" t="s">
        <v>371</v>
      </c>
      <c r="J160" s="5" t="s">
        <v>371</v>
      </c>
      <c r="K160" s="5" t="s">
        <v>371</v>
      </c>
      <c r="L160" s="5" t="s">
        <v>371</v>
      </c>
      <c r="M160" s="5" t="s">
        <v>371</v>
      </c>
      <c r="N160" s="38">
        <v>127</v>
      </c>
      <c r="O160" s="38">
        <v>116.2</v>
      </c>
      <c r="P160" s="4">
        <f t="shared" si="50"/>
        <v>0.91496062992125982</v>
      </c>
      <c r="Q160" s="11">
        <v>20</v>
      </c>
      <c r="R160" s="11">
        <v>1</v>
      </c>
      <c r="S160" s="11">
        <v>15</v>
      </c>
      <c r="T160" s="38">
        <v>0</v>
      </c>
      <c r="U160" s="38">
        <v>0</v>
      </c>
      <c r="V160" s="4">
        <f t="shared" si="51"/>
        <v>1</v>
      </c>
      <c r="W160" s="11">
        <v>25</v>
      </c>
      <c r="X160" s="38">
        <v>1</v>
      </c>
      <c r="Y160" s="38">
        <v>1.2</v>
      </c>
      <c r="Z160" s="4">
        <f t="shared" si="52"/>
        <v>1.2</v>
      </c>
      <c r="AA160" s="11">
        <v>25</v>
      </c>
      <c r="AB160" s="49">
        <f t="shared" si="53"/>
        <v>1.038814265863826</v>
      </c>
      <c r="AC160" s="49">
        <f t="shared" si="54"/>
        <v>1.038814265863826</v>
      </c>
      <c r="AD160" s="50">
        <v>1236</v>
      </c>
      <c r="AE160" s="38">
        <f t="shared" si="45"/>
        <v>112.36363636363636</v>
      </c>
      <c r="AF160" s="38">
        <f t="shared" si="46"/>
        <v>116.7</v>
      </c>
      <c r="AG160" s="38">
        <f t="shared" si="55"/>
        <v>4.3363636363636431</v>
      </c>
      <c r="AH160" s="38">
        <v>0</v>
      </c>
      <c r="AI160" s="38">
        <f t="shared" si="47"/>
        <v>116.7</v>
      </c>
      <c r="AJ160" s="38"/>
      <c r="AK160" s="38">
        <f t="shared" si="48"/>
        <v>116.7</v>
      </c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0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10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10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10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10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10"/>
      <c r="GJ160" s="9"/>
      <c r="GK160" s="9"/>
    </row>
    <row r="161" spans="1:193" s="2" customFormat="1" ht="16.95" customHeight="1">
      <c r="A161" s="14" t="s">
        <v>160</v>
      </c>
      <c r="B161" s="38">
        <v>0</v>
      </c>
      <c r="C161" s="38">
        <v>0</v>
      </c>
      <c r="D161" s="4">
        <f t="shared" si="49"/>
        <v>0</v>
      </c>
      <c r="E161" s="11">
        <v>0</v>
      </c>
      <c r="F161" s="5" t="s">
        <v>371</v>
      </c>
      <c r="G161" s="5" t="s">
        <v>371</v>
      </c>
      <c r="H161" s="5" t="s">
        <v>371</v>
      </c>
      <c r="I161" s="5" t="s">
        <v>371</v>
      </c>
      <c r="J161" s="5" t="s">
        <v>371</v>
      </c>
      <c r="K161" s="5" t="s">
        <v>371</v>
      </c>
      <c r="L161" s="5" t="s">
        <v>371</v>
      </c>
      <c r="M161" s="5" t="s">
        <v>371</v>
      </c>
      <c r="N161" s="38">
        <v>175.5</v>
      </c>
      <c r="O161" s="38">
        <v>227.1</v>
      </c>
      <c r="P161" s="4">
        <f t="shared" si="50"/>
        <v>1.2940170940170941</v>
      </c>
      <c r="Q161" s="11">
        <v>20</v>
      </c>
      <c r="R161" s="11">
        <v>1</v>
      </c>
      <c r="S161" s="11">
        <v>15</v>
      </c>
      <c r="T161" s="38">
        <v>0</v>
      </c>
      <c r="U161" s="38">
        <v>0</v>
      </c>
      <c r="V161" s="4">
        <f t="shared" si="51"/>
        <v>1</v>
      </c>
      <c r="W161" s="11">
        <v>45</v>
      </c>
      <c r="X161" s="38">
        <v>0</v>
      </c>
      <c r="Y161" s="38">
        <v>0.2</v>
      </c>
      <c r="Z161" s="4">
        <f t="shared" si="52"/>
        <v>1</v>
      </c>
      <c r="AA161" s="11">
        <v>5</v>
      </c>
      <c r="AB161" s="49">
        <f t="shared" si="53"/>
        <v>1.0691804927099047</v>
      </c>
      <c r="AC161" s="49">
        <f t="shared" si="54"/>
        <v>1.0691804927099047</v>
      </c>
      <c r="AD161" s="50">
        <v>765</v>
      </c>
      <c r="AE161" s="38">
        <f t="shared" si="45"/>
        <v>69.545454545454547</v>
      </c>
      <c r="AF161" s="38">
        <f t="shared" si="46"/>
        <v>74.400000000000006</v>
      </c>
      <c r="AG161" s="38">
        <f t="shared" si="55"/>
        <v>4.8545454545454589</v>
      </c>
      <c r="AH161" s="38">
        <v>0</v>
      </c>
      <c r="AI161" s="38">
        <f t="shared" si="47"/>
        <v>74.400000000000006</v>
      </c>
      <c r="AJ161" s="38"/>
      <c r="AK161" s="38">
        <f t="shared" si="48"/>
        <v>74.400000000000006</v>
      </c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0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10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10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10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10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10"/>
      <c r="GJ161" s="9"/>
      <c r="GK161" s="9"/>
    </row>
    <row r="162" spans="1:193" s="2" customFormat="1" ht="16.95" customHeight="1">
      <c r="A162" s="14" t="s">
        <v>161</v>
      </c>
      <c r="B162" s="38">
        <v>0</v>
      </c>
      <c r="C162" s="38">
        <v>0</v>
      </c>
      <c r="D162" s="4">
        <f t="shared" si="49"/>
        <v>1</v>
      </c>
      <c r="E162" s="11">
        <v>10</v>
      </c>
      <c r="F162" s="5" t="s">
        <v>371</v>
      </c>
      <c r="G162" s="5" t="s">
        <v>371</v>
      </c>
      <c r="H162" s="5" t="s">
        <v>371</v>
      </c>
      <c r="I162" s="5" t="s">
        <v>371</v>
      </c>
      <c r="J162" s="5" t="s">
        <v>371</v>
      </c>
      <c r="K162" s="5" t="s">
        <v>371</v>
      </c>
      <c r="L162" s="5" t="s">
        <v>371</v>
      </c>
      <c r="M162" s="5" t="s">
        <v>371</v>
      </c>
      <c r="N162" s="38">
        <v>191.6</v>
      </c>
      <c r="O162" s="38">
        <v>89.7</v>
      </c>
      <c r="P162" s="4">
        <f t="shared" si="50"/>
        <v>0.46816283924843427</v>
      </c>
      <c r="Q162" s="11">
        <v>20</v>
      </c>
      <c r="R162" s="11">
        <v>1</v>
      </c>
      <c r="S162" s="11">
        <v>15</v>
      </c>
      <c r="T162" s="38">
        <v>0</v>
      </c>
      <c r="U162" s="38">
        <v>0</v>
      </c>
      <c r="V162" s="4">
        <f t="shared" si="51"/>
        <v>1</v>
      </c>
      <c r="W162" s="11">
        <v>20</v>
      </c>
      <c r="X162" s="38">
        <v>1</v>
      </c>
      <c r="Y162" s="38">
        <v>2.2000000000000002</v>
      </c>
      <c r="Z162" s="4">
        <f t="shared" si="52"/>
        <v>2.2000000000000002</v>
      </c>
      <c r="AA162" s="11">
        <v>30</v>
      </c>
      <c r="AB162" s="49">
        <f t="shared" si="53"/>
        <v>1.2669816503680915</v>
      </c>
      <c r="AC162" s="49">
        <f t="shared" si="54"/>
        <v>1.2066981650368092</v>
      </c>
      <c r="AD162" s="50">
        <v>2873</v>
      </c>
      <c r="AE162" s="38">
        <f t="shared" si="45"/>
        <v>261.18181818181819</v>
      </c>
      <c r="AF162" s="38">
        <f t="shared" si="46"/>
        <v>315.2</v>
      </c>
      <c r="AG162" s="38">
        <f t="shared" si="55"/>
        <v>54.018181818181802</v>
      </c>
      <c r="AH162" s="38">
        <v>0</v>
      </c>
      <c r="AI162" s="38">
        <f t="shared" si="47"/>
        <v>315.2</v>
      </c>
      <c r="AJ162" s="38"/>
      <c r="AK162" s="38">
        <f t="shared" si="48"/>
        <v>315.2</v>
      </c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0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10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10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10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10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10"/>
      <c r="GJ162" s="9"/>
      <c r="GK162" s="9"/>
    </row>
    <row r="163" spans="1:193" s="2" customFormat="1" ht="16.95" customHeight="1">
      <c r="A163" s="14" t="s">
        <v>162</v>
      </c>
      <c r="B163" s="38">
        <v>0</v>
      </c>
      <c r="C163" s="38">
        <v>0</v>
      </c>
      <c r="D163" s="4">
        <f t="shared" si="49"/>
        <v>1</v>
      </c>
      <c r="E163" s="11">
        <v>10</v>
      </c>
      <c r="F163" s="5" t="s">
        <v>371</v>
      </c>
      <c r="G163" s="5" t="s">
        <v>371</v>
      </c>
      <c r="H163" s="5" t="s">
        <v>371</v>
      </c>
      <c r="I163" s="5" t="s">
        <v>371</v>
      </c>
      <c r="J163" s="5" t="s">
        <v>371</v>
      </c>
      <c r="K163" s="5" t="s">
        <v>371</v>
      </c>
      <c r="L163" s="5" t="s">
        <v>371</v>
      </c>
      <c r="M163" s="5" t="s">
        <v>371</v>
      </c>
      <c r="N163" s="38">
        <v>1172</v>
      </c>
      <c r="O163" s="38">
        <v>505.4</v>
      </c>
      <c r="P163" s="4">
        <f t="shared" si="50"/>
        <v>0.43122866894197948</v>
      </c>
      <c r="Q163" s="11">
        <v>20</v>
      </c>
      <c r="R163" s="11">
        <v>1</v>
      </c>
      <c r="S163" s="11">
        <v>15</v>
      </c>
      <c r="T163" s="38">
        <v>0</v>
      </c>
      <c r="U163" s="38">
        <v>0</v>
      </c>
      <c r="V163" s="4">
        <f t="shared" si="51"/>
        <v>1</v>
      </c>
      <c r="W163" s="11">
        <v>25</v>
      </c>
      <c r="X163" s="38">
        <v>1</v>
      </c>
      <c r="Y163" s="38">
        <v>2.9</v>
      </c>
      <c r="Z163" s="4">
        <f t="shared" si="52"/>
        <v>2.9</v>
      </c>
      <c r="AA163" s="11">
        <v>25</v>
      </c>
      <c r="AB163" s="49">
        <f t="shared" si="53"/>
        <v>1.3802586671456798</v>
      </c>
      <c r="AC163" s="49">
        <f t="shared" si="54"/>
        <v>1.218025866714568</v>
      </c>
      <c r="AD163" s="50">
        <v>1808</v>
      </c>
      <c r="AE163" s="38">
        <f t="shared" si="45"/>
        <v>164.36363636363637</v>
      </c>
      <c r="AF163" s="38">
        <f t="shared" si="46"/>
        <v>200.2</v>
      </c>
      <c r="AG163" s="38">
        <f t="shared" si="55"/>
        <v>35.836363636363615</v>
      </c>
      <c r="AH163" s="38">
        <v>0</v>
      </c>
      <c r="AI163" s="38">
        <f t="shared" si="47"/>
        <v>200.2</v>
      </c>
      <c r="AJ163" s="38"/>
      <c r="AK163" s="38">
        <f t="shared" si="48"/>
        <v>200.2</v>
      </c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0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10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10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10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10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10"/>
      <c r="GJ163" s="9"/>
      <c r="GK163" s="9"/>
    </row>
    <row r="164" spans="1:193" s="2" customFormat="1" ht="16.95" customHeight="1">
      <c r="A164" s="14" t="s">
        <v>163</v>
      </c>
      <c r="B164" s="38">
        <v>72500</v>
      </c>
      <c r="C164" s="38">
        <v>80294.600000000006</v>
      </c>
      <c r="D164" s="4">
        <f t="shared" si="49"/>
        <v>1.1075117241379311</v>
      </c>
      <c r="E164" s="11">
        <v>10</v>
      </c>
      <c r="F164" s="5" t="s">
        <v>371</v>
      </c>
      <c r="G164" s="5" t="s">
        <v>371</v>
      </c>
      <c r="H164" s="5" t="s">
        <v>371</v>
      </c>
      <c r="I164" s="5" t="s">
        <v>371</v>
      </c>
      <c r="J164" s="5" t="s">
        <v>371</v>
      </c>
      <c r="K164" s="5" t="s">
        <v>371</v>
      </c>
      <c r="L164" s="5" t="s">
        <v>371</v>
      </c>
      <c r="M164" s="5" t="s">
        <v>371</v>
      </c>
      <c r="N164" s="38">
        <v>2369.9</v>
      </c>
      <c r="O164" s="38">
        <v>2911.4</v>
      </c>
      <c r="P164" s="4">
        <f t="shared" si="50"/>
        <v>1.2284906536140765</v>
      </c>
      <c r="Q164" s="11">
        <v>20</v>
      </c>
      <c r="R164" s="11">
        <v>1</v>
      </c>
      <c r="S164" s="11">
        <v>15</v>
      </c>
      <c r="T164" s="38">
        <v>161</v>
      </c>
      <c r="U164" s="38">
        <v>161.9</v>
      </c>
      <c r="V164" s="4">
        <f t="shared" si="51"/>
        <v>1.0055900621118012</v>
      </c>
      <c r="W164" s="11">
        <v>25</v>
      </c>
      <c r="X164" s="38">
        <v>2</v>
      </c>
      <c r="Y164" s="38">
        <v>4</v>
      </c>
      <c r="Z164" s="4">
        <f t="shared" si="52"/>
        <v>2</v>
      </c>
      <c r="AA164" s="11">
        <v>25</v>
      </c>
      <c r="AB164" s="49">
        <f t="shared" si="53"/>
        <v>1.3240492828047987</v>
      </c>
      <c r="AC164" s="49">
        <f t="shared" si="54"/>
        <v>1.2124049282804799</v>
      </c>
      <c r="AD164" s="50">
        <v>4702</v>
      </c>
      <c r="AE164" s="38">
        <f t="shared" si="45"/>
        <v>427.45454545454544</v>
      </c>
      <c r="AF164" s="38">
        <f t="shared" si="46"/>
        <v>518.20000000000005</v>
      </c>
      <c r="AG164" s="38">
        <f t="shared" si="55"/>
        <v>90.745454545454606</v>
      </c>
      <c r="AH164" s="38">
        <v>0</v>
      </c>
      <c r="AI164" s="38">
        <f t="shared" si="47"/>
        <v>518.20000000000005</v>
      </c>
      <c r="AJ164" s="38"/>
      <c r="AK164" s="38">
        <f t="shared" si="48"/>
        <v>518.20000000000005</v>
      </c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10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10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10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10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10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10"/>
      <c r="GJ164" s="9"/>
      <c r="GK164" s="9"/>
    </row>
    <row r="165" spans="1:193" s="2" customFormat="1" ht="16.95" customHeight="1">
      <c r="A165" s="14" t="s">
        <v>164</v>
      </c>
      <c r="B165" s="38">
        <v>0</v>
      </c>
      <c r="C165" s="38">
        <v>0</v>
      </c>
      <c r="D165" s="4">
        <f t="shared" si="49"/>
        <v>0</v>
      </c>
      <c r="E165" s="11">
        <v>0</v>
      </c>
      <c r="F165" s="5" t="s">
        <v>371</v>
      </c>
      <c r="G165" s="5" t="s">
        <v>371</v>
      </c>
      <c r="H165" s="5" t="s">
        <v>371</v>
      </c>
      <c r="I165" s="5" t="s">
        <v>371</v>
      </c>
      <c r="J165" s="5" t="s">
        <v>371</v>
      </c>
      <c r="K165" s="5" t="s">
        <v>371</v>
      </c>
      <c r="L165" s="5" t="s">
        <v>371</v>
      </c>
      <c r="M165" s="5" t="s">
        <v>371</v>
      </c>
      <c r="N165" s="38">
        <v>126.7</v>
      </c>
      <c r="O165" s="38">
        <v>206.5</v>
      </c>
      <c r="P165" s="4">
        <f t="shared" si="50"/>
        <v>1.6298342541436464</v>
      </c>
      <c r="Q165" s="11">
        <v>20</v>
      </c>
      <c r="R165" s="11">
        <v>1</v>
      </c>
      <c r="S165" s="11">
        <v>15</v>
      </c>
      <c r="T165" s="38">
        <v>0</v>
      </c>
      <c r="U165" s="38">
        <v>0</v>
      </c>
      <c r="V165" s="4">
        <f t="shared" si="51"/>
        <v>1</v>
      </c>
      <c r="W165" s="11">
        <v>25</v>
      </c>
      <c r="X165" s="38">
        <v>0</v>
      </c>
      <c r="Y165" s="38">
        <v>1.9</v>
      </c>
      <c r="Z165" s="4">
        <f t="shared" si="52"/>
        <v>1</v>
      </c>
      <c r="AA165" s="11">
        <v>25</v>
      </c>
      <c r="AB165" s="49">
        <f t="shared" si="53"/>
        <v>1.1481962950926226</v>
      </c>
      <c r="AC165" s="49">
        <f t="shared" si="54"/>
        <v>1.1481962950926226</v>
      </c>
      <c r="AD165" s="50">
        <v>2147</v>
      </c>
      <c r="AE165" s="38">
        <f t="shared" si="45"/>
        <v>195.18181818181819</v>
      </c>
      <c r="AF165" s="38">
        <f t="shared" si="46"/>
        <v>224.1</v>
      </c>
      <c r="AG165" s="38">
        <f t="shared" si="55"/>
        <v>28.918181818181807</v>
      </c>
      <c r="AH165" s="38">
        <v>0</v>
      </c>
      <c r="AI165" s="38">
        <f t="shared" si="47"/>
        <v>224.1</v>
      </c>
      <c r="AJ165" s="38"/>
      <c r="AK165" s="38">
        <f t="shared" si="48"/>
        <v>224.1</v>
      </c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10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10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10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10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10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10"/>
      <c r="GJ165" s="9"/>
      <c r="GK165" s="9"/>
    </row>
    <row r="166" spans="1:193" s="2" customFormat="1" ht="16.95" customHeight="1">
      <c r="A166" s="14" t="s">
        <v>165</v>
      </c>
      <c r="B166" s="38">
        <v>17200</v>
      </c>
      <c r="C166" s="38">
        <v>21062</v>
      </c>
      <c r="D166" s="4">
        <f t="shared" si="49"/>
        <v>1.2245348837209302</v>
      </c>
      <c r="E166" s="11">
        <v>10</v>
      </c>
      <c r="F166" s="5" t="s">
        <v>371</v>
      </c>
      <c r="G166" s="5" t="s">
        <v>371</v>
      </c>
      <c r="H166" s="5" t="s">
        <v>371</v>
      </c>
      <c r="I166" s="5" t="s">
        <v>371</v>
      </c>
      <c r="J166" s="5" t="s">
        <v>371</v>
      </c>
      <c r="K166" s="5" t="s">
        <v>371</v>
      </c>
      <c r="L166" s="5" t="s">
        <v>371</v>
      </c>
      <c r="M166" s="5" t="s">
        <v>371</v>
      </c>
      <c r="N166" s="38">
        <v>737.3</v>
      </c>
      <c r="O166" s="38">
        <v>972.1</v>
      </c>
      <c r="P166" s="4">
        <f t="shared" si="50"/>
        <v>1.3184592431845925</v>
      </c>
      <c r="Q166" s="11">
        <v>20</v>
      </c>
      <c r="R166" s="11">
        <v>1</v>
      </c>
      <c r="S166" s="11">
        <v>15</v>
      </c>
      <c r="T166" s="38">
        <v>0</v>
      </c>
      <c r="U166" s="38">
        <v>0.2</v>
      </c>
      <c r="V166" s="4">
        <f t="shared" si="51"/>
        <v>1</v>
      </c>
      <c r="W166" s="11">
        <v>35</v>
      </c>
      <c r="X166" s="38">
        <v>0</v>
      </c>
      <c r="Y166" s="38">
        <v>0.4</v>
      </c>
      <c r="Z166" s="4">
        <f t="shared" si="52"/>
        <v>1</v>
      </c>
      <c r="AA166" s="11">
        <v>15</v>
      </c>
      <c r="AB166" s="49">
        <f t="shared" si="53"/>
        <v>1.0906793021147489</v>
      </c>
      <c r="AC166" s="49">
        <f t="shared" si="54"/>
        <v>1.0906793021147489</v>
      </c>
      <c r="AD166" s="50">
        <v>4289</v>
      </c>
      <c r="AE166" s="38">
        <f t="shared" si="45"/>
        <v>389.90909090909093</v>
      </c>
      <c r="AF166" s="38">
        <f t="shared" si="46"/>
        <v>425.3</v>
      </c>
      <c r="AG166" s="38">
        <f t="shared" si="55"/>
        <v>35.390909090909076</v>
      </c>
      <c r="AH166" s="38">
        <v>0</v>
      </c>
      <c r="AI166" s="38">
        <f t="shared" si="47"/>
        <v>425.3</v>
      </c>
      <c r="AJ166" s="38"/>
      <c r="AK166" s="38">
        <f t="shared" si="48"/>
        <v>425.3</v>
      </c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10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10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10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10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10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10"/>
      <c r="GJ166" s="9"/>
      <c r="GK166" s="9"/>
    </row>
    <row r="167" spans="1:193" s="2" customFormat="1" ht="16.95" customHeight="1">
      <c r="A167" s="14" t="s">
        <v>166</v>
      </c>
      <c r="B167" s="38">
        <v>0</v>
      </c>
      <c r="C167" s="38">
        <v>0</v>
      </c>
      <c r="D167" s="4">
        <f t="shared" si="49"/>
        <v>0</v>
      </c>
      <c r="E167" s="11">
        <v>0</v>
      </c>
      <c r="F167" s="5" t="s">
        <v>371</v>
      </c>
      <c r="G167" s="5" t="s">
        <v>371</v>
      </c>
      <c r="H167" s="5" t="s">
        <v>371</v>
      </c>
      <c r="I167" s="5" t="s">
        <v>371</v>
      </c>
      <c r="J167" s="5" t="s">
        <v>371</v>
      </c>
      <c r="K167" s="5" t="s">
        <v>371</v>
      </c>
      <c r="L167" s="5" t="s">
        <v>371</v>
      </c>
      <c r="M167" s="5" t="s">
        <v>371</v>
      </c>
      <c r="N167" s="38">
        <v>145.1</v>
      </c>
      <c r="O167" s="38">
        <v>120.2</v>
      </c>
      <c r="P167" s="4">
        <f t="shared" si="50"/>
        <v>0.82839421088904208</v>
      </c>
      <c r="Q167" s="11">
        <v>20</v>
      </c>
      <c r="R167" s="11">
        <v>1</v>
      </c>
      <c r="S167" s="11">
        <v>15</v>
      </c>
      <c r="T167" s="38">
        <v>0</v>
      </c>
      <c r="U167" s="38">
        <v>0</v>
      </c>
      <c r="V167" s="4">
        <f t="shared" si="51"/>
        <v>1</v>
      </c>
      <c r="W167" s="11">
        <v>15</v>
      </c>
      <c r="X167" s="38">
        <v>0</v>
      </c>
      <c r="Y167" s="38">
        <v>0</v>
      </c>
      <c r="Z167" s="4">
        <f t="shared" si="52"/>
        <v>1</v>
      </c>
      <c r="AA167" s="11">
        <v>35</v>
      </c>
      <c r="AB167" s="49">
        <f t="shared" si="53"/>
        <v>0.95962216726800997</v>
      </c>
      <c r="AC167" s="49">
        <f t="shared" si="54"/>
        <v>0.95962216726800997</v>
      </c>
      <c r="AD167" s="50">
        <v>1564</v>
      </c>
      <c r="AE167" s="38">
        <f t="shared" si="45"/>
        <v>142.18181818181819</v>
      </c>
      <c r="AF167" s="38">
        <f t="shared" si="46"/>
        <v>136.4</v>
      </c>
      <c r="AG167" s="38">
        <f t="shared" si="55"/>
        <v>-5.7818181818181813</v>
      </c>
      <c r="AH167" s="38">
        <v>0</v>
      </c>
      <c r="AI167" s="38">
        <f t="shared" si="47"/>
        <v>136.4</v>
      </c>
      <c r="AJ167" s="38"/>
      <c r="AK167" s="38">
        <f t="shared" si="48"/>
        <v>136.4</v>
      </c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10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10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10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10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10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10"/>
      <c r="GJ167" s="9"/>
      <c r="GK167" s="9"/>
    </row>
    <row r="168" spans="1:193" s="2" customFormat="1" ht="16.95" customHeight="1">
      <c r="A168" s="14" t="s">
        <v>167</v>
      </c>
      <c r="B168" s="38">
        <v>0</v>
      </c>
      <c r="C168" s="38">
        <v>0</v>
      </c>
      <c r="D168" s="4">
        <f t="shared" si="49"/>
        <v>1</v>
      </c>
      <c r="E168" s="11">
        <v>10</v>
      </c>
      <c r="F168" s="5" t="s">
        <v>371</v>
      </c>
      <c r="G168" s="5" t="s">
        <v>371</v>
      </c>
      <c r="H168" s="5" t="s">
        <v>371</v>
      </c>
      <c r="I168" s="5" t="s">
        <v>371</v>
      </c>
      <c r="J168" s="5" t="s">
        <v>371</v>
      </c>
      <c r="K168" s="5" t="s">
        <v>371</v>
      </c>
      <c r="L168" s="5" t="s">
        <v>371</v>
      </c>
      <c r="M168" s="5" t="s">
        <v>371</v>
      </c>
      <c r="N168" s="38">
        <v>102.5</v>
      </c>
      <c r="O168" s="38">
        <v>727.1</v>
      </c>
      <c r="P168" s="4">
        <f t="shared" si="50"/>
        <v>7.0936585365853659</v>
      </c>
      <c r="Q168" s="11">
        <v>20</v>
      </c>
      <c r="R168" s="11">
        <v>1</v>
      </c>
      <c r="S168" s="11">
        <v>15</v>
      </c>
      <c r="T168" s="38">
        <v>0</v>
      </c>
      <c r="U168" s="38">
        <v>0</v>
      </c>
      <c r="V168" s="4">
        <f t="shared" si="51"/>
        <v>1</v>
      </c>
      <c r="W168" s="11">
        <v>35</v>
      </c>
      <c r="X168" s="38">
        <v>0</v>
      </c>
      <c r="Y168" s="38">
        <v>1</v>
      </c>
      <c r="Z168" s="4">
        <f t="shared" si="52"/>
        <v>1</v>
      </c>
      <c r="AA168" s="11">
        <v>15</v>
      </c>
      <c r="AB168" s="49">
        <f t="shared" si="53"/>
        <v>2.2828754813863927</v>
      </c>
      <c r="AC168" s="49">
        <f t="shared" si="54"/>
        <v>1.3</v>
      </c>
      <c r="AD168" s="50">
        <v>1173</v>
      </c>
      <c r="AE168" s="38">
        <f t="shared" si="45"/>
        <v>106.63636363636364</v>
      </c>
      <c r="AF168" s="38">
        <f t="shared" si="46"/>
        <v>138.6</v>
      </c>
      <c r="AG168" s="38">
        <f t="shared" si="55"/>
        <v>31.963636363636354</v>
      </c>
      <c r="AH168" s="38">
        <v>0</v>
      </c>
      <c r="AI168" s="38">
        <f t="shared" si="47"/>
        <v>138.6</v>
      </c>
      <c r="AJ168" s="38"/>
      <c r="AK168" s="38">
        <f t="shared" si="48"/>
        <v>138.6</v>
      </c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10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10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10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10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10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10"/>
      <c r="GJ168" s="9"/>
      <c r="GK168" s="9"/>
    </row>
    <row r="169" spans="1:193" s="2" customFormat="1" ht="16.95" customHeight="1">
      <c r="A169" s="14" t="s">
        <v>101</v>
      </c>
      <c r="B169" s="38">
        <v>6100</v>
      </c>
      <c r="C169" s="38">
        <v>7752</v>
      </c>
      <c r="D169" s="4">
        <f t="shared" si="49"/>
        <v>1.2708196721311475</v>
      </c>
      <c r="E169" s="11">
        <v>10</v>
      </c>
      <c r="F169" s="5" t="s">
        <v>371</v>
      </c>
      <c r="G169" s="5" t="s">
        <v>371</v>
      </c>
      <c r="H169" s="5" t="s">
        <v>371</v>
      </c>
      <c r="I169" s="5" t="s">
        <v>371</v>
      </c>
      <c r="J169" s="5" t="s">
        <v>371</v>
      </c>
      <c r="K169" s="5" t="s">
        <v>371</v>
      </c>
      <c r="L169" s="5" t="s">
        <v>371</v>
      </c>
      <c r="M169" s="5" t="s">
        <v>371</v>
      </c>
      <c r="N169" s="38">
        <v>198.4</v>
      </c>
      <c r="O169" s="38">
        <v>177.8</v>
      </c>
      <c r="P169" s="4">
        <f t="shared" si="50"/>
        <v>0.89616935483870974</v>
      </c>
      <c r="Q169" s="11">
        <v>20</v>
      </c>
      <c r="R169" s="11">
        <v>1</v>
      </c>
      <c r="S169" s="11">
        <v>15</v>
      </c>
      <c r="T169" s="38">
        <v>0</v>
      </c>
      <c r="U169" s="38">
        <v>0</v>
      </c>
      <c r="V169" s="4">
        <f t="shared" si="51"/>
        <v>1</v>
      </c>
      <c r="W169" s="11">
        <v>25</v>
      </c>
      <c r="X169" s="38">
        <v>0</v>
      </c>
      <c r="Y169" s="38">
        <v>0</v>
      </c>
      <c r="Z169" s="4">
        <f t="shared" si="52"/>
        <v>1</v>
      </c>
      <c r="AA169" s="11">
        <v>25</v>
      </c>
      <c r="AB169" s="49">
        <f t="shared" si="53"/>
        <v>1.0066482507166914</v>
      </c>
      <c r="AC169" s="49">
        <f t="shared" si="54"/>
        <v>1.0066482507166914</v>
      </c>
      <c r="AD169" s="50">
        <v>3498</v>
      </c>
      <c r="AE169" s="38">
        <f t="shared" si="45"/>
        <v>318</v>
      </c>
      <c r="AF169" s="38">
        <f t="shared" si="46"/>
        <v>320.10000000000002</v>
      </c>
      <c r="AG169" s="38">
        <f t="shared" si="55"/>
        <v>2.1000000000000227</v>
      </c>
      <c r="AH169" s="38">
        <v>0</v>
      </c>
      <c r="AI169" s="38">
        <f t="shared" si="47"/>
        <v>320.10000000000002</v>
      </c>
      <c r="AJ169" s="38"/>
      <c r="AK169" s="38">
        <f t="shared" si="48"/>
        <v>320.10000000000002</v>
      </c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10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10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10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10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10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10"/>
      <c r="GJ169" s="9"/>
      <c r="GK169" s="9"/>
    </row>
    <row r="170" spans="1:193" s="2" customFormat="1" ht="16.95" customHeight="1">
      <c r="A170" s="14" t="s">
        <v>168</v>
      </c>
      <c r="B170" s="38">
        <v>143088</v>
      </c>
      <c r="C170" s="38">
        <v>165084</v>
      </c>
      <c r="D170" s="4">
        <f t="shared" si="49"/>
        <v>1.1537235826903725</v>
      </c>
      <c r="E170" s="11">
        <v>10</v>
      </c>
      <c r="F170" s="5" t="s">
        <v>371</v>
      </c>
      <c r="G170" s="5" t="s">
        <v>371</v>
      </c>
      <c r="H170" s="5" t="s">
        <v>371</v>
      </c>
      <c r="I170" s="5" t="s">
        <v>371</v>
      </c>
      <c r="J170" s="5" t="s">
        <v>371</v>
      </c>
      <c r="K170" s="5" t="s">
        <v>371</v>
      </c>
      <c r="L170" s="5" t="s">
        <v>371</v>
      </c>
      <c r="M170" s="5" t="s">
        <v>371</v>
      </c>
      <c r="N170" s="38">
        <v>222.2</v>
      </c>
      <c r="O170" s="38">
        <v>712.9</v>
      </c>
      <c r="P170" s="4">
        <f t="shared" si="50"/>
        <v>3.2083708370837085</v>
      </c>
      <c r="Q170" s="11">
        <v>20</v>
      </c>
      <c r="R170" s="11">
        <v>1</v>
      </c>
      <c r="S170" s="11">
        <v>15</v>
      </c>
      <c r="T170" s="38">
        <v>230</v>
      </c>
      <c r="U170" s="38">
        <v>235.1</v>
      </c>
      <c r="V170" s="4">
        <f t="shared" si="51"/>
        <v>1.0221739130434782</v>
      </c>
      <c r="W170" s="11">
        <v>5</v>
      </c>
      <c r="X170" s="38">
        <v>1850</v>
      </c>
      <c r="Y170" s="38">
        <v>2309.9</v>
      </c>
      <c r="Z170" s="4">
        <f t="shared" si="52"/>
        <v>1.2485945945945947</v>
      </c>
      <c r="AA170" s="11">
        <v>45</v>
      </c>
      <c r="AB170" s="49">
        <f t="shared" si="53"/>
        <v>1.6000239883216005</v>
      </c>
      <c r="AC170" s="49">
        <f t="shared" si="54"/>
        <v>1.24000239883216</v>
      </c>
      <c r="AD170" s="50">
        <v>3713</v>
      </c>
      <c r="AE170" s="38">
        <f t="shared" si="45"/>
        <v>337.54545454545456</v>
      </c>
      <c r="AF170" s="38">
        <f t="shared" si="46"/>
        <v>418.6</v>
      </c>
      <c r="AG170" s="38">
        <f t="shared" si="55"/>
        <v>81.054545454545462</v>
      </c>
      <c r="AH170" s="38">
        <v>0</v>
      </c>
      <c r="AI170" s="38">
        <f t="shared" si="47"/>
        <v>418.6</v>
      </c>
      <c r="AJ170" s="38"/>
      <c r="AK170" s="38">
        <f t="shared" si="48"/>
        <v>418.6</v>
      </c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10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10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10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10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10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10"/>
      <c r="GJ170" s="9"/>
      <c r="GK170" s="9"/>
    </row>
    <row r="171" spans="1:193" s="2" customFormat="1" ht="16.95" customHeight="1">
      <c r="A171" s="14" t="s">
        <v>169</v>
      </c>
      <c r="B171" s="38">
        <v>12750</v>
      </c>
      <c r="C171" s="38">
        <v>14366.5</v>
      </c>
      <c r="D171" s="4">
        <f t="shared" si="49"/>
        <v>1.1267843137254903</v>
      </c>
      <c r="E171" s="11">
        <v>10</v>
      </c>
      <c r="F171" s="5" t="s">
        <v>371</v>
      </c>
      <c r="G171" s="5" t="s">
        <v>371</v>
      </c>
      <c r="H171" s="5" t="s">
        <v>371</v>
      </c>
      <c r="I171" s="5" t="s">
        <v>371</v>
      </c>
      <c r="J171" s="5" t="s">
        <v>371</v>
      </c>
      <c r="K171" s="5" t="s">
        <v>371</v>
      </c>
      <c r="L171" s="5" t="s">
        <v>371</v>
      </c>
      <c r="M171" s="5" t="s">
        <v>371</v>
      </c>
      <c r="N171" s="38">
        <v>247.4</v>
      </c>
      <c r="O171" s="38">
        <v>434.2</v>
      </c>
      <c r="P171" s="4">
        <f t="shared" si="50"/>
        <v>1.7550525464834275</v>
      </c>
      <c r="Q171" s="11">
        <v>20</v>
      </c>
      <c r="R171" s="11">
        <v>1</v>
      </c>
      <c r="S171" s="11">
        <v>15</v>
      </c>
      <c r="T171" s="38">
        <v>61</v>
      </c>
      <c r="U171" s="38">
        <v>66.8</v>
      </c>
      <c r="V171" s="4">
        <f t="shared" si="51"/>
        <v>1.0950819672131147</v>
      </c>
      <c r="W171" s="11">
        <v>45</v>
      </c>
      <c r="X171" s="38">
        <v>0</v>
      </c>
      <c r="Y171" s="38">
        <v>0</v>
      </c>
      <c r="Z171" s="4">
        <f t="shared" si="52"/>
        <v>1</v>
      </c>
      <c r="AA171" s="11">
        <v>5</v>
      </c>
      <c r="AB171" s="49">
        <f t="shared" si="53"/>
        <v>1.2173429746475117</v>
      </c>
      <c r="AC171" s="49">
        <f t="shared" si="54"/>
        <v>1.2017342974647511</v>
      </c>
      <c r="AD171" s="50">
        <v>6620</v>
      </c>
      <c r="AE171" s="38">
        <f t="shared" si="45"/>
        <v>601.81818181818187</v>
      </c>
      <c r="AF171" s="38">
        <f t="shared" si="46"/>
        <v>723.2</v>
      </c>
      <c r="AG171" s="38">
        <f t="shared" si="55"/>
        <v>121.38181818181818</v>
      </c>
      <c r="AH171" s="38">
        <v>0</v>
      </c>
      <c r="AI171" s="38">
        <f t="shared" si="47"/>
        <v>723.2</v>
      </c>
      <c r="AJ171" s="38"/>
      <c r="AK171" s="38">
        <f t="shared" si="48"/>
        <v>723.2</v>
      </c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10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10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10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10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10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10"/>
      <c r="GJ171" s="9"/>
      <c r="GK171" s="9"/>
    </row>
    <row r="172" spans="1:193" s="2" customFormat="1" ht="16.95" customHeight="1">
      <c r="A172" s="14" t="s">
        <v>170</v>
      </c>
      <c r="B172" s="38">
        <v>1900</v>
      </c>
      <c r="C172" s="38">
        <v>1534.4</v>
      </c>
      <c r="D172" s="4">
        <f t="shared" si="49"/>
        <v>0.80757894736842106</v>
      </c>
      <c r="E172" s="11">
        <v>10</v>
      </c>
      <c r="F172" s="5" t="s">
        <v>371</v>
      </c>
      <c r="G172" s="5" t="s">
        <v>371</v>
      </c>
      <c r="H172" s="5" t="s">
        <v>371</v>
      </c>
      <c r="I172" s="5" t="s">
        <v>371</v>
      </c>
      <c r="J172" s="5" t="s">
        <v>371</v>
      </c>
      <c r="K172" s="5" t="s">
        <v>371</v>
      </c>
      <c r="L172" s="5" t="s">
        <v>371</v>
      </c>
      <c r="M172" s="5" t="s">
        <v>371</v>
      </c>
      <c r="N172" s="38">
        <v>235.4</v>
      </c>
      <c r="O172" s="38">
        <v>168.4</v>
      </c>
      <c r="P172" s="4">
        <f t="shared" si="50"/>
        <v>0.71537807986406121</v>
      </c>
      <c r="Q172" s="11">
        <v>20</v>
      </c>
      <c r="R172" s="11">
        <v>1</v>
      </c>
      <c r="S172" s="11">
        <v>15</v>
      </c>
      <c r="T172" s="38">
        <v>0</v>
      </c>
      <c r="U172" s="38">
        <v>0</v>
      </c>
      <c r="V172" s="4">
        <f t="shared" si="51"/>
        <v>1</v>
      </c>
      <c r="W172" s="11">
        <v>45</v>
      </c>
      <c r="X172" s="38">
        <v>0</v>
      </c>
      <c r="Y172" s="38">
        <v>0</v>
      </c>
      <c r="Z172" s="4">
        <f t="shared" si="52"/>
        <v>1</v>
      </c>
      <c r="AA172" s="11">
        <v>5</v>
      </c>
      <c r="AB172" s="49">
        <f t="shared" si="53"/>
        <v>0.91982474811542558</v>
      </c>
      <c r="AC172" s="49">
        <f t="shared" si="54"/>
        <v>0.91982474811542558</v>
      </c>
      <c r="AD172" s="50">
        <v>2373</v>
      </c>
      <c r="AE172" s="38">
        <f t="shared" si="45"/>
        <v>215.72727272727272</v>
      </c>
      <c r="AF172" s="38">
        <f t="shared" si="46"/>
        <v>198.4</v>
      </c>
      <c r="AG172" s="38">
        <f t="shared" si="55"/>
        <v>-17.327272727272714</v>
      </c>
      <c r="AH172" s="38">
        <v>0</v>
      </c>
      <c r="AI172" s="38">
        <f t="shared" si="47"/>
        <v>198.4</v>
      </c>
      <c r="AJ172" s="38"/>
      <c r="AK172" s="38">
        <f t="shared" si="48"/>
        <v>198.4</v>
      </c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10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10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10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10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10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10"/>
      <c r="GJ172" s="9"/>
      <c r="GK172" s="9"/>
    </row>
    <row r="173" spans="1:193" s="2" customFormat="1" ht="16.95" customHeight="1">
      <c r="A173" s="19" t="s">
        <v>171</v>
      </c>
      <c r="B173" s="7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10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10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10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10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10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10"/>
      <c r="GJ173" s="9"/>
      <c r="GK173" s="9"/>
    </row>
    <row r="174" spans="1:193" s="2" customFormat="1" ht="16.95" customHeight="1">
      <c r="A174" s="14" t="s">
        <v>172</v>
      </c>
      <c r="B174" s="38">
        <v>0</v>
      </c>
      <c r="C174" s="38">
        <v>0</v>
      </c>
      <c r="D174" s="4">
        <f t="shared" si="49"/>
        <v>0</v>
      </c>
      <c r="E174" s="11">
        <v>0</v>
      </c>
      <c r="F174" s="5" t="s">
        <v>371</v>
      </c>
      <c r="G174" s="5" t="s">
        <v>371</v>
      </c>
      <c r="H174" s="5" t="s">
        <v>371</v>
      </c>
      <c r="I174" s="5" t="s">
        <v>371</v>
      </c>
      <c r="J174" s="5" t="s">
        <v>371</v>
      </c>
      <c r="K174" s="5" t="s">
        <v>371</v>
      </c>
      <c r="L174" s="5" t="s">
        <v>371</v>
      </c>
      <c r="M174" s="5" t="s">
        <v>371</v>
      </c>
      <c r="N174" s="38">
        <v>76.3</v>
      </c>
      <c r="O174" s="38">
        <v>56</v>
      </c>
      <c r="P174" s="4">
        <f t="shared" si="50"/>
        <v>0.73394495412844041</v>
      </c>
      <c r="Q174" s="11">
        <v>20</v>
      </c>
      <c r="R174" s="11">
        <v>1</v>
      </c>
      <c r="S174" s="11">
        <v>15</v>
      </c>
      <c r="T174" s="38">
        <v>127.6</v>
      </c>
      <c r="U174" s="38">
        <v>91.3</v>
      </c>
      <c r="V174" s="4">
        <f t="shared" si="51"/>
        <v>0.71551724137931039</v>
      </c>
      <c r="W174" s="11">
        <v>35</v>
      </c>
      <c r="X174" s="38">
        <v>1</v>
      </c>
      <c r="Y174" s="38">
        <v>0</v>
      </c>
      <c r="Z174" s="4">
        <f t="shared" si="52"/>
        <v>0</v>
      </c>
      <c r="AA174" s="11">
        <v>15</v>
      </c>
      <c r="AB174" s="49">
        <f t="shared" si="53"/>
        <v>0.64378826506876086</v>
      </c>
      <c r="AC174" s="49">
        <f t="shared" si="54"/>
        <v>0.64378826506876086</v>
      </c>
      <c r="AD174" s="50">
        <v>1734</v>
      </c>
      <c r="AE174" s="38">
        <f t="shared" si="45"/>
        <v>157.63636363636363</v>
      </c>
      <c r="AF174" s="38">
        <f t="shared" si="46"/>
        <v>101.5</v>
      </c>
      <c r="AG174" s="38">
        <f t="shared" si="55"/>
        <v>-56.136363636363626</v>
      </c>
      <c r="AH174" s="38">
        <v>0</v>
      </c>
      <c r="AI174" s="38">
        <f t="shared" si="47"/>
        <v>101.5</v>
      </c>
      <c r="AJ174" s="38"/>
      <c r="AK174" s="38">
        <f t="shared" si="48"/>
        <v>101.5</v>
      </c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10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10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10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10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10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10"/>
      <c r="GJ174" s="9"/>
      <c r="GK174" s="9"/>
    </row>
    <row r="175" spans="1:193" s="2" customFormat="1" ht="16.95" customHeight="1">
      <c r="A175" s="14" t="s">
        <v>173</v>
      </c>
      <c r="B175" s="38">
        <v>23700</v>
      </c>
      <c r="C175" s="38">
        <v>23859.7</v>
      </c>
      <c r="D175" s="4">
        <f t="shared" si="49"/>
        <v>1.0067383966244725</v>
      </c>
      <c r="E175" s="11">
        <v>10</v>
      </c>
      <c r="F175" s="5" t="s">
        <v>371</v>
      </c>
      <c r="G175" s="5" t="s">
        <v>371</v>
      </c>
      <c r="H175" s="5" t="s">
        <v>371</v>
      </c>
      <c r="I175" s="5" t="s">
        <v>371</v>
      </c>
      <c r="J175" s="5" t="s">
        <v>371</v>
      </c>
      <c r="K175" s="5" t="s">
        <v>371</v>
      </c>
      <c r="L175" s="5" t="s">
        <v>371</v>
      </c>
      <c r="M175" s="5" t="s">
        <v>371</v>
      </c>
      <c r="N175" s="38">
        <v>1106</v>
      </c>
      <c r="O175" s="38">
        <v>1763.8</v>
      </c>
      <c r="P175" s="4">
        <f t="shared" si="50"/>
        <v>1.5947558770343579</v>
      </c>
      <c r="Q175" s="11">
        <v>20</v>
      </c>
      <c r="R175" s="11">
        <v>1</v>
      </c>
      <c r="S175" s="11">
        <v>15</v>
      </c>
      <c r="T175" s="38">
        <v>53</v>
      </c>
      <c r="U175" s="38">
        <v>80.599999999999994</v>
      </c>
      <c r="V175" s="4">
        <f t="shared" si="51"/>
        <v>1.520754716981132</v>
      </c>
      <c r="W175" s="11">
        <v>25</v>
      </c>
      <c r="X175" s="38">
        <v>2</v>
      </c>
      <c r="Y175" s="38">
        <v>2.6</v>
      </c>
      <c r="Z175" s="4">
        <f t="shared" si="52"/>
        <v>1.3</v>
      </c>
      <c r="AA175" s="11">
        <v>25</v>
      </c>
      <c r="AB175" s="49">
        <f t="shared" si="53"/>
        <v>1.3419091519101074</v>
      </c>
      <c r="AC175" s="49">
        <f t="shared" si="54"/>
        <v>1.2141909151910106</v>
      </c>
      <c r="AD175" s="50">
        <v>2437</v>
      </c>
      <c r="AE175" s="38">
        <f t="shared" ref="AE175:AE238" si="56">AD175/11</f>
        <v>221.54545454545453</v>
      </c>
      <c r="AF175" s="38">
        <f t="shared" ref="AF175:AF238" si="57">ROUND(AC175*AE175,1)</f>
        <v>269</v>
      </c>
      <c r="AG175" s="38">
        <f t="shared" si="55"/>
        <v>47.454545454545467</v>
      </c>
      <c r="AH175" s="38">
        <v>0</v>
      </c>
      <c r="AI175" s="38">
        <f t="shared" ref="AI175:AI238" si="58">AF175+AH175</f>
        <v>269</v>
      </c>
      <c r="AJ175" s="38"/>
      <c r="AK175" s="38">
        <f t="shared" ref="AK175:AK238" si="59">IF((AI175-AJ175)&gt;0,ROUND(AI175-AJ175,1),0)</f>
        <v>269</v>
      </c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10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10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10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10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10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10"/>
      <c r="GJ175" s="9"/>
      <c r="GK175" s="9"/>
    </row>
    <row r="176" spans="1:193" s="2" customFormat="1" ht="16.95" customHeight="1">
      <c r="A176" s="14" t="s">
        <v>174</v>
      </c>
      <c r="B176" s="38">
        <v>0</v>
      </c>
      <c r="C176" s="38">
        <v>0</v>
      </c>
      <c r="D176" s="4">
        <f t="shared" ref="D176:D239" si="60">IF(E176=0,0,IF(B176=0,1,IF(C176&lt;0,0,C176/B176)))</f>
        <v>0</v>
      </c>
      <c r="E176" s="11">
        <v>0</v>
      </c>
      <c r="F176" s="5" t="s">
        <v>371</v>
      </c>
      <c r="G176" s="5" t="s">
        <v>371</v>
      </c>
      <c r="H176" s="5" t="s">
        <v>371</v>
      </c>
      <c r="I176" s="5" t="s">
        <v>371</v>
      </c>
      <c r="J176" s="5" t="s">
        <v>371</v>
      </c>
      <c r="K176" s="5" t="s">
        <v>371</v>
      </c>
      <c r="L176" s="5" t="s">
        <v>371</v>
      </c>
      <c r="M176" s="5" t="s">
        <v>371</v>
      </c>
      <c r="N176" s="38">
        <v>12.3</v>
      </c>
      <c r="O176" s="38">
        <v>53.6</v>
      </c>
      <c r="P176" s="4">
        <f t="shared" ref="P176:P239" si="61">IF(Q176=0,0,IF(N176=0,1,IF(O176&lt;0,0,O176/N176)))</f>
        <v>4.3577235772357721</v>
      </c>
      <c r="Q176" s="11">
        <v>20</v>
      </c>
      <c r="R176" s="11">
        <v>1</v>
      </c>
      <c r="S176" s="11">
        <v>15</v>
      </c>
      <c r="T176" s="38">
        <v>0</v>
      </c>
      <c r="U176" s="38">
        <v>0</v>
      </c>
      <c r="V176" s="4">
        <f t="shared" ref="V176:V239" si="62">IF(W176=0,0,IF(T176=0,1,IF(U176&lt;0,0,U176/T176)))</f>
        <v>1</v>
      </c>
      <c r="W176" s="11">
        <v>20</v>
      </c>
      <c r="X176" s="38">
        <v>0.1</v>
      </c>
      <c r="Y176" s="38">
        <v>0.7</v>
      </c>
      <c r="Z176" s="4">
        <f t="shared" ref="Z176:Z239" si="63">IF(AA176=0,0,IF(X176=0,1,IF(Y176&lt;0,0,Y176/X176)))</f>
        <v>6.9999999999999991</v>
      </c>
      <c r="AA176" s="11">
        <v>30</v>
      </c>
      <c r="AB176" s="49">
        <f t="shared" ref="AB176:AB239" si="64">(D176*E176+P176*Q176+R176*S176+V176*W176+Z176*AA176)/(E176+Q176+S176+W176+AA176)</f>
        <v>3.907699665231946</v>
      </c>
      <c r="AC176" s="49">
        <f t="shared" ref="AC176:AC239" si="65">IF(AB176&gt;1.2,IF((AB176-1.2)*0.1+1.2&gt;1.3,1.3,(AB176-1.2)*0.1+1.2),AB176)</f>
        <v>1.3</v>
      </c>
      <c r="AD176" s="50">
        <v>626</v>
      </c>
      <c r="AE176" s="38">
        <f t="shared" si="56"/>
        <v>56.909090909090907</v>
      </c>
      <c r="AF176" s="38">
        <f t="shared" si="57"/>
        <v>74</v>
      </c>
      <c r="AG176" s="38">
        <f t="shared" ref="AG176:AG239" si="66">AF176-AE176</f>
        <v>17.090909090909093</v>
      </c>
      <c r="AH176" s="38">
        <v>0</v>
      </c>
      <c r="AI176" s="38">
        <f t="shared" si="58"/>
        <v>74</v>
      </c>
      <c r="AJ176" s="38"/>
      <c r="AK176" s="38">
        <f t="shared" si="59"/>
        <v>74</v>
      </c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10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10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10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10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10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10"/>
      <c r="GJ176" s="9"/>
      <c r="GK176" s="9"/>
    </row>
    <row r="177" spans="1:193" s="2" customFormat="1" ht="16.95" customHeight="1">
      <c r="A177" s="14" t="s">
        <v>175</v>
      </c>
      <c r="B177" s="38">
        <v>0</v>
      </c>
      <c r="C177" s="38">
        <v>0</v>
      </c>
      <c r="D177" s="4">
        <f t="shared" si="60"/>
        <v>0</v>
      </c>
      <c r="E177" s="11">
        <v>0</v>
      </c>
      <c r="F177" s="5" t="s">
        <v>371</v>
      </c>
      <c r="G177" s="5" t="s">
        <v>371</v>
      </c>
      <c r="H177" s="5" t="s">
        <v>371</v>
      </c>
      <c r="I177" s="5" t="s">
        <v>371</v>
      </c>
      <c r="J177" s="5" t="s">
        <v>371</v>
      </c>
      <c r="K177" s="5" t="s">
        <v>371</v>
      </c>
      <c r="L177" s="5" t="s">
        <v>371</v>
      </c>
      <c r="M177" s="5" t="s">
        <v>371</v>
      </c>
      <c r="N177" s="38">
        <v>52.1</v>
      </c>
      <c r="O177" s="38">
        <v>20.9</v>
      </c>
      <c r="P177" s="4">
        <f t="shared" si="61"/>
        <v>0.40115163147792704</v>
      </c>
      <c r="Q177" s="11">
        <v>20</v>
      </c>
      <c r="R177" s="11">
        <v>1</v>
      </c>
      <c r="S177" s="11">
        <v>15</v>
      </c>
      <c r="T177" s="38">
        <v>0</v>
      </c>
      <c r="U177" s="38">
        <v>5.5</v>
      </c>
      <c r="V177" s="4">
        <f t="shared" si="62"/>
        <v>1</v>
      </c>
      <c r="W177" s="11">
        <v>25</v>
      </c>
      <c r="X177" s="38">
        <v>0.1</v>
      </c>
      <c r="Y177" s="38">
        <v>1.8</v>
      </c>
      <c r="Z177" s="4">
        <f t="shared" si="63"/>
        <v>18</v>
      </c>
      <c r="AA177" s="11">
        <v>25</v>
      </c>
      <c r="AB177" s="49">
        <f t="shared" si="64"/>
        <v>5.8590945015242184</v>
      </c>
      <c r="AC177" s="49">
        <f t="shared" si="65"/>
        <v>1.3</v>
      </c>
      <c r="AD177" s="50">
        <v>775</v>
      </c>
      <c r="AE177" s="38">
        <f t="shared" si="56"/>
        <v>70.454545454545453</v>
      </c>
      <c r="AF177" s="38">
        <f t="shared" si="57"/>
        <v>91.6</v>
      </c>
      <c r="AG177" s="38">
        <f t="shared" si="66"/>
        <v>21.145454545454541</v>
      </c>
      <c r="AH177" s="38">
        <v>0</v>
      </c>
      <c r="AI177" s="38">
        <f t="shared" si="58"/>
        <v>91.6</v>
      </c>
      <c r="AJ177" s="38"/>
      <c r="AK177" s="38">
        <f t="shared" si="59"/>
        <v>91.6</v>
      </c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10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10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10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10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10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10"/>
      <c r="GJ177" s="9"/>
      <c r="GK177" s="9"/>
    </row>
    <row r="178" spans="1:193" s="2" customFormat="1" ht="16.95" customHeight="1">
      <c r="A178" s="14" t="s">
        <v>176</v>
      </c>
      <c r="B178" s="38">
        <v>0</v>
      </c>
      <c r="C178" s="38">
        <v>0</v>
      </c>
      <c r="D178" s="4">
        <f t="shared" si="60"/>
        <v>0</v>
      </c>
      <c r="E178" s="11">
        <v>0</v>
      </c>
      <c r="F178" s="5" t="s">
        <v>371</v>
      </c>
      <c r="G178" s="5" t="s">
        <v>371</v>
      </c>
      <c r="H178" s="5" t="s">
        <v>371</v>
      </c>
      <c r="I178" s="5" t="s">
        <v>371</v>
      </c>
      <c r="J178" s="5" t="s">
        <v>371</v>
      </c>
      <c r="K178" s="5" t="s">
        <v>371</v>
      </c>
      <c r="L178" s="5" t="s">
        <v>371</v>
      </c>
      <c r="M178" s="5" t="s">
        <v>371</v>
      </c>
      <c r="N178" s="38">
        <v>72.2</v>
      </c>
      <c r="O178" s="38">
        <v>48.6</v>
      </c>
      <c r="P178" s="4">
        <f t="shared" si="61"/>
        <v>0.67313019390581719</v>
      </c>
      <c r="Q178" s="11">
        <v>20</v>
      </c>
      <c r="R178" s="11">
        <v>1</v>
      </c>
      <c r="S178" s="11">
        <v>15</v>
      </c>
      <c r="T178" s="38">
        <v>0</v>
      </c>
      <c r="U178" s="38">
        <v>0</v>
      </c>
      <c r="V178" s="4">
        <f t="shared" si="62"/>
        <v>1</v>
      </c>
      <c r="W178" s="11">
        <v>20</v>
      </c>
      <c r="X178" s="38">
        <v>0.2</v>
      </c>
      <c r="Y178" s="38">
        <v>0</v>
      </c>
      <c r="Z178" s="4">
        <f t="shared" si="63"/>
        <v>0</v>
      </c>
      <c r="AA178" s="11">
        <v>30</v>
      </c>
      <c r="AB178" s="49">
        <f t="shared" si="64"/>
        <v>0.57014828091901582</v>
      </c>
      <c r="AC178" s="49">
        <f t="shared" si="65"/>
        <v>0.57014828091901582</v>
      </c>
      <c r="AD178" s="50">
        <v>805</v>
      </c>
      <c r="AE178" s="38">
        <f t="shared" si="56"/>
        <v>73.181818181818187</v>
      </c>
      <c r="AF178" s="38">
        <f t="shared" si="57"/>
        <v>41.7</v>
      </c>
      <c r="AG178" s="38">
        <f t="shared" si="66"/>
        <v>-31.481818181818184</v>
      </c>
      <c r="AH178" s="38">
        <v>0</v>
      </c>
      <c r="AI178" s="38">
        <f t="shared" si="58"/>
        <v>41.7</v>
      </c>
      <c r="AJ178" s="38"/>
      <c r="AK178" s="38">
        <f t="shared" si="59"/>
        <v>41.7</v>
      </c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10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10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10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10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10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10"/>
      <c r="GJ178" s="9"/>
      <c r="GK178" s="9"/>
    </row>
    <row r="179" spans="1:193" s="2" customFormat="1" ht="16.95" customHeight="1">
      <c r="A179" s="14" t="s">
        <v>177</v>
      </c>
      <c r="B179" s="38">
        <v>0</v>
      </c>
      <c r="C179" s="38">
        <v>0</v>
      </c>
      <c r="D179" s="4">
        <f t="shared" si="60"/>
        <v>0</v>
      </c>
      <c r="E179" s="11">
        <v>0</v>
      </c>
      <c r="F179" s="5" t="s">
        <v>371</v>
      </c>
      <c r="G179" s="5" t="s">
        <v>371</v>
      </c>
      <c r="H179" s="5" t="s">
        <v>371</v>
      </c>
      <c r="I179" s="5" t="s">
        <v>371</v>
      </c>
      <c r="J179" s="5" t="s">
        <v>371</v>
      </c>
      <c r="K179" s="5" t="s">
        <v>371</v>
      </c>
      <c r="L179" s="5" t="s">
        <v>371</v>
      </c>
      <c r="M179" s="5" t="s">
        <v>371</v>
      </c>
      <c r="N179" s="38">
        <v>186.9</v>
      </c>
      <c r="O179" s="38">
        <v>98.9</v>
      </c>
      <c r="P179" s="4">
        <f t="shared" si="61"/>
        <v>0.52915997859818087</v>
      </c>
      <c r="Q179" s="11">
        <v>20</v>
      </c>
      <c r="R179" s="11">
        <v>1</v>
      </c>
      <c r="S179" s="11">
        <v>15</v>
      </c>
      <c r="T179" s="38">
        <v>95.4</v>
      </c>
      <c r="U179" s="38">
        <v>67.7</v>
      </c>
      <c r="V179" s="4">
        <f t="shared" si="62"/>
        <v>0.70964360587002095</v>
      </c>
      <c r="W179" s="11">
        <v>35</v>
      </c>
      <c r="X179" s="38">
        <v>1</v>
      </c>
      <c r="Y179" s="38">
        <v>0.1</v>
      </c>
      <c r="Z179" s="4">
        <f t="shared" si="63"/>
        <v>0.1</v>
      </c>
      <c r="AA179" s="11">
        <v>15</v>
      </c>
      <c r="AB179" s="49">
        <f t="shared" si="64"/>
        <v>0.61083206796958056</v>
      </c>
      <c r="AC179" s="49">
        <f t="shared" si="65"/>
        <v>0.61083206796958056</v>
      </c>
      <c r="AD179" s="50">
        <v>1091</v>
      </c>
      <c r="AE179" s="38">
        <f t="shared" si="56"/>
        <v>99.181818181818187</v>
      </c>
      <c r="AF179" s="38">
        <f t="shared" si="57"/>
        <v>60.6</v>
      </c>
      <c r="AG179" s="38">
        <f t="shared" si="66"/>
        <v>-38.581818181818186</v>
      </c>
      <c r="AH179" s="38">
        <v>0</v>
      </c>
      <c r="AI179" s="38">
        <f t="shared" si="58"/>
        <v>60.6</v>
      </c>
      <c r="AJ179" s="38"/>
      <c r="AK179" s="38">
        <f t="shared" si="59"/>
        <v>60.6</v>
      </c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10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10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10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10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10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10"/>
      <c r="GJ179" s="9"/>
      <c r="GK179" s="9"/>
    </row>
    <row r="180" spans="1:193" s="2" customFormat="1" ht="16.95" customHeight="1">
      <c r="A180" s="14" t="s">
        <v>178</v>
      </c>
      <c r="B180" s="38">
        <v>0</v>
      </c>
      <c r="C180" s="38">
        <v>0</v>
      </c>
      <c r="D180" s="4">
        <f t="shared" si="60"/>
        <v>0</v>
      </c>
      <c r="E180" s="11">
        <v>0</v>
      </c>
      <c r="F180" s="5" t="s">
        <v>371</v>
      </c>
      <c r="G180" s="5" t="s">
        <v>371</v>
      </c>
      <c r="H180" s="5" t="s">
        <v>371</v>
      </c>
      <c r="I180" s="5" t="s">
        <v>371</v>
      </c>
      <c r="J180" s="5" t="s">
        <v>371</v>
      </c>
      <c r="K180" s="5" t="s">
        <v>371</v>
      </c>
      <c r="L180" s="5" t="s">
        <v>371</v>
      </c>
      <c r="M180" s="5" t="s">
        <v>371</v>
      </c>
      <c r="N180" s="38">
        <v>10.4</v>
      </c>
      <c r="O180" s="38">
        <v>113.9</v>
      </c>
      <c r="P180" s="4">
        <f t="shared" si="61"/>
        <v>10.951923076923077</v>
      </c>
      <c r="Q180" s="11">
        <v>20</v>
      </c>
      <c r="R180" s="11">
        <v>1</v>
      </c>
      <c r="S180" s="11">
        <v>15</v>
      </c>
      <c r="T180" s="38">
        <v>0</v>
      </c>
      <c r="U180" s="38">
        <v>0</v>
      </c>
      <c r="V180" s="4">
        <f t="shared" si="62"/>
        <v>1</v>
      </c>
      <c r="W180" s="11">
        <v>20</v>
      </c>
      <c r="X180" s="38">
        <v>0</v>
      </c>
      <c r="Y180" s="38">
        <v>0.2</v>
      </c>
      <c r="Z180" s="4">
        <f t="shared" si="63"/>
        <v>1</v>
      </c>
      <c r="AA180" s="11">
        <v>30</v>
      </c>
      <c r="AB180" s="49">
        <f t="shared" si="64"/>
        <v>3.3416289592760182</v>
      </c>
      <c r="AC180" s="49">
        <f t="shared" si="65"/>
        <v>1.3</v>
      </c>
      <c r="AD180" s="50">
        <v>460</v>
      </c>
      <c r="AE180" s="38">
        <f t="shared" si="56"/>
        <v>41.81818181818182</v>
      </c>
      <c r="AF180" s="38">
        <f t="shared" si="57"/>
        <v>54.4</v>
      </c>
      <c r="AG180" s="38">
        <f t="shared" si="66"/>
        <v>12.581818181818178</v>
      </c>
      <c r="AH180" s="38">
        <v>0</v>
      </c>
      <c r="AI180" s="38">
        <f t="shared" si="58"/>
        <v>54.4</v>
      </c>
      <c r="AJ180" s="38"/>
      <c r="AK180" s="38">
        <f t="shared" si="59"/>
        <v>54.4</v>
      </c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10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10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10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10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10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10"/>
      <c r="GJ180" s="9"/>
      <c r="GK180" s="9"/>
    </row>
    <row r="181" spans="1:193" s="2" customFormat="1" ht="16.95" customHeight="1">
      <c r="A181" s="14" t="s">
        <v>179</v>
      </c>
      <c r="B181" s="38">
        <v>0</v>
      </c>
      <c r="C181" s="38">
        <v>0</v>
      </c>
      <c r="D181" s="4">
        <f t="shared" si="60"/>
        <v>0</v>
      </c>
      <c r="E181" s="11">
        <v>0</v>
      </c>
      <c r="F181" s="5" t="s">
        <v>371</v>
      </c>
      <c r="G181" s="5" t="s">
        <v>371</v>
      </c>
      <c r="H181" s="5" t="s">
        <v>371</v>
      </c>
      <c r="I181" s="5" t="s">
        <v>371</v>
      </c>
      <c r="J181" s="5" t="s">
        <v>371</v>
      </c>
      <c r="K181" s="5" t="s">
        <v>371</v>
      </c>
      <c r="L181" s="5" t="s">
        <v>371</v>
      </c>
      <c r="M181" s="5" t="s">
        <v>371</v>
      </c>
      <c r="N181" s="38">
        <v>11</v>
      </c>
      <c r="O181" s="38">
        <v>8</v>
      </c>
      <c r="P181" s="4">
        <f t="shared" si="61"/>
        <v>0.72727272727272729</v>
      </c>
      <c r="Q181" s="11">
        <v>20</v>
      </c>
      <c r="R181" s="11">
        <v>1</v>
      </c>
      <c r="S181" s="11">
        <v>15</v>
      </c>
      <c r="T181" s="38">
        <v>0</v>
      </c>
      <c r="U181" s="38">
        <v>0</v>
      </c>
      <c r="V181" s="4">
        <f t="shared" si="62"/>
        <v>1</v>
      </c>
      <c r="W181" s="11">
        <v>20</v>
      </c>
      <c r="X181" s="38">
        <v>0</v>
      </c>
      <c r="Y181" s="38">
        <v>0.3</v>
      </c>
      <c r="Z181" s="4">
        <f t="shared" si="63"/>
        <v>1</v>
      </c>
      <c r="AA181" s="11">
        <v>30</v>
      </c>
      <c r="AB181" s="49">
        <f t="shared" si="64"/>
        <v>0.93582887700534756</v>
      </c>
      <c r="AC181" s="49">
        <f t="shared" si="65"/>
        <v>0.93582887700534756</v>
      </c>
      <c r="AD181" s="50">
        <v>144</v>
      </c>
      <c r="AE181" s="38">
        <f t="shared" si="56"/>
        <v>13.090909090909092</v>
      </c>
      <c r="AF181" s="38">
        <f t="shared" si="57"/>
        <v>12.3</v>
      </c>
      <c r="AG181" s="38">
        <f t="shared" si="66"/>
        <v>-0.79090909090909101</v>
      </c>
      <c r="AH181" s="38">
        <v>0</v>
      </c>
      <c r="AI181" s="38">
        <f t="shared" si="58"/>
        <v>12.3</v>
      </c>
      <c r="AJ181" s="38"/>
      <c r="AK181" s="38">
        <f t="shared" si="59"/>
        <v>12.3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10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10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10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10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10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10"/>
      <c r="GJ181" s="9"/>
      <c r="GK181" s="9"/>
    </row>
    <row r="182" spans="1:193" s="2" customFormat="1" ht="16.95" customHeight="1">
      <c r="A182" s="14" t="s">
        <v>180</v>
      </c>
      <c r="B182" s="38">
        <v>0</v>
      </c>
      <c r="C182" s="38">
        <v>0</v>
      </c>
      <c r="D182" s="4">
        <f t="shared" si="60"/>
        <v>0</v>
      </c>
      <c r="E182" s="11">
        <v>0</v>
      </c>
      <c r="F182" s="5" t="s">
        <v>371</v>
      </c>
      <c r="G182" s="5" t="s">
        <v>371</v>
      </c>
      <c r="H182" s="5" t="s">
        <v>371</v>
      </c>
      <c r="I182" s="5" t="s">
        <v>371</v>
      </c>
      <c r="J182" s="5" t="s">
        <v>371</v>
      </c>
      <c r="K182" s="5" t="s">
        <v>371</v>
      </c>
      <c r="L182" s="5" t="s">
        <v>371</v>
      </c>
      <c r="M182" s="5" t="s">
        <v>371</v>
      </c>
      <c r="N182" s="38">
        <v>192.7</v>
      </c>
      <c r="O182" s="38">
        <v>329.3</v>
      </c>
      <c r="P182" s="4">
        <f t="shared" si="61"/>
        <v>1.7088738972496109</v>
      </c>
      <c r="Q182" s="11">
        <v>20</v>
      </c>
      <c r="R182" s="11">
        <v>1</v>
      </c>
      <c r="S182" s="11">
        <v>15</v>
      </c>
      <c r="T182" s="38">
        <v>0</v>
      </c>
      <c r="U182" s="38">
        <v>0</v>
      </c>
      <c r="V182" s="4">
        <f t="shared" si="62"/>
        <v>1</v>
      </c>
      <c r="W182" s="11">
        <v>20</v>
      </c>
      <c r="X182" s="38">
        <v>0.2</v>
      </c>
      <c r="Y182" s="38">
        <v>0</v>
      </c>
      <c r="Z182" s="4">
        <f t="shared" si="63"/>
        <v>0</v>
      </c>
      <c r="AA182" s="11">
        <v>30</v>
      </c>
      <c r="AB182" s="49">
        <f t="shared" si="64"/>
        <v>0.81385268170579084</v>
      </c>
      <c r="AC182" s="49">
        <f t="shared" si="65"/>
        <v>0.81385268170579084</v>
      </c>
      <c r="AD182" s="50">
        <v>465</v>
      </c>
      <c r="AE182" s="38">
        <f t="shared" si="56"/>
        <v>42.272727272727273</v>
      </c>
      <c r="AF182" s="38">
        <f t="shared" si="57"/>
        <v>34.4</v>
      </c>
      <c r="AG182" s="38">
        <f t="shared" si="66"/>
        <v>-7.8727272727272748</v>
      </c>
      <c r="AH182" s="38">
        <v>0</v>
      </c>
      <c r="AI182" s="38">
        <f t="shared" si="58"/>
        <v>34.4</v>
      </c>
      <c r="AJ182" s="38"/>
      <c r="AK182" s="38">
        <f t="shared" si="59"/>
        <v>34.4</v>
      </c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10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10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10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10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10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10"/>
      <c r="GJ182" s="9"/>
      <c r="GK182" s="9"/>
    </row>
    <row r="183" spans="1:193" s="2" customFormat="1" ht="16.95" customHeight="1">
      <c r="A183" s="14" t="s">
        <v>181</v>
      </c>
      <c r="B183" s="38">
        <v>0</v>
      </c>
      <c r="C183" s="38">
        <v>0</v>
      </c>
      <c r="D183" s="4">
        <f t="shared" si="60"/>
        <v>0</v>
      </c>
      <c r="E183" s="11">
        <v>0</v>
      </c>
      <c r="F183" s="5" t="s">
        <v>371</v>
      </c>
      <c r="G183" s="5" t="s">
        <v>371</v>
      </c>
      <c r="H183" s="5" t="s">
        <v>371</v>
      </c>
      <c r="I183" s="5" t="s">
        <v>371</v>
      </c>
      <c r="J183" s="5" t="s">
        <v>371</v>
      </c>
      <c r="K183" s="5" t="s">
        <v>371</v>
      </c>
      <c r="L183" s="5" t="s">
        <v>371</v>
      </c>
      <c r="M183" s="5" t="s">
        <v>371</v>
      </c>
      <c r="N183" s="38">
        <v>36.200000000000003</v>
      </c>
      <c r="O183" s="38">
        <v>106.1</v>
      </c>
      <c r="P183" s="4">
        <f t="shared" si="61"/>
        <v>2.9309392265193366</v>
      </c>
      <c r="Q183" s="11">
        <v>20</v>
      </c>
      <c r="R183" s="11">
        <v>1</v>
      </c>
      <c r="S183" s="11">
        <v>15</v>
      </c>
      <c r="T183" s="38">
        <v>0</v>
      </c>
      <c r="U183" s="38">
        <v>38.299999999999997</v>
      </c>
      <c r="V183" s="4">
        <f t="shared" si="62"/>
        <v>1</v>
      </c>
      <c r="W183" s="11">
        <v>25</v>
      </c>
      <c r="X183" s="38">
        <v>1.5</v>
      </c>
      <c r="Y183" s="38">
        <v>0.5</v>
      </c>
      <c r="Z183" s="4">
        <f t="shared" si="63"/>
        <v>0.33333333333333331</v>
      </c>
      <c r="AA183" s="11">
        <v>25</v>
      </c>
      <c r="AB183" s="49">
        <f t="shared" si="64"/>
        <v>1.2582602101614124</v>
      </c>
      <c r="AC183" s="49">
        <f t="shared" si="65"/>
        <v>1.2058260210161411</v>
      </c>
      <c r="AD183" s="50">
        <v>1749</v>
      </c>
      <c r="AE183" s="38">
        <f t="shared" si="56"/>
        <v>159</v>
      </c>
      <c r="AF183" s="38">
        <f t="shared" si="57"/>
        <v>191.7</v>
      </c>
      <c r="AG183" s="38">
        <f t="shared" si="66"/>
        <v>32.699999999999989</v>
      </c>
      <c r="AH183" s="38">
        <v>0</v>
      </c>
      <c r="AI183" s="38">
        <f t="shared" si="58"/>
        <v>191.7</v>
      </c>
      <c r="AJ183" s="38"/>
      <c r="AK183" s="38">
        <f t="shared" si="59"/>
        <v>191.7</v>
      </c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10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10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10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10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10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10"/>
      <c r="GJ183" s="9"/>
      <c r="GK183" s="9"/>
    </row>
    <row r="184" spans="1:193" s="2" customFormat="1" ht="16.95" customHeight="1">
      <c r="A184" s="14" t="s">
        <v>182</v>
      </c>
      <c r="B184" s="38">
        <v>0</v>
      </c>
      <c r="C184" s="38">
        <v>0</v>
      </c>
      <c r="D184" s="4">
        <f t="shared" si="60"/>
        <v>0</v>
      </c>
      <c r="E184" s="11">
        <v>0</v>
      </c>
      <c r="F184" s="5" t="s">
        <v>371</v>
      </c>
      <c r="G184" s="5" t="s">
        <v>371</v>
      </c>
      <c r="H184" s="5" t="s">
        <v>371</v>
      </c>
      <c r="I184" s="5" t="s">
        <v>371</v>
      </c>
      <c r="J184" s="5" t="s">
        <v>371</v>
      </c>
      <c r="K184" s="5" t="s">
        <v>371</v>
      </c>
      <c r="L184" s="5" t="s">
        <v>371</v>
      </c>
      <c r="M184" s="5" t="s">
        <v>371</v>
      </c>
      <c r="N184" s="38">
        <v>104.7</v>
      </c>
      <c r="O184" s="38">
        <v>51.6</v>
      </c>
      <c r="P184" s="4">
        <f t="shared" si="61"/>
        <v>0.49283667621776506</v>
      </c>
      <c r="Q184" s="11">
        <v>20</v>
      </c>
      <c r="R184" s="11">
        <v>1</v>
      </c>
      <c r="S184" s="11">
        <v>15</v>
      </c>
      <c r="T184" s="38">
        <v>11</v>
      </c>
      <c r="U184" s="38">
        <v>3.8</v>
      </c>
      <c r="V184" s="4">
        <f t="shared" si="62"/>
        <v>0.34545454545454546</v>
      </c>
      <c r="W184" s="11">
        <v>20</v>
      </c>
      <c r="X184" s="38">
        <v>0.1</v>
      </c>
      <c r="Y184" s="38">
        <v>0</v>
      </c>
      <c r="Z184" s="4">
        <f t="shared" si="63"/>
        <v>0</v>
      </c>
      <c r="AA184" s="11">
        <v>30</v>
      </c>
      <c r="AB184" s="49">
        <f t="shared" si="64"/>
        <v>0.37371558156995538</v>
      </c>
      <c r="AC184" s="49">
        <f t="shared" si="65"/>
        <v>0.37371558156995538</v>
      </c>
      <c r="AD184" s="50">
        <v>864</v>
      </c>
      <c r="AE184" s="38">
        <f t="shared" si="56"/>
        <v>78.545454545454547</v>
      </c>
      <c r="AF184" s="38">
        <f t="shared" si="57"/>
        <v>29.4</v>
      </c>
      <c r="AG184" s="38">
        <f t="shared" si="66"/>
        <v>-49.145454545454548</v>
      </c>
      <c r="AH184" s="38">
        <v>0</v>
      </c>
      <c r="AI184" s="38">
        <f t="shared" si="58"/>
        <v>29.4</v>
      </c>
      <c r="AJ184" s="38"/>
      <c r="AK184" s="38">
        <f t="shared" si="59"/>
        <v>29.4</v>
      </c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10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10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10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10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10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10"/>
      <c r="GJ184" s="9"/>
      <c r="GK184" s="9"/>
    </row>
    <row r="185" spans="1:193" s="2" customFormat="1" ht="16.95" customHeight="1">
      <c r="A185" s="19" t="s">
        <v>183</v>
      </c>
      <c r="B185" s="7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10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10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10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10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10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10"/>
      <c r="GJ185" s="9"/>
      <c r="GK185" s="9"/>
    </row>
    <row r="186" spans="1:193" s="2" customFormat="1" ht="16.95" customHeight="1">
      <c r="A186" s="14" t="s">
        <v>184</v>
      </c>
      <c r="B186" s="38">
        <v>0</v>
      </c>
      <c r="C186" s="38">
        <v>0</v>
      </c>
      <c r="D186" s="4">
        <f t="shared" si="60"/>
        <v>0</v>
      </c>
      <c r="E186" s="11">
        <v>0</v>
      </c>
      <c r="F186" s="5" t="s">
        <v>371</v>
      </c>
      <c r="G186" s="5" t="s">
        <v>371</v>
      </c>
      <c r="H186" s="5" t="s">
        <v>371</v>
      </c>
      <c r="I186" s="5" t="s">
        <v>371</v>
      </c>
      <c r="J186" s="5" t="s">
        <v>371</v>
      </c>
      <c r="K186" s="5" t="s">
        <v>371</v>
      </c>
      <c r="L186" s="5" t="s">
        <v>371</v>
      </c>
      <c r="M186" s="5" t="s">
        <v>371</v>
      </c>
      <c r="N186" s="38">
        <v>115.4</v>
      </c>
      <c r="O186" s="38">
        <v>20.399999999999999</v>
      </c>
      <c r="P186" s="4">
        <f t="shared" si="61"/>
        <v>0.17677642980935873</v>
      </c>
      <c r="Q186" s="11">
        <v>20</v>
      </c>
      <c r="R186" s="11">
        <v>1</v>
      </c>
      <c r="S186" s="11">
        <v>15</v>
      </c>
      <c r="T186" s="38">
        <v>11</v>
      </c>
      <c r="U186" s="38">
        <v>34.1</v>
      </c>
      <c r="V186" s="4">
        <f t="shared" si="62"/>
        <v>3.1</v>
      </c>
      <c r="W186" s="11">
        <v>25</v>
      </c>
      <c r="X186" s="38">
        <v>0.5</v>
      </c>
      <c r="Y186" s="38">
        <v>0.5</v>
      </c>
      <c r="Z186" s="4">
        <f t="shared" si="63"/>
        <v>1</v>
      </c>
      <c r="AA186" s="11">
        <v>25</v>
      </c>
      <c r="AB186" s="49">
        <f t="shared" si="64"/>
        <v>1.4239473952492609</v>
      </c>
      <c r="AC186" s="49">
        <f t="shared" si="65"/>
        <v>1.2223947395249262</v>
      </c>
      <c r="AD186" s="50">
        <v>150</v>
      </c>
      <c r="AE186" s="38">
        <f t="shared" si="56"/>
        <v>13.636363636363637</v>
      </c>
      <c r="AF186" s="38">
        <f t="shared" si="57"/>
        <v>16.7</v>
      </c>
      <c r="AG186" s="38">
        <f t="shared" si="66"/>
        <v>3.0636363636363626</v>
      </c>
      <c r="AH186" s="38">
        <v>0</v>
      </c>
      <c r="AI186" s="38">
        <f t="shared" si="58"/>
        <v>16.7</v>
      </c>
      <c r="AJ186" s="38"/>
      <c r="AK186" s="38">
        <f t="shared" si="59"/>
        <v>16.7</v>
      </c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10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10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10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10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10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10"/>
      <c r="GJ186" s="9"/>
      <c r="GK186" s="9"/>
    </row>
    <row r="187" spans="1:193" s="2" customFormat="1" ht="16.95" customHeight="1">
      <c r="A187" s="14" t="s">
        <v>185</v>
      </c>
      <c r="B187" s="38">
        <v>0</v>
      </c>
      <c r="C187" s="38">
        <v>0</v>
      </c>
      <c r="D187" s="4">
        <f t="shared" si="60"/>
        <v>0</v>
      </c>
      <c r="E187" s="11">
        <v>0</v>
      </c>
      <c r="F187" s="5" t="s">
        <v>371</v>
      </c>
      <c r="G187" s="5" t="s">
        <v>371</v>
      </c>
      <c r="H187" s="5" t="s">
        <v>371</v>
      </c>
      <c r="I187" s="5" t="s">
        <v>371</v>
      </c>
      <c r="J187" s="5" t="s">
        <v>371</v>
      </c>
      <c r="K187" s="5" t="s">
        <v>371</v>
      </c>
      <c r="L187" s="5" t="s">
        <v>371</v>
      </c>
      <c r="M187" s="5" t="s">
        <v>371</v>
      </c>
      <c r="N187" s="38">
        <v>424.6</v>
      </c>
      <c r="O187" s="38">
        <v>274.89999999999998</v>
      </c>
      <c r="P187" s="4">
        <f t="shared" si="61"/>
        <v>0.64743287800282612</v>
      </c>
      <c r="Q187" s="11">
        <v>20</v>
      </c>
      <c r="R187" s="11">
        <v>1</v>
      </c>
      <c r="S187" s="11">
        <v>15</v>
      </c>
      <c r="T187" s="38">
        <v>9</v>
      </c>
      <c r="U187" s="38">
        <v>13.7</v>
      </c>
      <c r="V187" s="4">
        <f t="shared" si="62"/>
        <v>1.5222222222222221</v>
      </c>
      <c r="W187" s="11">
        <v>20</v>
      </c>
      <c r="X187" s="38">
        <v>0.5</v>
      </c>
      <c r="Y187" s="38">
        <v>0.6</v>
      </c>
      <c r="Z187" s="4">
        <f t="shared" si="63"/>
        <v>1.2</v>
      </c>
      <c r="AA187" s="11">
        <v>30</v>
      </c>
      <c r="AB187" s="49">
        <f t="shared" si="64"/>
        <v>1.1105070824058938</v>
      </c>
      <c r="AC187" s="49">
        <f t="shared" si="65"/>
        <v>1.1105070824058938</v>
      </c>
      <c r="AD187" s="50">
        <v>105</v>
      </c>
      <c r="AE187" s="38">
        <f t="shared" si="56"/>
        <v>9.545454545454545</v>
      </c>
      <c r="AF187" s="38">
        <f t="shared" si="57"/>
        <v>10.6</v>
      </c>
      <c r="AG187" s="38">
        <f t="shared" si="66"/>
        <v>1.0545454545454547</v>
      </c>
      <c r="AH187" s="38">
        <v>0</v>
      </c>
      <c r="AI187" s="38">
        <f t="shared" si="58"/>
        <v>10.6</v>
      </c>
      <c r="AJ187" s="38"/>
      <c r="AK187" s="38">
        <f t="shared" si="59"/>
        <v>10.6</v>
      </c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10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10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10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10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10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10"/>
      <c r="GJ187" s="9"/>
      <c r="GK187" s="9"/>
    </row>
    <row r="188" spans="1:193" s="2" customFormat="1" ht="16.95" customHeight="1">
      <c r="A188" s="14" t="s">
        <v>186</v>
      </c>
      <c r="B188" s="38">
        <v>0</v>
      </c>
      <c r="C188" s="38">
        <v>0</v>
      </c>
      <c r="D188" s="4">
        <f t="shared" si="60"/>
        <v>0</v>
      </c>
      <c r="E188" s="11">
        <v>0</v>
      </c>
      <c r="F188" s="5" t="s">
        <v>371</v>
      </c>
      <c r="G188" s="5" t="s">
        <v>371</v>
      </c>
      <c r="H188" s="5" t="s">
        <v>371</v>
      </c>
      <c r="I188" s="5" t="s">
        <v>371</v>
      </c>
      <c r="J188" s="5" t="s">
        <v>371</v>
      </c>
      <c r="K188" s="5" t="s">
        <v>371</v>
      </c>
      <c r="L188" s="5" t="s">
        <v>371</v>
      </c>
      <c r="M188" s="5" t="s">
        <v>371</v>
      </c>
      <c r="N188" s="38">
        <v>224.6</v>
      </c>
      <c r="O188" s="38">
        <v>0</v>
      </c>
      <c r="P188" s="4">
        <f t="shared" si="61"/>
        <v>0</v>
      </c>
      <c r="Q188" s="11">
        <v>20</v>
      </c>
      <c r="R188" s="11">
        <v>1</v>
      </c>
      <c r="S188" s="11">
        <v>15</v>
      </c>
      <c r="T188" s="38">
        <v>120</v>
      </c>
      <c r="U188" s="38">
        <v>83.1</v>
      </c>
      <c r="V188" s="4">
        <f t="shared" si="62"/>
        <v>0.6925</v>
      </c>
      <c r="W188" s="11">
        <v>30</v>
      </c>
      <c r="X188" s="38">
        <v>1</v>
      </c>
      <c r="Y188" s="38">
        <v>1.2</v>
      </c>
      <c r="Z188" s="4">
        <f t="shared" si="63"/>
        <v>1.2</v>
      </c>
      <c r="AA188" s="11">
        <v>20</v>
      </c>
      <c r="AB188" s="49">
        <f t="shared" si="64"/>
        <v>0.70323529411764707</v>
      </c>
      <c r="AC188" s="49">
        <f t="shared" si="65"/>
        <v>0.70323529411764707</v>
      </c>
      <c r="AD188" s="50">
        <v>988</v>
      </c>
      <c r="AE188" s="38">
        <f t="shared" si="56"/>
        <v>89.818181818181813</v>
      </c>
      <c r="AF188" s="38">
        <f t="shared" si="57"/>
        <v>63.2</v>
      </c>
      <c r="AG188" s="38">
        <f t="shared" si="66"/>
        <v>-26.61818181818181</v>
      </c>
      <c r="AH188" s="38">
        <v>0</v>
      </c>
      <c r="AI188" s="38">
        <f t="shared" si="58"/>
        <v>63.2</v>
      </c>
      <c r="AJ188" s="38"/>
      <c r="AK188" s="38">
        <f t="shared" si="59"/>
        <v>63.2</v>
      </c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10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10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10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10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10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10"/>
      <c r="GJ188" s="9"/>
      <c r="GK188" s="9"/>
    </row>
    <row r="189" spans="1:193" s="2" customFormat="1" ht="16.95" customHeight="1">
      <c r="A189" s="14" t="s">
        <v>187</v>
      </c>
      <c r="B189" s="38">
        <v>95628</v>
      </c>
      <c r="C189" s="38">
        <v>122027</v>
      </c>
      <c r="D189" s="4">
        <f t="shared" si="60"/>
        <v>1.2760593131718743</v>
      </c>
      <c r="E189" s="11">
        <v>10</v>
      </c>
      <c r="F189" s="5" t="s">
        <v>371</v>
      </c>
      <c r="G189" s="5" t="s">
        <v>371</v>
      </c>
      <c r="H189" s="5" t="s">
        <v>371</v>
      </c>
      <c r="I189" s="5" t="s">
        <v>371</v>
      </c>
      <c r="J189" s="5" t="s">
        <v>371</v>
      </c>
      <c r="K189" s="5" t="s">
        <v>371</v>
      </c>
      <c r="L189" s="5" t="s">
        <v>371</v>
      </c>
      <c r="M189" s="5" t="s">
        <v>371</v>
      </c>
      <c r="N189" s="38">
        <v>1394.5</v>
      </c>
      <c r="O189" s="38">
        <v>1174.8</v>
      </c>
      <c r="P189" s="4">
        <f t="shared" si="61"/>
        <v>0.84245249193259231</v>
      </c>
      <c r="Q189" s="11">
        <v>20</v>
      </c>
      <c r="R189" s="11">
        <v>1</v>
      </c>
      <c r="S189" s="11">
        <v>15</v>
      </c>
      <c r="T189" s="38">
        <v>5</v>
      </c>
      <c r="U189" s="38">
        <v>5.0999999999999996</v>
      </c>
      <c r="V189" s="4">
        <f t="shared" si="62"/>
        <v>1.02</v>
      </c>
      <c r="W189" s="11">
        <v>10</v>
      </c>
      <c r="X189" s="38">
        <v>3</v>
      </c>
      <c r="Y189" s="38">
        <v>9</v>
      </c>
      <c r="Z189" s="4">
        <f t="shared" si="63"/>
        <v>3</v>
      </c>
      <c r="AA189" s="11">
        <v>40</v>
      </c>
      <c r="AB189" s="49">
        <f t="shared" si="64"/>
        <v>1.8401015049512695</v>
      </c>
      <c r="AC189" s="49">
        <f t="shared" si="65"/>
        <v>1.2640101504951269</v>
      </c>
      <c r="AD189" s="50">
        <v>3724</v>
      </c>
      <c r="AE189" s="38">
        <f t="shared" si="56"/>
        <v>338.54545454545456</v>
      </c>
      <c r="AF189" s="38">
        <f t="shared" si="57"/>
        <v>427.9</v>
      </c>
      <c r="AG189" s="38">
        <f t="shared" si="66"/>
        <v>89.354545454545416</v>
      </c>
      <c r="AH189" s="38">
        <v>0</v>
      </c>
      <c r="AI189" s="38">
        <f t="shared" si="58"/>
        <v>427.9</v>
      </c>
      <c r="AJ189" s="38"/>
      <c r="AK189" s="38">
        <f t="shared" si="59"/>
        <v>427.9</v>
      </c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10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10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10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10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10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10"/>
      <c r="GJ189" s="9"/>
      <c r="GK189" s="9"/>
    </row>
    <row r="190" spans="1:193" s="2" customFormat="1" ht="16.95" customHeight="1">
      <c r="A190" s="14" t="s">
        <v>188</v>
      </c>
      <c r="B190" s="38">
        <v>0</v>
      </c>
      <c r="C190" s="38">
        <v>0</v>
      </c>
      <c r="D190" s="4">
        <f t="shared" si="60"/>
        <v>0</v>
      </c>
      <c r="E190" s="11">
        <v>0</v>
      </c>
      <c r="F190" s="5" t="s">
        <v>371</v>
      </c>
      <c r="G190" s="5" t="s">
        <v>371</v>
      </c>
      <c r="H190" s="5" t="s">
        <v>371</v>
      </c>
      <c r="I190" s="5" t="s">
        <v>371</v>
      </c>
      <c r="J190" s="5" t="s">
        <v>371</v>
      </c>
      <c r="K190" s="5" t="s">
        <v>371</v>
      </c>
      <c r="L190" s="5" t="s">
        <v>371</v>
      </c>
      <c r="M190" s="5" t="s">
        <v>371</v>
      </c>
      <c r="N190" s="38">
        <v>265.7</v>
      </c>
      <c r="O190" s="38">
        <v>1625.3</v>
      </c>
      <c r="P190" s="4">
        <f t="shared" si="61"/>
        <v>6.1170493037260067</v>
      </c>
      <c r="Q190" s="11">
        <v>20</v>
      </c>
      <c r="R190" s="11">
        <v>1</v>
      </c>
      <c r="S190" s="11">
        <v>15</v>
      </c>
      <c r="T190" s="38">
        <v>160</v>
      </c>
      <c r="U190" s="38">
        <v>221.8</v>
      </c>
      <c r="V190" s="4">
        <f t="shared" si="62"/>
        <v>1.38625</v>
      </c>
      <c r="W190" s="11">
        <v>35</v>
      </c>
      <c r="X190" s="38">
        <v>5</v>
      </c>
      <c r="Y190" s="38">
        <v>24.1</v>
      </c>
      <c r="Z190" s="4">
        <f t="shared" si="63"/>
        <v>4.82</v>
      </c>
      <c r="AA190" s="11">
        <v>15</v>
      </c>
      <c r="AB190" s="49">
        <f t="shared" si="64"/>
        <v>3.0371733655825901</v>
      </c>
      <c r="AC190" s="49">
        <f t="shared" si="65"/>
        <v>1.3</v>
      </c>
      <c r="AD190" s="50">
        <v>928</v>
      </c>
      <c r="AE190" s="38">
        <f t="shared" si="56"/>
        <v>84.36363636363636</v>
      </c>
      <c r="AF190" s="38">
        <f t="shared" si="57"/>
        <v>109.7</v>
      </c>
      <c r="AG190" s="38">
        <f t="shared" si="66"/>
        <v>25.336363636363643</v>
      </c>
      <c r="AH190" s="38">
        <v>0</v>
      </c>
      <c r="AI190" s="38">
        <f t="shared" si="58"/>
        <v>109.7</v>
      </c>
      <c r="AJ190" s="38"/>
      <c r="AK190" s="38">
        <f t="shared" si="59"/>
        <v>109.7</v>
      </c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10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10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10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10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10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10"/>
      <c r="GJ190" s="9"/>
      <c r="GK190" s="9"/>
    </row>
    <row r="191" spans="1:193" s="2" customFormat="1" ht="16.95" customHeight="1">
      <c r="A191" s="14" t="s">
        <v>189</v>
      </c>
      <c r="B191" s="38">
        <v>0</v>
      </c>
      <c r="C191" s="38">
        <v>0</v>
      </c>
      <c r="D191" s="4">
        <f t="shared" si="60"/>
        <v>0</v>
      </c>
      <c r="E191" s="11">
        <v>0</v>
      </c>
      <c r="F191" s="5" t="s">
        <v>371</v>
      </c>
      <c r="G191" s="5" t="s">
        <v>371</v>
      </c>
      <c r="H191" s="5" t="s">
        <v>371</v>
      </c>
      <c r="I191" s="5" t="s">
        <v>371</v>
      </c>
      <c r="J191" s="5" t="s">
        <v>371</v>
      </c>
      <c r="K191" s="5" t="s">
        <v>371</v>
      </c>
      <c r="L191" s="5" t="s">
        <v>371</v>
      </c>
      <c r="M191" s="5" t="s">
        <v>371</v>
      </c>
      <c r="N191" s="38">
        <v>110.6</v>
      </c>
      <c r="O191" s="38">
        <v>252</v>
      </c>
      <c r="P191" s="4">
        <f t="shared" si="61"/>
        <v>2.278481012658228</v>
      </c>
      <c r="Q191" s="11">
        <v>20</v>
      </c>
      <c r="R191" s="11">
        <v>1</v>
      </c>
      <c r="S191" s="11">
        <v>15</v>
      </c>
      <c r="T191" s="38">
        <v>40</v>
      </c>
      <c r="U191" s="38">
        <v>80.400000000000006</v>
      </c>
      <c r="V191" s="4">
        <f t="shared" si="62"/>
        <v>2.0100000000000002</v>
      </c>
      <c r="W191" s="11">
        <v>25</v>
      </c>
      <c r="X191" s="38">
        <v>1</v>
      </c>
      <c r="Y191" s="38">
        <v>1.1000000000000001</v>
      </c>
      <c r="Z191" s="4">
        <f t="shared" si="63"/>
        <v>1.1000000000000001</v>
      </c>
      <c r="AA191" s="11">
        <v>25</v>
      </c>
      <c r="AB191" s="49">
        <f t="shared" si="64"/>
        <v>1.6272896500372303</v>
      </c>
      <c r="AC191" s="49">
        <f t="shared" si="65"/>
        <v>1.242728965003723</v>
      </c>
      <c r="AD191" s="50">
        <v>691</v>
      </c>
      <c r="AE191" s="38">
        <f t="shared" si="56"/>
        <v>62.81818181818182</v>
      </c>
      <c r="AF191" s="38">
        <f t="shared" si="57"/>
        <v>78.099999999999994</v>
      </c>
      <c r="AG191" s="38">
        <f t="shared" si="66"/>
        <v>15.281818181818174</v>
      </c>
      <c r="AH191" s="38">
        <v>0</v>
      </c>
      <c r="AI191" s="38">
        <f t="shared" si="58"/>
        <v>78.099999999999994</v>
      </c>
      <c r="AJ191" s="38"/>
      <c r="AK191" s="38">
        <f t="shared" si="59"/>
        <v>78.099999999999994</v>
      </c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10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10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10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10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10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10"/>
      <c r="GJ191" s="9"/>
      <c r="GK191" s="9"/>
    </row>
    <row r="192" spans="1:193" s="2" customFormat="1" ht="16.95" customHeight="1">
      <c r="A192" s="14" t="s">
        <v>190</v>
      </c>
      <c r="B192" s="38">
        <v>0</v>
      </c>
      <c r="C192" s="38">
        <v>0</v>
      </c>
      <c r="D192" s="4">
        <f t="shared" si="60"/>
        <v>0</v>
      </c>
      <c r="E192" s="11">
        <v>0</v>
      </c>
      <c r="F192" s="5" t="s">
        <v>371</v>
      </c>
      <c r="G192" s="5" t="s">
        <v>371</v>
      </c>
      <c r="H192" s="5" t="s">
        <v>371</v>
      </c>
      <c r="I192" s="5" t="s">
        <v>371</v>
      </c>
      <c r="J192" s="5" t="s">
        <v>371</v>
      </c>
      <c r="K192" s="5" t="s">
        <v>371</v>
      </c>
      <c r="L192" s="5" t="s">
        <v>371</v>
      </c>
      <c r="M192" s="5" t="s">
        <v>371</v>
      </c>
      <c r="N192" s="38">
        <v>294.2</v>
      </c>
      <c r="O192" s="38">
        <v>164.4</v>
      </c>
      <c r="P192" s="4">
        <f t="shared" si="61"/>
        <v>0.55880353501019719</v>
      </c>
      <c r="Q192" s="11">
        <v>20</v>
      </c>
      <c r="R192" s="11">
        <v>1</v>
      </c>
      <c r="S192" s="11">
        <v>15</v>
      </c>
      <c r="T192" s="38">
        <v>40</v>
      </c>
      <c r="U192" s="38">
        <v>106.6</v>
      </c>
      <c r="V192" s="4">
        <f t="shared" si="62"/>
        <v>2.665</v>
      </c>
      <c r="W192" s="11">
        <v>25</v>
      </c>
      <c r="X192" s="38">
        <v>1</v>
      </c>
      <c r="Y192" s="38">
        <v>1.1000000000000001</v>
      </c>
      <c r="Z192" s="4">
        <f t="shared" si="63"/>
        <v>1.1000000000000001</v>
      </c>
      <c r="AA192" s="11">
        <v>25</v>
      </c>
      <c r="AB192" s="49">
        <f t="shared" si="64"/>
        <v>1.4153067141200464</v>
      </c>
      <c r="AC192" s="49">
        <f t="shared" si="65"/>
        <v>1.2215306714120047</v>
      </c>
      <c r="AD192" s="50">
        <v>375</v>
      </c>
      <c r="AE192" s="38">
        <f t="shared" si="56"/>
        <v>34.090909090909093</v>
      </c>
      <c r="AF192" s="38">
        <f t="shared" si="57"/>
        <v>41.6</v>
      </c>
      <c r="AG192" s="38">
        <f t="shared" si="66"/>
        <v>7.5090909090909079</v>
      </c>
      <c r="AH192" s="38">
        <v>0</v>
      </c>
      <c r="AI192" s="38">
        <f t="shared" si="58"/>
        <v>41.6</v>
      </c>
      <c r="AJ192" s="38"/>
      <c r="AK192" s="38">
        <f t="shared" si="59"/>
        <v>41.6</v>
      </c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10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10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10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10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10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10"/>
      <c r="GJ192" s="9"/>
      <c r="GK192" s="9"/>
    </row>
    <row r="193" spans="1:193" s="2" customFormat="1" ht="16.95" customHeight="1">
      <c r="A193" s="14" t="s">
        <v>191</v>
      </c>
      <c r="B193" s="38">
        <v>10400</v>
      </c>
      <c r="C193" s="38">
        <v>12419</v>
      </c>
      <c r="D193" s="4">
        <f t="shared" si="60"/>
        <v>1.1941346153846153</v>
      </c>
      <c r="E193" s="11">
        <v>10</v>
      </c>
      <c r="F193" s="5" t="s">
        <v>371</v>
      </c>
      <c r="G193" s="5" t="s">
        <v>371</v>
      </c>
      <c r="H193" s="5" t="s">
        <v>371</v>
      </c>
      <c r="I193" s="5" t="s">
        <v>371</v>
      </c>
      <c r="J193" s="5" t="s">
        <v>371</v>
      </c>
      <c r="K193" s="5" t="s">
        <v>371</v>
      </c>
      <c r="L193" s="5" t="s">
        <v>371</v>
      </c>
      <c r="M193" s="5" t="s">
        <v>371</v>
      </c>
      <c r="N193" s="38">
        <v>155.30000000000001</v>
      </c>
      <c r="O193" s="38">
        <v>154.80000000000001</v>
      </c>
      <c r="P193" s="4">
        <f t="shared" si="61"/>
        <v>0.99678042498390218</v>
      </c>
      <c r="Q193" s="11">
        <v>20</v>
      </c>
      <c r="R193" s="11">
        <v>1</v>
      </c>
      <c r="S193" s="11">
        <v>15</v>
      </c>
      <c r="T193" s="38">
        <v>320</v>
      </c>
      <c r="U193" s="38">
        <v>330.9</v>
      </c>
      <c r="V193" s="4">
        <f t="shared" si="62"/>
        <v>1.0340624999999999</v>
      </c>
      <c r="W193" s="11">
        <v>35</v>
      </c>
      <c r="X193" s="38">
        <v>13</v>
      </c>
      <c r="Y193" s="38">
        <v>13.8</v>
      </c>
      <c r="Z193" s="4">
        <f t="shared" si="63"/>
        <v>1.0615384615384615</v>
      </c>
      <c r="AA193" s="11">
        <v>15</v>
      </c>
      <c r="AB193" s="49">
        <f t="shared" si="64"/>
        <v>1.0420233587010643</v>
      </c>
      <c r="AC193" s="49">
        <f t="shared" si="65"/>
        <v>1.0420233587010643</v>
      </c>
      <c r="AD193" s="50">
        <v>1049</v>
      </c>
      <c r="AE193" s="38">
        <f t="shared" si="56"/>
        <v>95.36363636363636</v>
      </c>
      <c r="AF193" s="38">
        <f t="shared" si="57"/>
        <v>99.4</v>
      </c>
      <c r="AG193" s="38">
        <f t="shared" si="66"/>
        <v>4.0363636363636459</v>
      </c>
      <c r="AH193" s="38">
        <v>0</v>
      </c>
      <c r="AI193" s="38">
        <f t="shared" si="58"/>
        <v>99.4</v>
      </c>
      <c r="AJ193" s="38"/>
      <c r="AK193" s="38">
        <f t="shared" si="59"/>
        <v>99.4</v>
      </c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10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10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10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10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10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10"/>
      <c r="GJ193" s="9"/>
      <c r="GK193" s="9"/>
    </row>
    <row r="194" spans="1:193" s="2" customFormat="1" ht="16.95" customHeight="1">
      <c r="A194" s="14" t="s">
        <v>192</v>
      </c>
      <c r="B194" s="38">
        <v>0</v>
      </c>
      <c r="C194" s="38">
        <v>0</v>
      </c>
      <c r="D194" s="4">
        <f t="shared" si="60"/>
        <v>0</v>
      </c>
      <c r="E194" s="11">
        <v>0</v>
      </c>
      <c r="F194" s="5" t="s">
        <v>371</v>
      </c>
      <c r="G194" s="5" t="s">
        <v>371</v>
      </c>
      <c r="H194" s="5" t="s">
        <v>371</v>
      </c>
      <c r="I194" s="5" t="s">
        <v>371</v>
      </c>
      <c r="J194" s="5" t="s">
        <v>371</v>
      </c>
      <c r="K194" s="5" t="s">
        <v>371</v>
      </c>
      <c r="L194" s="5" t="s">
        <v>371</v>
      </c>
      <c r="M194" s="5" t="s">
        <v>371</v>
      </c>
      <c r="N194" s="38">
        <v>417.3</v>
      </c>
      <c r="O194" s="38">
        <v>564.9</v>
      </c>
      <c r="P194" s="4">
        <f t="shared" si="61"/>
        <v>1.3537023723939612</v>
      </c>
      <c r="Q194" s="11">
        <v>20</v>
      </c>
      <c r="R194" s="11">
        <v>1</v>
      </c>
      <c r="S194" s="11">
        <v>15</v>
      </c>
      <c r="T194" s="38">
        <v>120</v>
      </c>
      <c r="U194" s="38">
        <v>164.4</v>
      </c>
      <c r="V194" s="4">
        <f t="shared" si="62"/>
        <v>1.37</v>
      </c>
      <c r="W194" s="11">
        <v>30</v>
      </c>
      <c r="X194" s="38">
        <v>5</v>
      </c>
      <c r="Y194" s="38">
        <v>5.0999999999999996</v>
      </c>
      <c r="Z194" s="4">
        <f t="shared" si="63"/>
        <v>1.02</v>
      </c>
      <c r="AA194" s="11">
        <v>20</v>
      </c>
      <c r="AB194" s="49">
        <f t="shared" si="64"/>
        <v>1.2185182052691674</v>
      </c>
      <c r="AC194" s="49">
        <f t="shared" si="65"/>
        <v>1.2018518205269166</v>
      </c>
      <c r="AD194" s="50">
        <v>1855</v>
      </c>
      <c r="AE194" s="38">
        <f t="shared" si="56"/>
        <v>168.63636363636363</v>
      </c>
      <c r="AF194" s="38">
        <f t="shared" si="57"/>
        <v>202.7</v>
      </c>
      <c r="AG194" s="38">
        <f t="shared" si="66"/>
        <v>34.063636363636363</v>
      </c>
      <c r="AH194" s="38">
        <v>0</v>
      </c>
      <c r="AI194" s="38">
        <f t="shared" si="58"/>
        <v>202.7</v>
      </c>
      <c r="AJ194" s="38"/>
      <c r="AK194" s="38">
        <f t="shared" si="59"/>
        <v>202.7</v>
      </c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10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10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10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10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10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10"/>
      <c r="GJ194" s="9"/>
      <c r="GK194" s="9"/>
    </row>
    <row r="195" spans="1:193" s="2" customFormat="1" ht="16.95" customHeight="1">
      <c r="A195" s="14" t="s">
        <v>193</v>
      </c>
      <c r="B195" s="38">
        <v>0</v>
      </c>
      <c r="C195" s="38">
        <v>0</v>
      </c>
      <c r="D195" s="4">
        <f t="shared" si="60"/>
        <v>0</v>
      </c>
      <c r="E195" s="11">
        <v>0</v>
      </c>
      <c r="F195" s="5" t="s">
        <v>371</v>
      </c>
      <c r="G195" s="5" t="s">
        <v>371</v>
      </c>
      <c r="H195" s="5" t="s">
        <v>371</v>
      </c>
      <c r="I195" s="5" t="s">
        <v>371</v>
      </c>
      <c r="J195" s="5" t="s">
        <v>371</v>
      </c>
      <c r="K195" s="5" t="s">
        <v>371</v>
      </c>
      <c r="L195" s="5" t="s">
        <v>371</v>
      </c>
      <c r="M195" s="5" t="s">
        <v>371</v>
      </c>
      <c r="N195" s="38">
        <v>39.9</v>
      </c>
      <c r="O195" s="38">
        <v>22.9</v>
      </c>
      <c r="P195" s="4">
        <f t="shared" si="61"/>
        <v>0.57393483709273185</v>
      </c>
      <c r="Q195" s="11">
        <v>20</v>
      </c>
      <c r="R195" s="11">
        <v>1</v>
      </c>
      <c r="S195" s="11">
        <v>15</v>
      </c>
      <c r="T195" s="38">
        <v>125</v>
      </c>
      <c r="U195" s="38">
        <v>190.3</v>
      </c>
      <c r="V195" s="4">
        <f t="shared" si="62"/>
        <v>1.5224000000000002</v>
      </c>
      <c r="W195" s="11">
        <v>30</v>
      </c>
      <c r="X195" s="38">
        <v>4</v>
      </c>
      <c r="Y195" s="38">
        <v>4.4000000000000004</v>
      </c>
      <c r="Z195" s="4">
        <f t="shared" si="63"/>
        <v>1.1000000000000001</v>
      </c>
      <c r="AA195" s="11">
        <v>20</v>
      </c>
      <c r="AB195" s="49">
        <f t="shared" si="64"/>
        <v>1.1076552557865251</v>
      </c>
      <c r="AC195" s="49">
        <f t="shared" si="65"/>
        <v>1.1076552557865251</v>
      </c>
      <c r="AD195" s="50">
        <v>1185</v>
      </c>
      <c r="AE195" s="38">
        <f t="shared" si="56"/>
        <v>107.72727272727273</v>
      </c>
      <c r="AF195" s="38">
        <f t="shared" si="57"/>
        <v>119.3</v>
      </c>
      <c r="AG195" s="38">
        <f t="shared" si="66"/>
        <v>11.572727272727263</v>
      </c>
      <c r="AH195" s="38">
        <v>0</v>
      </c>
      <c r="AI195" s="38">
        <f t="shared" si="58"/>
        <v>119.3</v>
      </c>
      <c r="AJ195" s="38"/>
      <c r="AK195" s="38">
        <f t="shared" si="59"/>
        <v>119.3</v>
      </c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0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10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10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10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10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10"/>
      <c r="GJ195" s="9"/>
      <c r="GK195" s="9"/>
    </row>
    <row r="196" spans="1:193" s="2" customFormat="1" ht="16.95" customHeight="1">
      <c r="A196" s="14" t="s">
        <v>194</v>
      </c>
      <c r="B196" s="38">
        <v>0</v>
      </c>
      <c r="C196" s="38">
        <v>0</v>
      </c>
      <c r="D196" s="4">
        <f t="shared" si="60"/>
        <v>0</v>
      </c>
      <c r="E196" s="11">
        <v>0</v>
      </c>
      <c r="F196" s="5" t="s">
        <v>371</v>
      </c>
      <c r="G196" s="5" t="s">
        <v>371</v>
      </c>
      <c r="H196" s="5" t="s">
        <v>371</v>
      </c>
      <c r="I196" s="5" t="s">
        <v>371</v>
      </c>
      <c r="J196" s="5" t="s">
        <v>371</v>
      </c>
      <c r="K196" s="5" t="s">
        <v>371</v>
      </c>
      <c r="L196" s="5" t="s">
        <v>371</v>
      </c>
      <c r="M196" s="5" t="s">
        <v>371</v>
      </c>
      <c r="N196" s="38">
        <v>143.9</v>
      </c>
      <c r="O196" s="38">
        <v>69.400000000000006</v>
      </c>
      <c r="P196" s="4">
        <f t="shared" si="61"/>
        <v>0.48227936066712995</v>
      </c>
      <c r="Q196" s="11">
        <v>20</v>
      </c>
      <c r="R196" s="11">
        <v>1</v>
      </c>
      <c r="S196" s="11">
        <v>15</v>
      </c>
      <c r="T196" s="38">
        <v>18</v>
      </c>
      <c r="U196" s="38">
        <v>39.200000000000003</v>
      </c>
      <c r="V196" s="4">
        <f t="shared" si="62"/>
        <v>2.177777777777778</v>
      </c>
      <c r="W196" s="11">
        <v>25</v>
      </c>
      <c r="X196" s="38">
        <v>3</v>
      </c>
      <c r="Y196" s="38">
        <v>3.1</v>
      </c>
      <c r="Z196" s="4">
        <f t="shared" si="63"/>
        <v>1.0333333333333334</v>
      </c>
      <c r="AA196" s="11">
        <v>25</v>
      </c>
      <c r="AB196" s="49">
        <f t="shared" si="64"/>
        <v>1.2343925293072988</v>
      </c>
      <c r="AC196" s="49">
        <f t="shared" si="65"/>
        <v>1.2034392529307298</v>
      </c>
      <c r="AD196" s="50">
        <v>192</v>
      </c>
      <c r="AE196" s="38">
        <f t="shared" si="56"/>
        <v>17.454545454545453</v>
      </c>
      <c r="AF196" s="38">
        <f t="shared" si="57"/>
        <v>21</v>
      </c>
      <c r="AG196" s="38">
        <f t="shared" si="66"/>
        <v>3.5454545454545467</v>
      </c>
      <c r="AH196" s="38">
        <v>0</v>
      </c>
      <c r="AI196" s="38">
        <f t="shared" si="58"/>
        <v>21</v>
      </c>
      <c r="AJ196" s="38"/>
      <c r="AK196" s="38">
        <f t="shared" si="59"/>
        <v>21</v>
      </c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10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10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10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10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10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10"/>
      <c r="GJ196" s="9"/>
      <c r="GK196" s="9"/>
    </row>
    <row r="197" spans="1:193" s="2" customFormat="1" ht="16.95" customHeight="1">
      <c r="A197" s="14" t="s">
        <v>195</v>
      </c>
      <c r="B197" s="38">
        <v>0</v>
      </c>
      <c r="C197" s="38">
        <v>0</v>
      </c>
      <c r="D197" s="4">
        <f t="shared" si="60"/>
        <v>0</v>
      </c>
      <c r="E197" s="11">
        <v>0</v>
      </c>
      <c r="F197" s="5" t="s">
        <v>371</v>
      </c>
      <c r="G197" s="5" t="s">
        <v>371</v>
      </c>
      <c r="H197" s="5" t="s">
        <v>371</v>
      </c>
      <c r="I197" s="5" t="s">
        <v>371</v>
      </c>
      <c r="J197" s="5" t="s">
        <v>371</v>
      </c>
      <c r="K197" s="5" t="s">
        <v>371</v>
      </c>
      <c r="L197" s="5" t="s">
        <v>371</v>
      </c>
      <c r="M197" s="5" t="s">
        <v>371</v>
      </c>
      <c r="N197" s="38">
        <v>109.4</v>
      </c>
      <c r="O197" s="38">
        <v>75.400000000000006</v>
      </c>
      <c r="P197" s="4">
        <f t="shared" si="61"/>
        <v>0.68921389396709321</v>
      </c>
      <c r="Q197" s="11">
        <v>20</v>
      </c>
      <c r="R197" s="11">
        <v>1</v>
      </c>
      <c r="S197" s="11">
        <v>15</v>
      </c>
      <c r="T197" s="38">
        <v>415</v>
      </c>
      <c r="U197" s="38">
        <v>468</v>
      </c>
      <c r="V197" s="4">
        <f t="shared" si="62"/>
        <v>1.1277108433734939</v>
      </c>
      <c r="W197" s="11">
        <v>35</v>
      </c>
      <c r="X197" s="38">
        <v>7</v>
      </c>
      <c r="Y197" s="38">
        <v>7.2</v>
      </c>
      <c r="Z197" s="4">
        <f t="shared" si="63"/>
        <v>1.0285714285714287</v>
      </c>
      <c r="AA197" s="11">
        <v>15</v>
      </c>
      <c r="AB197" s="49">
        <f t="shared" si="64"/>
        <v>0.98450269207041874</v>
      </c>
      <c r="AC197" s="49">
        <f t="shared" si="65"/>
        <v>0.98450269207041874</v>
      </c>
      <c r="AD197" s="50">
        <v>453</v>
      </c>
      <c r="AE197" s="38">
        <f t="shared" si="56"/>
        <v>41.18181818181818</v>
      </c>
      <c r="AF197" s="38">
        <f t="shared" si="57"/>
        <v>40.5</v>
      </c>
      <c r="AG197" s="38">
        <f t="shared" si="66"/>
        <v>-0.68181818181817988</v>
      </c>
      <c r="AH197" s="38">
        <v>0</v>
      </c>
      <c r="AI197" s="38">
        <f t="shared" si="58"/>
        <v>40.5</v>
      </c>
      <c r="AJ197" s="38"/>
      <c r="AK197" s="38">
        <f t="shared" si="59"/>
        <v>40.5</v>
      </c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10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10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10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10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10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10"/>
      <c r="GJ197" s="9"/>
      <c r="GK197" s="9"/>
    </row>
    <row r="198" spans="1:193" s="2" customFormat="1" ht="16.95" customHeight="1">
      <c r="A198" s="14" t="s">
        <v>196</v>
      </c>
      <c r="B198" s="38">
        <v>0</v>
      </c>
      <c r="C198" s="38">
        <v>0</v>
      </c>
      <c r="D198" s="4">
        <f t="shared" si="60"/>
        <v>0</v>
      </c>
      <c r="E198" s="11">
        <v>0</v>
      </c>
      <c r="F198" s="5" t="s">
        <v>371</v>
      </c>
      <c r="G198" s="5" t="s">
        <v>371</v>
      </c>
      <c r="H198" s="5" t="s">
        <v>371</v>
      </c>
      <c r="I198" s="5" t="s">
        <v>371</v>
      </c>
      <c r="J198" s="5" t="s">
        <v>371</v>
      </c>
      <c r="K198" s="5" t="s">
        <v>371</v>
      </c>
      <c r="L198" s="5" t="s">
        <v>371</v>
      </c>
      <c r="M198" s="5" t="s">
        <v>371</v>
      </c>
      <c r="N198" s="38">
        <v>182.4</v>
      </c>
      <c r="O198" s="38">
        <v>660</v>
      </c>
      <c r="P198" s="4">
        <f t="shared" si="61"/>
        <v>3.6184210526315788</v>
      </c>
      <c r="Q198" s="11">
        <v>20</v>
      </c>
      <c r="R198" s="11">
        <v>1</v>
      </c>
      <c r="S198" s="11">
        <v>15</v>
      </c>
      <c r="T198" s="38">
        <v>70</v>
      </c>
      <c r="U198" s="38">
        <v>80.599999999999994</v>
      </c>
      <c r="V198" s="4">
        <f t="shared" si="62"/>
        <v>1.1514285714285712</v>
      </c>
      <c r="W198" s="11">
        <v>25</v>
      </c>
      <c r="X198" s="38">
        <v>3</v>
      </c>
      <c r="Y198" s="38">
        <v>15.7</v>
      </c>
      <c r="Z198" s="4">
        <f t="shared" si="63"/>
        <v>5.2333333333333334</v>
      </c>
      <c r="AA198" s="11">
        <v>25</v>
      </c>
      <c r="AB198" s="49">
        <f t="shared" si="64"/>
        <v>2.9057349255491673</v>
      </c>
      <c r="AC198" s="49">
        <f t="shared" si="65"/>
        <v>1.3</v>
      </c>
      <c r="AD198" s="50">
        <v>1454</v>
      </c>
      <c r="AE198" s="38">
        <f t="shared" si="56"/>
        <v>132.18181818181819</v>
      </c>
      <c r="AF198" s="38">
        <f t="shared" si="57"/>
        <v>171.8</v>
      </c>
      <c r="AG198" s="38">
        <f t="shared" si="66"/>
        <v>39.618181818181824</v>
      </c>
      <c r="AH198" s="38">
        <v>0</v>
      </c>
      <c r="AI198" s="38">
        <f t="shared" si="58"/>
        <v>171.8</v>
      </c>
      <c r="AJ198" s="38"/>
      <c r="AK198" s="38">
        <f t="shared" si="59"/>
        <v>171.8</v>
      </c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0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10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10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10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10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10"/>
      <c r="GJ198" s="9"/>
      <c r="GK198" s="9"/>
    </row>
    <row r="199" spans="1:193" s="2" customFormat="1" ht="16.95" customHeight="1">
      <c r="A199" s="19" t="s">
        <v>197</v>
      </c>
      <c r="B199" s="7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10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10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10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10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10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10"/>
      <c r="GJ199" s="9"/>
      <c r="GK199" s="9"/>
    </row>
    <row r="200" spans="1:193" s="2" customFormat="1" ht="16.95" customHeight="1">
      <c r="A200" s="14" t="s">
        <v>198</v>
      </c>
      <c r="B200" s="38">
        <v>0</v>
      </c>
      <c r="C200" s="38">
        <v>0</v>
      </c>
      <c r="D200" s="4">
        <f t="shared" si="60"/>
        <v>0</v>
      </c>
      <c r="E200" s="11">
        <v>0</v>
      </c>
      <c r="F200" s="5" t="s">
        <v>371</v>
      </c>
      <c r="G200" s="5" t="s">
        <v>371</v>
      </c>
      <c r="H200" s="5" t="s">
        <v>371</v>
      </c>
      <c r="I200" s="5" t="s">
        <v>371</v>
      </c>
      <c r="J200" s="5" t="s">
        <v>371</v>
      </c>
      <c r="K200" s="5" t="s">
        <v>371</v>
      </c>
      <c r="L200" s="5" t="s">
        <v>371</v>
      </c>
      <c r="M200" s="5" t="s">
        <v>371</v>
      </c>
      <c r="N200" s="38">
        <v>118.5</v>
      </c>
      <c r="O200" s="38">
        <v>183.3</v>
      </c>
      <c r="P200" s="4">
        <f t="shared" si="61"/>
        <v>1.5468354430379747</v>
      </c>
      <c r="Q200" s="11">
        <v>20</v>
      </c>
      <c r="R200" s="11">
        <v>1</v>
      </c>
      <c r="S200" s="11">
        <v>15</v>
      </c>
      <c r="T200" s="38">
        <v>3</v>
      </c>
      <c r="U200" s="38">
        <v>25.1</v>
      </c>
      <c r="V200" s="4">
        <f t="shared" si="62"/>
        <v>8.3666666666666671</v>
      </c>
      <c r="W200" s="11">
        <v>35</v>
      </c>
      <c r="X200" s="38">
        <v>1</v>
      </c>
      <c r="Y200" s="38">
        <v>1.8</v>
      </c>
      <c r="Z200" s="4">
        <f t="shared" si="63"/>
        <v>1.8</v>
      </c>
      <c r="AA200" s="11">
        <v>15</v>
      </c>
      <c r="AB200" s="49">
        <f t="shared" si="64"/>
        <v>4.3031769669893283</v>
      </c>
      <c r="AC200" s="49">
        <f t="shared" si="65"/>
        <v>1.3</v>
      </c>
      <c r="AD200" s="50">
        <v>1292</v>
      </c>
      <c r="AE200" s="38">
        <f t="shared" si="56"/>
        <v>117.45454545454545</v>
      </c>
      <c r="AF200" s="38">
        <f t="shared" si="57"/>
        <v>152.69999999999999</v>
      </c>
      <c r="AG200" s="38">
        <f t="shared" si="66"/>
        <v>35.245454545454535</v>
      </c>
      <c r="AH200" s="38">
        <v>0</v>
      </c>
      <c r="AI200" s="38">
        <f t="shared" si="58"/>
        <v>152.69999999999999</v>
      </c>
      <c r="AJ200" s="38"/>
      <c r="AK200" s="38">
        <f t="shared" si="59"/>
        <v>152.69999999999999</v>
      </c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10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10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10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10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10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10"/>
      <c r="GJ200" s="9"/>
      <c r="GK200" s="9"/>
    </row>
    <row r="201" spans="1:193" s="2" customFormat="1" ht="16.95" customHeight="1">
      <c r="A201" s="14" t="s">
        <v>199</v>
      </c>
      <c r="B201" s="38">
        <v>0</v>
      </c>
      <c r="C201" s="38">
        <v>0</v>
      </c>
      <c r="D201" s="4">
        <f t="shared" si="60"/>
        <v>0</v>
      </c>
      <c r="E201" s="11">
        <v>0</v>
      </c>
      <c r="F201" s="5" t="s">
        <v>371</v>
      </c>
      <c r="G201" s="5" t="s">
        <v>371</v>
      </c>
      <c r="H201" s="5" t="s">
        <v>371</v>
      </c>
      <c r="I201" s="5" t="s">
        <v>371</v>
      </c>
      <c r="J201" s="5" t="s">
        <v>371</v>
      </c>
      <c r="K201" s="5" t="s">
        <v>371</v>
      </c>
      <c r="L201" s="5" t="s">
        <v>371</v>
      </c>
      <c r="M201" s="5" t="s">
        <v>371</v>
      </c>
      <c r="N201" s="38">
        <v>25.3</v>
      </c>
      <c r="O201" s="38">
        <v>16.2</v>
      </c>
      <c r="P201" s="4">
        <f t="shared" si="61"/>
        <v>0.64031620553359681</v>
      </c>
      <c r="Q201" s="11">
        <v>20</v>
      </c>
      <c r="R201" s="11">
        <v>1</v>
      </c>
      <c r="S201" s="11">
        <v>15</v>
      </c>
      <c r="T201" s="38">
        <v>0</v>
      </c>
      <c r="U201" s="38">
        <v>0</v>
      </c>
      <c r="V201" s="4">
        <f t="shared" si="62"/>
        <v>1</v>
      </c>
      <c r="W201" s="11">
        <v>30</v>
      </c>
      <c r="X201" s="38">
        <v>0</v>
      </c>
      <c r="Y201" s="38">
        <v>0</v>
      </c>
      <c r="Z201" s="4">
        <f t="shared" si="63"/>
        <v>1</v>
      </c>
      <c r="AA201" s="11">
        <v>20</v>
      </c>
      <c r="AB201" s="49">
        <f t="shared" si="64"/>
        <v>0.91536851894908167</v>
      </c>
      <c r="AC201" s="49">
        <f t="shared" si="65"/>
        <v>0.91536851894908167</v>
      </c>
      <c r="AD201" s="50">
        <v>604</v>
      </c>
      <c r="AE201" s="38">
        <f t="shared" si="56"/>
        <v>54.909090909090907</v>
      </c>
      <c r="AF201" s="38">
        <f t="shared" si="57"/>
        <v>50.3</v>
      </c>
      <c r="AG201" s="38">
        <f t="shared" si="66"/>
        <v>-4.6090909090909093</v>
      </c>
      <c r="AH201" s="38">
        <v>0</v>
      </c>
      <c r="AI201" s="38">
        <f t="shared" si="58"/>
        <v>50.3</v>
      </c>
      <c r="AJ201" s="38"/>
      <c r="AK201" s="38">
        <f t="shared" si="59"/>
        <v>50.3</v>
      </c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10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10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10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10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10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10"/>
      <c r="GJ201" s="9"/>
      <c r="GK201" s="9"/>
    </row>
    <row r="202" spans="1:193" s="2" customFormat="1" ht="16.95" customHeight="1">
      <c r="A202" s="14" t="s">
        <v>200</v>
      </c>
      <c r="B202" s="38">
        <v>0</v>
      </c>
      <c r="C202" s="38">
        <v>0</v>
      </c>
      <c r="D202" s="4">
        <f t="shared" si="60"/>
        <v>0</v>
      </c>
      <c r="E202" s="11">
        <v>0</v>
      </c>
      <c r="F202" s="5" t="s">
        <v>371</v>
      </c>
      <c r="G202" s="5" t="s">
        <v>371</v>
      </c>
      <c r="H202" s="5" t="s">
        <v>371</v>
      </c>
      <c r="I202" s="5" t="s">
        <v>371</v>
      </c>
      <c r="J202" s="5" t="s">
        <v>371</v>
      </c>
      <c r="K202" s="5" t="s">
        <v>371</v>
      </c>
      <c r="L202" s="5" t="s">
        <v>371</v>
      </c>
      <c r="M202" s="5" t="s">
        <v>371</v>
      </c>
      <c r="N202" s="38">
        <v>113.5</v>
      </c>
      <c r="O202" s="38">
        <v>143.80000000000001</v>
      </c>
      <c r="P202" s="4">
        <f t="shared" si="61"/>
        <v>1.2669603524229076</v>
      </c>
      <c r="Q202" s="11">
        <v>20</v>
      </c>
      <c r="R202" s="11">
        <v>1</v>
      </c>
      <c r="S202" s="11">
        <v>15</v>
      </c>
      <c r="T202" s="38">
        <v>58</v>
      </c>
      <c r="U202" s="38">
        <v>65.2</v>
      </c>
      <c r="V202" s="4">
        <f t="shared" si="62"/>
        <v>1.1241379310344828</v>
      </c>
      <c r="W202" s="11">
        <v>30</v>
      </c>
      <c r="X202" s="38">
        <v>7</v>
      </c>
      <c r="Y202" s="38">
        <v>7.2</v>
      </c>
      <c r="Z202" s="4">
        <f t="shared" si="63"/>
        <v>1.0285714285714287</v>
      </c>
      <c r="AA202" s="11">
        <v>20</v>
      </c>
      <c r="AB202" s="49">
        <f t="shared" si="64"/>
        <v>1.1133502770696611</v>
      </c>
      <c r="AC202" s="49">
        <f t="shared" si="65"/>
        <v>1.1133502770696611</v>
      </c>
      <c r="AD202" s="50">
        <v>485</v>
      </c>
      <c r="AE202" s="38">
        <f t="shared" si="56"/>
        <v>44.090909090909093</v>
      </c>
      <c r="AF202" s="38">
        <f t="shared" si="57"/>
        <v>49.1</v>
      </c>
      <c r="AG202" s="38">
        <f t="shared" si="66"/>
        <v>5.0090909090909079</v>
      </c>
      <c r="AH202" s="38">
        <v>0</v>
      </c>
      <c r="AI202" s="38">
        <f t="shared" si="58"/>
        <v>49.1</v>
      </c>
      <c r="AJ202" s="38"/>
      <c r="AK202" s="38">
        <f t="shared" si="59"/>
        <v>49.1</v>
      </c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10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10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10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10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10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10"/>
      <c r="GJ202" s="9"/>
      <c r="GK202" s="9"/>
    </row>
    <row r="203" spans="1:193" s="2" customFormat="1" ht="16.95" customHeight="1">
      <c r="A203" s="14" t="s">
        <v>201</v>
      </c>
      <c r="B203" s="38">
        <v>0</v>
      </c>
      <c r="C203" s="38">
        <v>0</v>
      </c>
      <c r="D203" s="4">
        <f t="shared" si="60"/>
        <v>0</v>
      </c>
      <c r="E203" s="11">
        <v>0</v>
      </c>
      <c r="F203" s="5" t="s">
        <v>371</v>
      </c>
      <c r="G203" s="5" t="s">
        <v>371</v>
      </c>
      <c r="H203" s="5" t="s">
        <v>371</v>
      </c>
      <c r="I203" s="5" t="s">
        <v>371</v>
      </c>
      <c r="J203" s="5" t="s">
        <v>371</v>
      </c>
      <c r="K203" s="5" t="s">
        <v>371</v>
      </c>
      <c r="L203" s="5" t="s">
        <v>371</v>
      </c>
      <c r="M203" s="5" t="s">
        <v>371</v>
      </c>
      <c r="N203" s="38">
        <v>261.8</v>
      </c>
      <c r="O203" s="38">
        <v>55.3</v>
      </c>
      <c r="P203" s="4">
        <f t="shared" si="61"/>
        <v>0.21122994652406415</v>
      </c>
      <c r="Q203" s="11">
        <v>20</v>
      </c>
      <c r="R203" s="11">
        <v>1</v>
      </c>
      <c r="S203" s="11">
        <v>15</v>
      </c>
      <c r="T203" s="38">
        <v>0</v>
      </c>
      <c r="U203" s="38">
        <v>0</v>
      </c>
      <c r="V203" s="4">
        <f t="shared" si="62"/>
        <v>1</v>
      </c>
      <c r="W203" s="11">
        <v>30</v>
      </c>
      <c r="X203" s="38">
        <v>0</v>
      </c>
      <c r="Y203" s="38">
        <v>0</v>
      </c>
      <c r="Z203" s="4">
        <f t="shared" si="63"/>
        <v>1</v>
      </c>
      <c r="AA203" s="11">
        <v>20</v>
      </c>
      <c r="AB203" s="49">
        <f t="shared" si="64"/>
        <v>0.81440704624095617</v>
      </c>
      <c r="AC203" s="49">
        <f t="shared" si="65"/>
        <v>0.81440704624095617</v>
      </c>
      <c r="AD203" s="50">
        <v>82</v>
      </c>
      <c r="AE203" s="38">
        <f t="shared" si="56"/>
        <v>7.4545454545454541</v>
      </c>
      <c r="AF203" s="38">
        <f t="shared" si="57"/>
        <v>6.1</v>
      </c>
      <c r="AG203" s="38">
        <f t="shared" si="66"/>
        <v>-1.3545454545454545</v>
      </c>
      <c r="AH203" s="38">
        <v>0</v>
      </c>
      <c r="AI203" s="38">
        <f t="shared" si="58"/>
        <v>6.1</v>
      </c>
      <c r="AJ203" s="38"/>
      <c r="AK203" s="38">
        <f t="shared" si="59"/>
        <v>6.1</v>
      </c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10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10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10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10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10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10"/>
      <c r="GJ203" s="9"/>
      <c r="GK203" s="9"/>
    </row>
    <row r="204" spans="1:193" s="2" customFormat="1" ht="16.95" customHeight="1">
      <c r="A204" s="14" t="s">
        <v>202</v>
      </c>
      <c r="B204" s="38">
        <v>0</v>
      </c>
      <c r="C204" s="38">
        <v>0</v>
      </c>
      <c r="D204" s="4">
        <f t="shared" si="60"/>
        <v>0</v>
      </c>
      <c r="E204" s="11">
        <v>0</v>
      </c>
      <c r="F204" s="5" t="s">
        <v>371</v>
      </c>
      <c r="G204" s="5" t="s">
        <v>371</v>
      </c>
      <c r="H204" s="5" t="s">
        <v>371</v>
      </c>
      <c r="I204" s="5" t="s">
        <v>371</v>
      </c>
      <c r="J204" s="5" t="s">
        <v>371</v>
      </c>
      <c r="K204" s="5" t="s">
        <v>371</v>
      </c>
      <c r="L204" s="5" t="s">
        <v>371</v>
      </c>
      <c r="M204" s="5" t="s">
        <v>371</v>
      </c>
      <c r="N204" s="38">
        <v>235.3</v>
      </c>
      <c r="O204" s="38">
        <v>161.30000000000001</v>
      </c>
      <c r="P204" s="4">
        <f t="shared" si="61"/>
        <v>0.68550786230344241</v>
      </c>
      <c r="Q204" s="11">
        <v>20</v>
      </c>
      <c r="R204" s="11">
        <v>1</v>
      </c>
      <c r="S204" s="11">
        <v>15</v>
      </c>
      <c r="T204" s="38">
        <v>3</v>
      </c>
      <c r="U204" s="38">
        <v>3.2</v>
      </c>
      <c r="V204" s="4">
        <f t="shared" si="62"/>
        <v>1.0666666666666667</v>
      </c>
      <c r="W204" s="11">
        <v>5</v>
      </c>
      <c r="X204" s="38">
        <v>1</v>
      </c>
      <c r="Y204" s="38">
        <v>1.9</v>
      </c>
      <c r="Z204" s="4">
        <f t="shared" si="63"/>
        <v>1.9</v>
      </c>
      <c r="AA204" s="11">
        <v>45</v>
      </c>
      <c r="AB204" s="49">
        <f t="shared" si="64"/>
        <v>1.4063940068164962</v>
      </c>
      <c r="AC204" s="49">
        <f t="shared" si="65"/>
        <v>1.2206394006816497</v>
      </c>
      <c r="AD204" s="50">
        <v>1268</v>
      </c>
      <c r="AE204" s="38">
        <f t="shared" si="56"/>
        <v>115.27272727272727</v>
      </c>
      <c r="AF204" s="38">
        <f t="shared" si="57"/>
        <v>140.69999999999999</v>
      </c>
      <c r="AG204" s="38">
        <f t="shared" si="66"/>
        <v>25.427272727272722</v>
      </c>
      <c r="AH204" s="38">
        <v>0</v>
      </c>
      <c r="AI204" s="38">
        <f t="shared" si="58"/>
        <v>140.69999999999999</v>
      </c>
      <c r="AJ204" s="38"/>
      <c r="AK204" s="38">
        <f t="shared" si="59"/>
        <v>140.69999999999999</v>
      </c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10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10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10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10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10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10"/>
      <c r="GJ204" s="9"/>
      <c r="GK204" s="9"/>
    </row>
    <row r="205" spans="1:193" s="2" customFormat="1" ht="16.95" customHeight="1">
      <c r="A205" s="14" t="s">
        <v>203</v>
      </c>
      <c r="B205" s="38">
        <v>254</v>
      </c>
      <c r="C205" s="38">
        <v>600.29999999999995</v>
      </c>
      <c r="D205" s="4">
        <f t="shared" si="60"/>
        <v>2.3633858267716534</v>
      </c>
      <c r="E205" s="11">
        <v>10</v>
      </c>
      <c r="F205" s="5" t="s">
        <v>371</v>
      </c>
      <c r="G205" s="5" t="s">
        <v>371</v>
      </c>
      <c r="H205" s="5" t="s">
        <v>371</v>
      </c>
      <c r="I205" s="5" t="s">
        <v>371</v>
      </c>
      <c r="J205" s="5" t="s">
        <v>371</v>
      </c>
      <c r="K205" s="5" t="s">
        <v>371</v>
      </c>
      <c r="L205" s="5" t="s">
        <v>371</v>
      </c>
      <c r="M205" s="5" t="s">
        <v>371</v>
      </c>
      <c r="N205" s="38">
        <v>148.19999999999999</v>
      </c>
      <c r="O205" s="38">
        <v>102.1</v>
      </c>
      <c r="P205" s="4">
        <f t="shared" si="61"/>
        <v>0.68893387314439947</v>
      </c>
      <c r="Q205" s="11">
        <v>20</v>
      </c>
      <c r="R205" s="11">
        <v>1</v>
      </c>
      <c r="S205" s="11">
        <v>15</v>
      </c>
      <c r="T205" s="38">
        <v>17</v>
      </c>
      <c r="U205" s="38">
        <v>19.8</v>
      </c>
      <c r="V205" s="4">
        <f t="shared" si="62"/>
        <v>1.1647058823529413</v>
      </c>
      <c r="W205" s="11">
        <v>35</v>
      </c>
      <c r="X205" s="38">
        <v>2</v>
      </c>
      <c r="Y205" s="38">
        <v>3.5</v>
      </c>
      <c r="Z205" s="4">
        <f t="shared" si="63"/>
        <v>1.75</v>
      </c>
      <c r="AA205" s="11">
        <v>15</v>
      </c>
      <c r="AB205" s="49">
        <f t="shared" si="64"/>
        <v>1.2571288590837628</v>
      </c>
      <c r="AC205" s="49">
        <f t="shared" si="65"/>
        <v>1.2057128859083763</v>
      </c>
      <c r="AD205" s="50">
        <v>3879</v>
      </c>
      <c r="AE205" s="38">
        <f t="shared" si="56"/>
        <v>352.63636363636363</v>
      </c>
      <c r="AF205" s="38">
        <f t="shared" si="57"/>
        <v>425.2</v>
      </c>
      <c r="AG205" s="38">
        <f t="shared" si="66"/>
        <v>72.563636363636363</v>
      </c>
      <c r="AH205" s="38">
        <v>0</v>
      </c>
      <c r="AI205" s="38">
        <f t="shared" si="58"/>
        <v>425.2</v>
      </c>
      <c r="AJ205" s="38"/>
      <c r="AK205" s="38">
        <f t="shared" si="59"/>
        <v>425.2</v>
      </c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10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10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10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10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10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10"/>
      <c r="GJ205" s="9"/>
      <c r="GK205" s="9"/>
    </row>
    <row r="206" spans="1:193" s="2" customFormat="1" ht="16.95" customHeight="1">
      <c r="A206" s="14" t="s">
        <v>204</v>
      </c>
      <c r="B206" s="38">
        <v>7476</v>
      </c>
      <c r="C206" s="38">
        <v>9120</v>
      </c>
      <c r="D206" s="4">
        <f t="shared" si="60"/>
        <v>1.2199036918138042</v>
      </c>
      <c r="E206" s="11">
        <v>10</v>
      </c>
      <c r="F206" s="5" t="s">
        <v>371</v>
      </c>
      <c r="G206" s="5" t="s">
        <v>371</v>
      </c>
      <c r="H206" s="5" t="s">
        <v>371</v>
      </c>
      <c r="I206" s="5" t="s">
        <v>371</v>
      </c>
      <c r="J206" s="5" t="s">
        <v>371</v>
      </c>
      <c r="K206" s="5" t="s">
        <v>371</v>
      </c>
      <c r="L206" s="5" t="s">
        <v>371</v>
      </c>
      <c r="M206" s="5" t="s">
        <v>371</v>
      </c>
      <c r="N206" s="38">
        <v>840</v>
      </c>
      <c r="O206" s="38">
        <v>725.7</v>
      </c>
      <c r="P206" s="4">
        <f t="shared" si="61"/>
        <v>0.86392857142857149</v>
      </c>
      <c r="Q206" s="11">
        <v>20</v>
      </c>
      <c r="R206" s="11">
        <v>1</v>
      </c>
      <c r="S206" s="11">
        <v>15</v>
      </c>
      <c r="T206" s="38">
        <v>30</v>
      </c>
      <c r="U206" s="38">
        <v>39.299999999999997</v>
      </c>
      <c r="V206" s="4">
        <f t="shared" si="62"/>
        <v>1.3099999999999998</v>
      </c>
      <c r="W206" s="11">
        <v>30</v>
      </c>
      <c r="X206" s="38">
        <v>4</v>
      </c>
      <c r="Y206" s="38">
        <v>5.0999999999999996</v>
      </c>
      <c r="Z206" s="4">
        <f t="shared" si="63"/>
        <v>1.2749999999999999</v>
      </c>
      <c r="AA206" s="11">
        <v>20</v>
      </c>
      <c r="AB206" s="49">
        <f t="shared" si="64"/>
        <v>1.1502906141758891</v>
      </c>
      <c r="AC206" s="49">
        <f t="shared" si="65"/>
        <v>1.1502906141758891</v>
      </c>
      <c r="AD206" s="50">
        <v>2268</v>
      </c>
      <c r="AE206" s="38">
        <f t="shared" si="56"/>
        <v>206.18181818181819</v>
      </c>
      <c r="AF206" s="38">
        <f t="shared" si="57"/>
        <v>237.2</v>
      </c>
      <c r="AG206" s="38">
        <f t="shared" si="66"/>
        <v>31.018181818181802</v>
      </c>
      <c r="AH206" s="38">
        <v>0</v>
      </c>
      <c r="AI206" s="38">
        <f t="shared" si="58"/>
        <v>237.2</v>
      </c>
      <c r="AJ206" s="38"/>
      <c r="AK206" s="38">
        <f t="shared" si="59"/>
        <v>237.2</v>
      </c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10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10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10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10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10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10"/>
      <c r="GJ206" s="9"/>
      <c r="GK206" s="9"/>
    </row>
    <row r="207" spans="1:193" s="2" customFormat="1" ht="16.95" customHeight="1">
      <c r="A207" s="14" t="s">
        <v>205</v>
      </c>
      <c r="B207" s="38">
        <v>0</v>
      </c>
      <c r="C207" s="38">
        <v>0</v>
      </c>
      <c r="D207" s="4">
        <f t="shared" si="60"/>
        <v>0</v>
      </c>
      <c r="E207" s="11">
        <v>0</v>
      </c>
      <c r="F207" s="5" t="s">
        <v>371</v>
      </c>
      <c r="G207" s="5" t="s">
        <v>371</v>
      </c>
      <c r="H207" s="5" t="s">
        <v>371</v>
      </c>
      <c r="I207" s="5" t="s">
        <v>371</v>
      </c>
      <c r="J207" s="5" t="s">
        <v>371</v>
      </c>
      <c r="K207" s="5" t="s">
        <v>371</v>
      </c>
      <c r="L207" s="5" t="s">
        <v>371</v>
      </c>
      <c r="M207" s="5" t="s">
        <v>371</v>
      </c>
      <c r="N207" s="38">
        <v>48.5</v>
      </c>
      <c r="O207" s="38">
        <v>48.9</v>
      </c>
      <c r="P207" s="4">
        <f t="shared" si="61"/>
        <v>1.0082474226804123</v>
      </c>
      <c r="Q207" s="11">
        <v>20</v>
      </c>
      <c r="R207" s="11">
        <v>1</v>
      </c>
      <c r="S207" s="11">
        <v>15</v>
      </c>
      <c r="T207" s="38">
        <v>13</v>
      </c>
      <c r="U207" s="38">
        <v>14.1</v>
      </c>
      <c r="V207" s="4">
        <f t="shared" si="62"/>
        <v>1.0846153846153845</v>
      </c>
      <c r="W207" s="11">
        <v>30</v>
      </c>
      <c r="X207" s="38">
        <v>2</v>
      </c>
      <c r="Y207" s="38">
        <v>0</v>
      </c>
      <c r="Z207" s="4">
        <f t="shared" si="63"/>
        <v>0</v>
      </c>
      <c r="AA207" s="11">
        <v>20</v>
      </c>
      <c r="AB207" s="49">
        <f t="shared" si="64"/>
        <v>0.79651070578905625</v>
      </c>
      <c r="AC207" s="49">
        <f t="shared" si="65"/>
        <v>0.79651070578905625</v>
      </c>
      <c r="AD207" s="50">
        <v>155</v>
      </c>
      <c r="AE207" s="38">
        <f t="shared" si="56"/>
        <v>14.090909090909092</v>
      </c>
      <c r="AF207" s="38">
        <f t="shared" si="57"/>
        <v>11.2</v>
      </c>
      <c r="AG207" s="38">
        <f t="shared" si="66"/>
        <v>-2.8909090909090924</v>
      </c>
      <c r="AH207" s="38">
        <v>0</v>
      </c>
      <c r="AI207" s="38">
        <f t="shared" si="58"/>
        <v>11.2</v>
      </c>
      <c r="AJ207" s="38"/>
      <c r="AK207" s="38">
        <f t="shared" si="59"/>
        <v>11.2</v>
      </c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10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10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10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10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10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10"/>
      <c r="GJ207" s="9"/>
      <c r="GK207" s="9"/>
    </row>
    <row r="208" spans="1:193" s="2" customFormat="1" ht="16.95" customHeight="1">
      <c r="A208" s="14" t="s">
        <v>206</v>
      </c>
      <c r="B208" s="38">
        <v>0</v>
      </c>
      <c r="C208" s="38">
        <v>0</v>
      </c>
      <c r="D208" s="4">
        <f t="shared" si="60"/>
        <v>0</v>
      </c>
      <c r="E208" s="11">
        <v>0</v>
      </c>
      <c r="F208" s="5" t="s">
        <v>371</v>
      </c>
      <c r="G208" s="5" t="s">
        <v>371</v>
      </c>
      <c r="H208" s="5" t="s">
        <v>371</v>
      </c>
      <c r="I208" s="5" t="s">
        <v>371</v>
      </c>
      <c r="J208" s="5" t="s">
        <v>371</v>
      </c>
      <c r="K208" s="5" t="s">
        <v>371</v>
      </c>
      <c r="L208" s="5" t="s">
        <v>371</v>
      </c>
      <c r="M208" s="5" t="s">
        <v>371</v>
      </c>
      <c r="N208" s="38">
        <v>110.7</v>
      </c>
      <c r="O208" s="38">
        <v>90</v>
      </c>
      <c r="P208" s="4">
        <f t="shared" si="61"/>
        <v>0.81300813008130079</v>
      </c>
      <c r="Q208" s="11">
        <v>20</v>
      </c>
      <c r="R208" s="11">
        <v>1</v>
      </c>
      <c r="S208" s="11">
        <v>15</v>
      </c>
      <c r="T208" s="38">
        <v>1</v>
      </c>
      <c r="U208" s="38">
        <v>0</v>
      </c>
      <c r="V208" s="4">
        <f t="shared" si="62"/>
        <v>0</v>
      </c>
      <c r="W208" s="11">
        <v>30</v>
      </c>
      <c r="X208" s="38">
        <v>1</v>
      </c>
      <c r="Y208" s="38">
        <v>0</v>
      </c>
      <c r="Z208" s="4">
        <f t="shared" si="63"/>
        <v>0</v>
      </c>
      <c r="AA208" s="11">
        <v>20</v>
      </c>
      <c r="AB208" s="49">
        <f t="shared" si="64"/>
        <v>0.36776661884265899</v>
      </c>
      <c r="AC208" s="49">
        <f t="shared" si="65"/>
        <v>0.36776661884265899</v>
      </c>
      <c r="AD208" s="50">
        <v>336</v>
      </c>
      <c r="AE208" s="38">
        <f t="shared" si="56"/>
        <v>30.545454545454547</v>
      </c>
      <c r="AF208" s="38">
        <f t="shared" si="57"/>
        <v>11.2</v>
      </c>
      <c r="AG208" s="38">
        <f t="shared" si="66"/>
        <v>-19.345454545454547</v>
      </c>
      <c r="AH208" s="38">
        <v>0</v>
      </c>
      <c r="AI208" s="38">
        <f t="shared" si="58"/>
        <v>11.2</v>
      </c>
      <c r="AJ208" s="38"/>
      <c r="AK208" s="38">
        <f t="shared" si="59"/>
        <v>11.2</v>
      </c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10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10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10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10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10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10"/>
      <c r="GJ208" s="9"/>
      <c r="GK208" s="9"/>
    </row>
    <row r="209" spans="1:193" s="2" customFormat="1" ht="16.95" customHeight="1">
      <c r="A209" s="14" t="s">
        <v>207</v>
      </c>
      <c r="B209" s="38">
        <v>218</v>
      </c>
      <c r="C209" s="38">
        <v>0</v>
      </c>
      <c r="D209" s="4">
        <f t="shared" si="60"/>
        <v>0</v>
      </c>
      <c r="E209" s="11">
        <v>10</v>
      </c>
      <c r="F209" s="5" t="s">
        <v>371</v>
      </c>
      <c r="G209" s="5" t="s">
        <v>371</v>
      </c>
      <c r="H209" s="5" t="s">
        <v>371</v>
      </c>
      <c r="I209" s="5" t="s">
        <v>371</v>
      </c>
      <c r="J209" s="5" t="s">
        <v>371</v>
      </c>
      <c r="K209" s="5" t="s">
        <v>371</v>
      </c>
      <c r="L209" s="5" t="s">
        <v>371</v>
      </c>
      <c r="M209" s="5" t="s">
        <v>371</v>
      </c>
      <c r="N209" s="38">
        <v>231.3</v>
      </c>
      <c r="O209" s="38">
        <v>237.4</v>
      </c>
      <c r="P209" s="4">
        <f t="shared" si="61"/>
        <v>1.0263726761781236</v>
      </c>
      <c r="Q209" s="11">
        <v>20</v>
      </c>
      <c r="R209" s="11">
        <v>1</v>
      </c>
      <c r="S209" s="11">
        <v>15</v>
      </c>
      <c r="T209" s="38">
        <v>164</v>
      </c>
      <c r="U209" s="38">
        <v>131</v>
      </c>
      <c r="V209" s="4">
        <f t="shared" si="62"/>
        <v>0.79878048780487809</v>
      </c>
      <c r="W209" s="11">
        <v>35</v>
      </c>
      <c r="X209" s="38">
        <v>5</v>
      </c>
      <c r="Y209" s="38">
        <v>0</v>
      </c>
      <c r="Z209" s="4">
        <f t="shared" si="63"/>
        <v>0</v>
      </c>
      <c r="AA209" s="11">
        <v>15</v>
      </c>
      <c r="AB209" s="49">
        <f t="shared" si="64"/>
        <v>0.66826074312350747</v>
      </c>
      <c r="AC209" s="49">
        <f t="shared" si="65"/>
        <v>0.66826074312350747</v>
      </c>
      <c r="AD209" s="50">
        <v>2718</v>
      </c>
      <c r="AE209" s="38">
        <f t="shared" si="56"/>
        <v>247.09090909090909</v>
      </c>
      <c r="AF209" s="38">
        <f t="shared" si="57"/>
        <v>165.1</v>
      </c>
      <c r="AG209" s="38">
        <f t="shared" si="66"/>
        <v>-81.990909090909099</v>
      </c>
      <c r="AH209" s="38">
        <v>0</v>
      </c>
      <c r="AI209" s="38">
        <f t="shared" si="58"/>
        <v>165.1</v>
      </c>
      <c r="AJ209" s="38"/>
      <c r="AK209" s="38">
        <f t="shared" si="59"/>
        <v>165.1</v>
      </c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10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10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10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10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10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10"/>
      <c r="GJ209" s="9"/>
      <c r="GK209" s="9"/>
    </row>
    <row r="210" spans="1:193" s="2" customFormat="1" ht="16.95" customHeight="1">
      <c r="A210" s="14" t="s">
        <v>208</v>
      </c>
      <c r="B210" s="38">
        <v>0</v>
      </c>
      <c r="C210" s="38">
        <v>0</v>
      </c>
      <c r="D210" s="4">
        <f t="shared" si="60"/>
        <v>0</v>
      </c>
      <c r="E210" s="11">
        <v>0</v>
      </c>
      <c r="F210" s="5" t="s">
        <v>371</v>
      </c>
      <c r="G210" s="5" t="s">
        <v>371</v>
      </c>
      <c r="H210" s="5" t="s">
        <v>371</v>
      </c>
      <c r="I210" s="5" t="s">
        <v>371</v>
      </c>
      <c r="J210" s="5" t="s">
        <v>371</v>
      </c>
      <c r="K210" s="5" t="s">
        <v>371</v>
      </c>
      <c r="L210" s="5" t="s">
        <v>371</v>
      </c>
      <c r="M210" s="5" t="s">
        <v>371</v>
      </c>
      <c r="N210" s="38">
        <v>51</v>
      </c>
      <c r="O210" s="38">
        <v>18.899999999999999</v>
      </c>
      <c r="P210" s="4">
        <f t="shared" si="61"/>
        <v>0.37058823529411761</v>
      </c>
      <c r="Q210" s="11">
        <v>20</v>
      </c>
      <c r="R210" s="11">
        <v>1</v>
      </c>
      <c r="S210" s="11">
        <v>15</v>
      </c>
      <c r="T210" s="38">
        <v>3</v>
      </c>
      <c r="U210" s="38">
        <v>7</v>
      </c>
      <c r="V210" s="4">
        <f t="shared" si="62"/>
        <v>2.3333333333333335</v>
      </c>
      <c r="W210" s="11">
        <v>35</v>
      </c>
      <c r="X210" s="38">
        <v>0</v>
      </c>
      <c r="Y210" s="38">
        <v>0</v>
      </c>
      <c r="Z210" s="4">
        <f t="shared" si="63"/>
        <v>1</v>
      </c>
      <c r="AA210" s="11">
        <v>15</v>
      </c>
      <c r="AB210" s="49">
        <f t="shared" si="64"/>
        <v>1.4009227220299885</v>
      </c>
      <c r="AC210" s="49">
        <f t="shared" si="65"/>
        <v>1.2200922722029988</v>
      </c>
      <c r="AD210" s="50">
        <v>669</v>
      </c>
      <c r="AE210" s="38">
        <f t="shared" si="56"/>
        <v>60.81818181818182</v>
      </c>
      <c r="AF210" s="38">
        <f t="shared" si="57"/>
        <v>74.2</v>
      </c>
      <c r="AG210" s="38">
        <f t="shared" si="66"/>
        <v>13.381818181818183</v>
      </c>
      <c r="AH210" s="38">
        <v>0</v>
      </c>
      <c r="AI210" s="38">
        <f t="shared" si="58"/>
        <v>74.2</v>
      </c>
      <c r="AJ210" s="38"/>
      <c r="AK210" s="38">
        <f t="shared" si="59"/>
        <v>74.2</v>
      </c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10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10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10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10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10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10"/>
      <c r="GJ210" s="9"/>
      <c r="GK210" s="9"/>
    </row>
    <row r="211" spans="1:193" s="2" customFormat="1" ht="16.95" customHeight="1">
      <c r="A211" s="14" t="s">
        <v>209</v>
      </c>
      <c r="B211" s="38">
        <v>0</v>
      </c>
      <c r="C211" s="38">
        <v>0</v>
      </c>
      <c r="D211" s="4">
        <f t="shared" si="60"/>
        <v>0</v>
      </c>
      <c r="E211" s="11">
        <v>0</v>
      </c>
      <c r="F211" s="5" t="s">
        <v>371</v>
      </c>
      <c r="G211" s="5" t="s">
        <v>371</v>
      </c>
      <c r="H211" s="5" t="s">
        <v>371</v>
      </c>
      <c r="I211" s="5" t="s">
        <v>371</v>
      </c>
      <c r="J211" s="5" t="s">
        <v>371</v>
      </c>
      <c r="K211" s="5" t="s">
        <v>371</v>
      </c>
      <c r="L211" s="5" t="s">
        <v>371</v>
      </c>
      <c r="M211" s="5" t="s">
        <v>371</v>
      </c>
      <c r="N211" s="38">
        <v>56.3</v>
      </c>
      <c r="O211" s="38">
        <v>88.2</v>
      </c>
      <c r="P211" s="4">
        <f t="shared" si="61"/>
        <v>1.5666074600355242</v>
      </c>
      <c r="Q211" s="11">
        <v>20</v>
      </c>
      <c r="R211" s="11">
        <v>1</v>
      </c>
      <c r="S211" s="11">
        <v>15</v>
      </c>
      <c r="T211" s="38">
        <v>0</v>
      </c>
      <c r="U211" s="38">
        <v>0</v>
      </c>
      <c r="V211" s="4">
        <f t="shared" si="62"/>
        <v>1</v>
      </c>
      <c r="W211" s="11">
        <v>35</v>
      </c>
      <c r="X211" s="38">
        <v>0</v>
      </c>
      <c r="Y211" s="38">
        <v>0</v>
      </c>
      <c r="Z211" s="4">
        <f t="shared" si="63"/>
        <v>1</v>
      </c>
      <c r="AA211" s="11">
        <v>15</v>
      </c>
      <c r="AB211" s="49">
        <f t="shared" si="64"/>
        <v>1.1333194023612998</v>
      </c>
      <c r="AC211" s="49">
        <f t="shared" si="65"/>
        <v>1.1333194023612998</v>
      </c>
      <c r="AD211" s="50">
        <v>574</v>
      </c>
      <c r="AE211" s="38">
        <f t="shared" si="56"/>
        <v>52.18181818181818</v>
      </c>
      <c r="AF211" s="38">
        <f t="shared" si="57"/>
        <v>59.1</v>
      </c>
      <c r="AG211" s="38">
        <f t="shared" si="66"/>
        <v>6.9181818181818215</v>
      </c>
      <c r="AH211" s="38">
        <v>0</v>
      </c>
      <c r="AI211" s="38">
        <f t="shared" si="58"/>
        <v>59.1</v>
      </c>
      <c r="AJ211" s="38"/>
      <c r="AK211" s="38">
        <f t="shared" si="59"/>
        <v>59.1</v>
      </c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10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10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10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10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10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10"/>
      <c r="GJ211" s="9"/>
      <c r="GK211" s="9"/>
    </row>
    <row r="212" spans="1:193" s="2" customFormat="1" ht="16.95" customHeight="1">
      <c r="A212" s="19" t="s">
        <v>210</v>
      </c>
      <c r="B212" s="7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10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10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10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10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10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10"/>
      <c r="GJ212" s="9"/>
      <c r="GK212" s="9"/>
    </row>
    <row r="213" spans="1:193" s="2" customFormat="1" ht="16.95" customHeight="1">
      <c r="A213" s="52" t="s">
        <v>211</v>
      </c>
      <c r="B213" s="38">
        <v>0</v>
      </c>
      <c r="C213" s="38">
        <v>1075</v>
      </c>
      <c r="D213" s="4">
        <f t="shared" si="60"/>
        <v>0</v>
      </c>
      <c r="E213" s="11">
        <v>0</v>
      </c>
      <c r="F213" s="5" t="s">
        <v>371</v>
      </c>
      <c r="G213" s="5" t="s">
        <v>371</v>
      </c>
      <c r="H213" s="5" t="s">
        <v>371</v>
      </c>
      <c r="I213" s="5" t="s">
        <v>371</v>
      </c>
      <c r="J213" s="5" t="s">
        <v>371</v>
      </c>
      <c r="K213" s="5" t="s">
        <v>371</v>
      </c>
      <c r="L213" s="5" t="s">
        <v>371</v>
      </c>
      <c r="M213" s="5" t="s">
        <v>371</v>
      </c>
      <c r="N213" s="38">
        <v>165.8</v>
      </c>
      <c r="O213" s="38">
        <v>613.70000000000005</v>
      </c>
      <c r="P213" s="4">
        <f t="shared" si="61"/>
        <v>3.7014475271411338</v>
      </c>
      <c r="Q213" s="11">
        <v>20</v>
      </c>
      <c r="R213" s="11">
        <v>1</v>
      </c>
      <c r="S213" s="11">
        <v>15</v>
      </c>
      <c r="T213" s="38">
        <v>140</v>
      </c>
      <c r="U213" s="38">
        <v>159.19999999999999</v>
      </c>
      <c r="V213" s="4">
        <f t="shared" si="62"/>
        <v>1.137142857142857</v>
      </c>
      <c r="W213" s="11">
        <v>15</v>
      </c>
      <c r="X213" s="38">
        <v>2</v>
      </c>
      <c r="Y213" s="38">
        <v>5.5</v>
      </c>
      <c r="Z213" s="4">
        <f t="shared" si="63"/>
        <v>2.75</v>
      </c>
      <c r="AA213" s="11">
        <v>35</v>
      </c>
      <c r="AB213" s="49">
        <f t="shared" si="64"/>
        <v>2.3804246282348887</v>
      </c>
      <c r="AC213" s="49">
        <f t="shared" si="65"/>
        <v>1.3</v>
      </c>
      <c r="AD213" s="50">
        <v>829</v>
      </c>
      <c r="AE213" s="38">
        <f t="shared" si="56"/>
        <v>75.36363636363636</v>
      </c>
      <c r="AF213" s="38">
        <f t="shared" si="57"/>
        <v>98</v>
      </c>
      <c r="AG213" s="38">
        <f t="shared" si="66"/>
        <v>22.63636363636364</v>
      </c>
      <c r="AH213" s="38">
        <v>0</v>
      </c>
      <c r="AI213" s="38">
        <f t="shared" si="58"/>
        <v>98</v>
      </c>
      <c r="AJ213" s="38"/>
      <c r="AK213" s="38">
        <f t="shared" si="59"/>
        <v>98</v>
      </c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10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10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10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10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10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10"/>
      <c r="GJ213" s="9"/>
      <c r="GK213" s="9"/>
    </row>
    <row r="214" spans="1:193" s="2" customFormat="1" ht="16.95" customHeight="1">
      <c r="A214" s="52" t="s">
        <v>212</v>
      </c>
      <c r="B214" s="38">
        <v>0</v>
      </c>
      <c r="C214" s="38">
        <v>0</v>
      </c>
      <c r="D214" s="4">
        <f t="shared" si="60"/>
        <v>0</v>
      </c>
      <c r="E214" s="11">
        <v>0</v>
      </c>
      <c r="F214" s="5" t="s">
        <v>371</v>
      </c>
      <c r="G214" s="5" t="s">
        <v>371</v>
      </c>
      <c r="H214" s="5" t="s">
        <v>371</v>
      </c>
      <c r="I214" s="5" t="s">
        <v>371</v>
      </c>
      <c r="J214" s="5" t="s">
        <v>371</v>
      </c>
      <c r="K214" s="5" t="s">
        <v>371</v>
      </c>
      <c r="L214" s="5" t="s">
        <v>371</v>
      </c>
      <c r="M214" s="5" t="s">
        <v>371</v>
      </c>
      <c r="N214" s="38">
        <v>157.30000000000001</v>
      </c>
      <c r="O214" s="38">
        <v>147.1</v>
      </c>
      <c r="P214" s="4">
        <f t="shared" si="61"/>
        <v>0.93515575333757139</v>
      </c>
      <c r="Q214" s="11">
        <v>20</v>
      </c>
      <c r="R214" s="11">
        <v>1</v>
      </c>
      <c r="S214" s="11">
        <v>15</v>
      </c>
      <c r="T214" s="38">
        <v>8</v>
      </c>
      <c r="U214" s="38">
        <v>8.5</v>
      </c>
      <c r="V214" s="4">
        <f t="shared" si="62"/>
        <v>1.0625</v>
      </c>
      <c r="W214" s="11">
        <v>20</v>
      </c>
      <c r="X214" s="38">
        <v>0.3</v>
      </c>
      <c r="Y214" s="38">
        <v>0.3</v>
      </c>
      <c r="Z214" s="4">
        <f t="shared" si="63"/>
        <v>1</v>
      </c>
      <c r="AA214" s="11">
        <v>30</v>
      </c>
      <c r="AB214" s="49">
        <f t="shared" si="64"/>
        <v>0.99944841255001671</v>
      </c>
      <c r="AC214" s="49">
        <f t="shared" si="65"/>
        <v>0.99944841255001671</v>
      </c>
      <c r="AD214" s="50">
        <v>2050</v>
      </c>
      <c r="AE214" s="38">
        <f t="shared" si="56"/>
        <v>186.36363636363637</v>
      </c>
      <c r="AF214" s="38">
        <f t="shared" si="57"/>
        <v>186.3</v>
      </c>
      <c r="AG214" s="38">
        <f t="shared" si="66"/>
        <v>-6.3636363636362603E-2</v>
      </c>
      <c r="AH214" s="38">
        <v>0</v>
      </c>
      <c r="AI214" s="38">
        <f t="shared" si="58"/>
        <v>186.3</v>
      </c>
      <c r="AJ214" s="38"/>
      <c r="AK214" s="38">
        <f t="shared" si="59"/>
        <v>186.3</v>
      </c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10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10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10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10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10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10"/>
      <c r="GJ214" s="9"/>
      <c r="GK214" s="9"/>
    </row>
    <row r="215" spans="1:193" s="2" customFormat="1" ht="16.95" customHeight="1">
      <c r="A215" s="52" t="s">
        <v>213</v>
      </c>
      <c r="B215" s="38">
        <v>68802</v>
      </c>
      <c r="C215" s="38">
        <v>90143.3</v>
      </c>
      <c r="D215" s="4">
        <f t="shared" si="60"/>
        <v>1.3101842969681115</v>
      </c>
      <c r="E215" s="11">
        <v>10</v>
      </c>
      <c r="F215" s="5" t="s">
        <v>371</v>
      </c>
      <c r="G215" s="5" t="s">
        <v>371</v>
      </c>
      <c r="H215" s="5" t="s">
        <v>371</v>
      </c>
      <c r="I215" s="5" t="s">
        <v>371</v>
      </c>
      <c r="J215" s="5" t="s">
        <v>371</v>
      </c>
      <c r="K215" s="5" t="s">
        <v>371</v>
      </c>
      <c r="L215" s="5" t="s">
        <v>371</v>
      </c>
      <c r="M215" s="5" t="s">
        <v>371</v>
      </c>
      <c r="N215" s="38">
        <v>1505.3</v>
      </c>
      <c r="O215" s="38">
        <v>1611.4</v>
      </c>
      <c r="P215" s="4">
        <f t="shared" si="61"/>
        <v>1.0704842888460773</v>
      </c>
      <c r="Q215" s="11">
        <v>20</v>
      </c>
      <c r="R215" s="11">
        <v>1</v>
      </c>
      <c r="S215" s="11">
        <v>15</v>
      </c>
      <c r="T215" s="38">
        <v>0.1</v>
      </c>
      <c r="U215" s="38">
        <v>0.1</v>
      </c>
      <c r="V215" s="4">
        <f t="shared" si="62"/>
        <v>1</v>
      </c>
      <c r="W215" s="11">
        <v>5</v>
      </c>
      <c r="X215" s="38">
        <v>0.4</v>
      </c>
      <c r="Y215" s="38">
        <v>0.4</v>
      </c>
      <c r="Z215" s="4">
        <f t="shared" si="63"/>
        <v>1</v>
      </c>
      <c r="AA215" s="11">
        <v>45</v>
      </c>
      <c r="AB215" s="49">
        <f t="shared" si="64"/>
        <v>1.0474897762800282</v>
      </c>
      <c r="AC215" s="49">
        <f t="shared" si="65"/>
        <v>1.0474897762800282</v>
      </c>
      <c r="AD215" s="50">
        <v>1257</v>
      </c>
      <c r="AE215" s="38">
        <f t="shared" si="56"/>
        <v>114.27272727272727</v>
      </c>
      <c r="AF215" s="38">
        <f t="shared" si="57"/>
        <v>119.7</v>
      </c>
      <c r="AG215" s="38">
        <f t="shared" si="66"/>
        <v>5.4272727272727366</v>
      </c>
      <c r="AH215" s="38">
        <v>0</v>
      </c>
      <c r="AI215" s="38">
        <f t="shared" si="58"/>
        <v>119.7</v>
      </c>
      <c r="AJ215" s="38">
        <f>MIN($AI215,159)</f>
        <v>119.7</v>
      </c>
      <c r="AK215" s="38">
        <f t="shared" si="59"/>
        <v>0</v>
      </c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10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10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10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10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10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10"/>
      <c r="GJ215" s="9"/>
      <c r="GK215" s="9"/>
    </row>
    <row r="216" spans="1:193" s="2" customFormat="1" ht="16.95" customHeight="1">
      <c r="A216" s="52" t="s">
        <v>214</v>
      </c>
      <c r="B216" s="38">
        <v>0</v>
      </c>
      <c r="C216" s="38">
        <v>1219.7</v>
      </c>
      <c r="D216" s="4">
        <f t="shared" si="60"/>
        <v>0</v>
      </c>
      <c r="E216" s="11">
        <v>0</v>
      </c>
      <c r="F216" s="5" t="s">
        <v>371</v>
      </c>
      <c r="G216" s="5" t="s">
        <v>371</v>
      </c>
      <c r="H216" s="5" t="s">
        <v>371</v>
      </c>
      <c r="I216" s="5" t="s">
        <v>371</v>
      </c>
      <c r="J216" s="5" t="s">
        <v>371</v>
      </c>
      <c r="K216" s="5" t="s">
        <v>371</v>
      </c>
      <c r="L216" s="5" t="s">
        <v>371</v>
      </c>
      <c r="M216" s="5" t="s">
        <v>371</v>
      </c>
      <c r="N216" s="38">
        <v>126</v>
      </c>
      <c r="O216" s="38">
        <v>309.8</v>
      </c>
      <c r="P216" s="4">
        <f t="shared" si="61"/>
        <v>2.4587301587301589</v>
      </c>
      <c r="Q216" s="11">
        <v>20</v>
      </c>
      <c r="R216" s="11">
        <v>1</v>
      </c>
      <c r="S216" s="11">
        <v>15</v>
      </c>
      <c r="T216" s="38">
        <v>8</v>
      </c>
      <c r="U216" s="38">
        <v>9</v>
      </c>
      <c r="V216" s="4">
        <f t="shared" si="62"/>
        <v>1.125</v>
      </c>
      <c r="W216" s="11">
        <v>30</v>
      </c>
      <c r="X216" s="38">
        <v>0.4</v>
      </c>
      <c r="Y216" s="38">
        <v>0.5</v>
      </c>
      <c r="Z216" s="4">
        <f t="shared" si="63"/>
        <v>1.25</v>
      </c>
      <c r="AA216" s="11">
        <v>20</v>
      </c>
      <c r="AB216" s="49">
        <f t="shared" si="64"/>
        <v>1.446171802054155</v>
      </c>
      <c r="AC216" s="49">
        <f t="shared" si="65"/>
        <v>1.2246171802054155</v>
      </c>
      <c r="AD216" s="50">
        <v>1408</v>
      </c>
      <c r="AE216" s="38">
        <f t="shared" si="56"/>
        <v>128</v>
      </c>
      <c r="AF216" s="38">
        <f t="shared" si="57"/>
        <v>156.80000000000001</v>
      </c>
      <c r="AG216" s="38">
        <f t="shared" si="66"/>
        <v>28.800000000000011</v>
      </c>
      <c r="AH216" s="38">
        <v>0</v>
      </c>
      <c r="AI216" s="38">
        <f t="shared" si="58"/>
        <v>156.80000000000001</v>
      </c>
      <c r="AJ216" s="38"/>
      <c r="AK216" s="38">
        <f t="shared" si="59"/>
        <v>156.80000000000001</v>
      </c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10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10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10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10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10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10"/>
      <c r="GJ216" s="9"/>
      <c r="GK216" s="9"/>
    </row>
    <row r="217" spans="1:193" s="2" customFormat="1" ht="16.95" customHeight="1">
      <c r="A217" s="52" t="s">
        <v>215</v>
      </c>
      <c r="B217" s="38">
        <v>67043</v>
      </c>
      <c r="C217" s="38">
        <v>58314.2</v>
      </c>
      <c r="D217" s="4">
        <f t="shared" si="60"/>
        <v>0.86980296227794096</v>
      </c>
      <c r="E217" s="11">
        <v>10</v>
      </c>
      <c r="F217" s="5" t="s">
        <v>371</v>
      </c>
      <c r="G217" s="5" t="s">
        <v>371</v>
      </c>
      <c r="H217" s="5" t="s">
        <v>371</v>
      </c>
      <c r="I217" s="5" t="s">
        <v>371</v>
      </c>
      <c r="J217" s="5" t="s">
        <v>371</v>
      </c>
      <c r="K217" s="5" t="s">
        <v>371</v>
      </c>
      <c r="L217" s="5" t="s">
        <v>371</v>
      </c>
      <c r="M217" s="5" t="s">
        <v>371</v>
      </c>
      <c r="N217" s="38">
        <v>10814.9</v>
      </c>
      <c r="O217" s="38">
        <v>4605.2</v>
      </c>
      <c r="P217" s="4">
        <f t="shared" si="61"/>
        <v>0.425819933610112</v>
      </c>
      <c r="Q217" s="11">
        <v>20</v>
      </c>
      <c r="R217" s="11">
        <v>1</v>
      </c>
      <c r="S217" s="11">
        <v>15</v>
      </c>
      <c r="T217" s="38">
        <v>145</v>
      </c>
      <c r="U217" s="38">
        <v>144.69999999999999</v>
      </c>
      <c r="V217" s="4">
        <f t="shared" si="62"/>
        <v>0.99793103448275855</v>
      </c>
      <c r="W217" s="11">
        <v>40</v>
      </c>
      <c r="X217" s="38">
        <v>10</v>
      </c>
      <c r="Y217" s="38">
        <v>10.5</v>
      </c>
      <c r="Z217" s="4">
        <f t="shared" si="63"/>
        <v>1.05</v>
      </c>
      <c r="AA217" s="11">
        <v>10</v>
      </c>
      <c r="AB217" s="49">
        <f t="shared" si="64"/>
        <v>0.86980704920307372</v>
      </c>
      <c r="AC217" s="49">
        <f t="shared" si="65"/>
        <v>0.86980704920307372</v>
      </c>
      <c r="AD217" s="50">
        <v>2184</v>
      </c>
      <c r="AE217" s="38">
        <f t="shared" si="56"/>
        <v>198.54545454545453</v>
      </c>
      <c r="AF217" s="38">
        <f t="shared" si="57"/>
        <v>172.7</v>
      </c>
      <c r="AG217" s="38">
        <f t="shared" si="66"/>
        <v>-25.845454545454544</v>
      </c>
      <c r="AH217" s="38">
        <v>0</v>
      </c>
      <c r="AI217" s="38">
        <f t="shared" si="58"/>
        <v>172.7</v>
      </c>
      <c r="AJ217" s="38"/>
      <c r="AK217" s="38">
        <f t="shared" si="59"/>
        <v>172.7</v>
      </c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10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10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10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10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10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10"/>
      <c r="GJ217" s="9"/>
      <c r="GK217" s="9"/>
    </row>
    <row r="218" spans="1:193" s="2" customFormat="1" ht="16.95" customHeight="1">
      <c r="A218" s="52" t="s">
        <v>216</v>
      </c>
      <c r="B218" s="38">
        <v>6962</v>
      </c>
      <c r="C218" s="38">
        <v>5603</v>
      </c>
      <c r="D218" s="4">
        <f t="shared" si="60"/>
        <v>0.8047974719908072</v>
      </c>
      <c r="E218" s="11">
        <v>10</v>
      </c>
      <c r="F218" s="5" t="s">
        <v>371</v>
      </c>
      <c r="G218" s="5" t="s">
        <v>371</v>
      </c>
      <c r="H218" s="5" t="s">
        <v>371</v>
      </c>
      <c r="I218" s="5" t="s">
        <v>371</v>
      </c>
      <c r="J218" s="5" t="s">
        <v>371</v>
      </c>
      <c r="K218" s="5" t="s">
        <v>371</v>
      </c>
      <c r="L218" s="5" t="s">
        <v>371</v>
      </c>
      <c r="M218" s="5" t="s">
        <v>371</v>
      </c>
      <c r="N218" s="38">
        <v>777.6</v>
      </c>
      <c r="O218" s="38">
        <v>931.6</v>
      </c>
      <c r="P218" s="4">
        <f t="shared" si="61"/>
        <v>1.198045267489712</v>
      </c>
      <c r="Q218" s="11">
        <v>20</v>
      </c>
      <c r="R218" s="11">
        <v>1</v>
      </c>
      <c r="S218" s="11">
        <v>15</v>
      </c>
      <c r="T218" s="38">
        <v>0.1</v>
      </c>
      <c r="U218" s="38">
        <v>0.1</v>
      </c>
      <c r="V218" s="4">
        <f t="shared" si="62"/>
        <v>1</v>
      </c>
      <c r="W218" s="11">
        <v>15</v>
      </c>
      <c r="X218" s="38">
        <v>0.5</v>
      </c>
      <c r="Y218" s="38">
        <v>0.5</v>
      </c>
      <c r="Z218" s="4">
        <f t="shared" si="63"/>
        <v>1</v>
      </c>
      <c r="AA218" s="11">
        <v>35</v>
      </c>
      <c r="AB218" s="49">
        <f t="shared" si="64"/>
        <v>1.0211461059968665</v>
      </c>
      <c r="AC218" s="49">
        <f t="shared" si="65"/>
        <v>1.0211461059968665</v>
      </c>
      <c r="AD218" s="50">
        <v>3457</v>
      </c>
      <c r="AE218" s="38">
        <f t="shared" si="56"/>
        <v>314.27272727272725</v>
      </c>
      <c r="AF218" s="38">
        <f t="shared" si="57"/>
        <v>320.89999999999998</v>
      </c>
      <c r="AG218" s="38">
        <f t="shared" si="66"/>
        <v>6.6272727272727252</v>
      </c>
      <c r="AH218" s="38">
        <v>0</v>
      </c>
      <c r="AI218" s="38">
        <f t="shared" si="58"/>
        <v>320.89999999999998</v>
      </c>
      <c r="AJ218" s="38"/>
      <c r="AK218" s="38">
        <f t="shared" si="59"/>
        <v>320.89999999999998</v>
      </c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10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10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10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10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10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10"/>
      <c r="GJ218" s="9"/>
      <c r="GK218" s="9"/>
    </row>
    <row r="219" spans="1:193" s="2" customFormat="1" ht="16.95" customHeight="1">
      <c r="A219" s="52" t="s">
        <v>217</v>
      </c>
      <c r="B219" s="38">
        <v>260561</v>
      </c>
      <c r="C219" s="38">
        <v>341094.1</v>
      </c>
      <c r="D219" s="4">
        <f t="shared" si="60"/>
        <v>1.309075801827595</v>
      </c>
      <c r="E219" s="11">
        <v>10</v>
      </c>
      <c r="F219" s="5" t="s">
        <v>371</v>
      </c>
      <c r="G219" s="5" t="s">
        <v>371</v>
      </c>
      <c r="H219" s="5" t="s">
        <v>371</v>
      </c>
      <c r="I219" s="5" t="s">
        <v>371</v>
      </c>
      <c r="J219" s="5" t="s">
        <v>371</v>
      </c>
      <c r="K219" s="5" t="s">
        <v>371</v>
      </c>
      <c r="L219" s="5" t="s">
        <v>371</v>
      </c>
      <c r="M219" s="5" t="s">
        <v>371</v>
      </c>
      <c r="N219" s="38">
        <v>2095.6</v>
      </c>
      <c r="O219" s="38">
        <v>2090.1</v>
      </c>
      <c r="P219" s="4">
        <f t="shared" si="61"/>
        <v>0.99737545333078836</v>
      </c>
      <c r="Q219" s="11">
        <v>20</v>
      </c>
      <c r="R219" s="11">
        <v>1</v>
      </c>
      <c r="S219" s="11">
        <v>15</v>
      </c>
      <c r="T219" s="38">
        <v>2</v>
      </c>
      <c r="U219" s="38">
        <v>3.1</v>
      </c>
      <c r="V219" s="4">
        <f t="shared" si="62"/>
        <v>1.55</v>
      </c>
      <c r="W219" s="11">
        <v>30</v>
      </c>
      <c r="X219" s="38">
        <v>4</v>
      </c>
      <c r="Y219" s="38">
        <v>4.0999999999999996</v>
      </c>
      <c r="Z219" s="4">
        <f t="shared" si="63"/>
        <v>1.0249999999999999</v>
      </c>
      <c r="AA219" s="11">
        <v>20</v>
      </c>
      <c r="AB219" s="49">
        <f t="shared" si="64"/>
        <v>1.2109291272093865</v>
      </c>
      <c r="AC219" s="49">
        <f t="shared" si="65"/>
        <v>1.2010929127209387</v>
      </c>
      <c r="AD219" s="50">
        <v>896</v>
      </c>
      <c r="AE219" s="38">
        <f t="shared" si="56"/>
        <v>81.454545454545453</v>
      </c>
      <c r="AF219" s="38">
        <f t="shared" si="57"/>
        <v>97.8</v>
      </c>
      <c r="AG219" s="38">
        <f t="shared" si="66"/>
        <v>16.345454545454544</v>
      </c>
      <c r="AH219" s="38">
        <v>0</v>
      </c>
      <c r="AI219" s="38">
        <f t="shared" si="58"/>
        <v>97.8</v>
      </c>
      <c r="AJ219" s="38"/>
      <c r="AK219" s="38">
        <f t="shared" si="59"/>
        <v>97.8</v>
      </c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10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10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10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10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10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10"/>
      <c r="GJ219" s="9"/>
      <c r="GK219" s="9"/>
    </row>
    <row r="220" spans="1:193" s="2" customFormat="1" ht="16.95" customHeight="1">
      <c r="A220" s="52" t="s">
        <v>218</v>
      </c>
      <c r="B220" s="38">
        <v>29466</v>
      </c>
      <c r="C220" s="38">
        <v>8221.4</v>
      </c>
      <c r="D220" s="4">
        <f t="shared" si="60"/>
        <v>0.27901309984388784</v>
      </c>
      <c r="E220" s="11">
        <v>10</v>
      </c>
      <c r="F220" s="5" t="s">
        <v>371</v>
      </c>
      <c r="G220" s="5" t="s">
        <v>371</v>
      </c>
      <c r="H220" s="5" t="s">
        <v>371</v>
      </c>
      <c r="I220" s="5" t="s">
        <v>371</v>
      </c>
      <c r="J220" s="5" t="s">
        <v>371</v>
      </c>
      <c r="K220" s="5" t="s">
        <v>371</v>
      </c>
      <c r="L220" s="5" t="s">
        <v>371</v>
      </c>
      <c r="M220" s="5" t="s">
        <v>371</v>
      </c>
      <c r="N220" s="38">
        <v>389.8</v>
      </c>
      <c r="O220" s="38">
        <v>826.8</v>
      </c>
      <c r="P220" s="4">
        <f t="shared" si="61"/>
        <v>2.1210877373011798</v>
      </c>
      <c r="Q220" s="11">
        <v>20</v>
      </c>
      <c r="R220" s="11">
        <v>1</v>
      </c>
      <c r="S220" s="11">
        <v>15</v>
      </c>
      <c r="T220" s="38">
        <v>25</v>
      </c>
      <c r="U220" s="38">
        <v>15.7</v>
      </c>
      <c r="V220" s="4">
        <f t="shared" si="62"/>
        <v>0.628</v>
      </c>
      <c r="W220" s="11">
        <v>30</v>
      </c>
      <c r="X220" s="38">
        <v>0.5</v>
      </c>
      <c r="Y220" s="38">
        <v>0.6</v>
      </c>
      <c r="Z220" s="4">
        <f t="shared" si="63"/>
        <v>1.2</v>
      </c>
      <c r="AA220" s="11">
        <v>20</v>
      </c>
      <c r="AB220" s="49">
        <f t="shared" si="64"/>
        <v>1.0847566920469733</v>
      </c>
      <c r="AC220" s="49">
        <f t="shared" si="65"/>
        <v>1.0847566920469733</v>
      </c>
      <c r="AD220" s="50">
        <v>3320</v>
      </c>
      <c r="AE220" s="38">
        <f t="shared" si="56"/>
        <v>301.81818181818181</v>
      </c>
      <c r="AF220" s="38">
        <f t="shared" si="57"/>
        <v>327.39999999999998</v>
      </c>
      <c r="AG220" s="38">
        <f t="shared" si="66"/>
        <v>25.581818181818164</v>
      </c>
      <c r="AH220" s="38">
        <v>0</v>
      </c>
      <c r="AI220" s="38">
        <f t="shared" si="58"/>
        <v>327.39999999999998</v>
      </c>
      <c r="AJ220" s="38"/>
      <c r="AK220" s="38">
        <f t="shared" si="59"/>
        <v>327.39999999999998</v>
      </c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10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10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10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10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10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10"/>
      <c r="GJ220" s="9"/>
      <c r="GK220" s="9"/>
    </row>
    <row r="221" spans="1:193" s="2" customFormat="1" ht="16.95" customHeight="1">
      <c r="A221" s="52" t="s">
        <v>219</v>
      </c>
      <c r="B221" s="38">
        <v>28118</v>
      </c>
      <c r="C221" s="38">
        <v>69577.100000000006</v>
      </c>
      <c r="D221" s="4">
        <f t="shared" si="60"/>
        <v>2.4744683121132374</v>
      </c>
      <c r="E221" s="11">
        <v>10</v>
      </c>
      <c r="F221" s="5" t="s">
        <v>371</v>
      </c>
      <c r="G221" s="5" t="s">
        <v>371</v>
      </c>
      <c r="H221" s="5" t="s">
        <v>371</v>
      </c>
      <c r="I221" s="5" t="s">
        <v>371</v>
      </c>
      <c r="J221" s="5" t="s">
        <v>371</v>
      </c>
      <c r="K221" s="5" t="s">
        <v>371</v>
      </c>
      <c r="L221" s="5" t="s">
        <v>371</v>
      </c>
      <c r="M221" s="5" t="s">
        <v>371</v>
      </c>
      <c r="N221" s="38">
        <v>3766.3</v>
      </c>
      <c r="O221" s="38">
        <v>1554.4</v>
      </c>
      <c r="P221" s="4">
        <f t="shared" si="61"/>
        <v>0.41271274194833124</v>
      </c>
      <c r="Q221" s="11">
        <v>20</v>
      </c>
      <c r="R221" s="11">
        <v>1</v>
      </c>
      <c r="S221" s="11">
        <v>15</v>
      </c>
      <c r="T221" s="38">
        <v>20</v>
      </c>
      <c r="U221" s="38">
        <v>188.7</v>
      </c>
      <c r="V221" s="4">
        <f t="shared" si="62"/>
        <v>9.4349999999999987</v>
      </c>
      <c r="W221" s="11">
        <v>10</v>
      </c>
      <c r="X221" s="38">
        <v>80</v>
      </c>
      <c r="Y221" s="38">
        <v>165.3</v>
      </c>
      <c r="Z221" s="4">
        <f t="shared" si="63"/>
        <v>2.0662500000000001</v>
      </c>
      <c r="AA221" s="11">
        <v>40</v>
      </c>
      <c r="AB221" s="49">
        <f t="shared" si="64"/>
        <v>2.3684098732641998</v>
      </c>
      <c r="AC221" s="49">
        <f t="shared" si="65"/>
        <v>1.3</v>
      </c>
      <c r="AD221" s="50">
        <v>202</v>
      </c>
      <c r="AE221" s="38">
        <f t="shared" si="56"/>
        <v>18.363636363636363</v>
      </c>
      <c r="AF221" s="38">
        <f t="shared" si="57"/>
        <v>23.9</v>
      </c>
      <c r="AG221" s="38">
        <f t="shared" si="66"/>
        <v>5.5363636363636353</v>
      </c>
      <c r="AH221" s="38">
        <v>0</v>
      </c>
      <c r="AI221" s="38">
        <f t="shared" si="58"/>
        <v>23.9</v>
      </c>
      <c r="AJ221" s="38">
        <f>MIN($AI221,31.2)</f>
        <v>23.9</v>
      </c>
      <c r="AK221" s="38">
        <f t="shared" si="59"/>
        <v>0</v>
      </c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10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10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10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10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10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10"/>
      <c r="GJ221" s="9"/>
      <c r="GK221" s="9"/>
    </row>
    <row r="222" spans="1:193" s="2" customFormat="1" ht="16.95" customHeight="1">
      <c r="A222" s="52" t="s">
        <v>220</v>
      </c>
      <c r="B222" s="38">
        <v>0</v>
      </c>
      <c r="C222" s="38">
        <v>0</v>
      </c>
      <c r="D222" s="4">
        <f t="shared" si="60"/>
        <v>0</v>
      </c>
      <c r="E222" s="11">
        <v>0</v>
      </c>
      <c r="F222" s="5" t="s">
        <v>371</v>
      </c>
      <c r="G222" s="5" t="s">
        <v>371</v>
      </c>
      <c r="H222" s="5" t="s">
        <v>371</v>
      </c>
      <c r="I222" s="5" t="s">
        <v>371</v>
      </c>
      <c r="J222" s="5" t="s">
        <v>371</v>
      </c>
      <c r="K222" s="5" t="s">
        <v>371</v>
      </c>
      <c r="L222" s="5" t="s">
        <v>371</v>
      </c>
      <c r="M222" s="5" t="s">
        <v>371</v>
      </c>
      <c r="N222" s="38">
        <v>100.4</v>
      </c>
      <c r="O222" s="38">
        <v>244.8</v>
      </c>
      <c r="P222" s="4">
        <f t="shared" si="61"/>
        <v>2.4382470119521913</v>
      </c>
      <c r="Q222" s="11">
        <v>20</v>
      </c>
      <c r="R222" s="11">
        <v>1</v>
      </c>
      <c r="S222" s="11">
        <v>15</v>
      </c>
      <c r="T222" s="38">
        <v>6</v>
      </c>
      <c r="U222" s="38">
        <v>4.3</v>
      </c>
      <c r="V222" s="4">
        <f t="shared" si="62"/>
        <v>0.71666666666666667</v>
      </c>
      <c r="W222" s="11">
        <v>25</v>
      </c>
      <c r="X222" s="38">
        <v>0.3</v>
      </c>
      <c r="Y222" s="38">
        <v>0.5</v>
      </c>
      <c r="Z222" s="4">
        <f t="shared" si="63"/>
        <v>1.6666666666666667</v>
      </c>
      <c r="AA222" s="11">
        <v>25</v>
      </c>
      <c r="AB222" s="49">
        <f t="shared" si="64"/>
        <v>1.4511561596750255</v>
      </c>
      <c r="AC222" s="49">
        <f t="shared" si="65"/>
        <v>1.2251156159675025</v>
      </c>
      <c r="AD222" s="50">
        <v>771</v>
      </c>
      <c r="AE222" s="38">
        <f t="shared" si="56"/>
        <v>70.090909090909093</v>
      </c>
      <c r="AF222" s="38">
        <f t="shared" si="57"/>
        <v>85.9</v>
      </c>
      <c r="AG222" s="38">
        <f t="shared" si="66"/>
        <v>15.809090909090912</v>
      </c>
      <c r="AH222" s="38">
        <v>0</v>
      </c>
      <c r="AI222" s="38">
        <f t="shared" si="58"/>
        <v>85.9</v>
      </c>
      <c r="AJ222" s="38"/>
      <c r="AK222" s="38">
        <f t="shared" si="59"/>
        <v>85.9</v>
      </c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10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10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10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10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10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10"/>
      <c r="GJ222" s="9"/>
      <c r="GK222" s="9"/>
    </row>
    <row r="223" spans="1:193" s="2" customFormat="1" ht="16.95" customHeight="1">
      <c r="A223" s="52" t="s">
        <v>221</v>
      </c>
      <c r="B223" s="38">
        <v>563</v>
      </c>
      <c r="C223" s="38">
        <v>1142.2</v>
      </c>
      <c r="D223" s="4">
        <f t="shared" si="60"/>
        <v>2.0287744227353466</v>
      </c>
      <c r="E223" s="11">
        <v>10</v>
      </c>
      <c r="F223" s="5" t="s">
        <v>371</v>
      </c>
      <c r="G223" s="5" t="s">
        <v>371</v>
      </c>
      <c r="H223" s="5" t="s">
        <v>371</v>
      </c>
      <c r="I223" s="5" t="s">
        <v>371</v>
      </c>
      <c r="J223" s="5" t="s">
        <v>371</v>
      </c>
      <c r="K223" s="5" t="s">
        <v>371</v>
      </c>
      <c r="L223" s="5" t="s">
        <v>371</v>
      </c>
      <c r="M223" s="5" t="s">
        <v>371</v>
      </c>
      <c r="N223" s="38">
        <v>438.5</v>
      </c>
      <c r="O223" s="38">
        <v>52.9</v>
      </c>
      <c r="P223" s="4">
        <f t="shared" si="61"/>
        <v>0.12063854047890536</v>
      </c>
      <c r="Q223" s="11">
        <v>20</v>
      </c>
      <c r="R223" s="11">
        <v>1</v>
      </c>
      <c r="S223" s="11">
        <v>15</v>
      </c>
      <c r="T223" s="38">
        <v>40</v>
      </c>
      <c r="U223" s="38">
        <v>39.299999999999997</v>
      </c>
      <c r="V223" s="4">
        <f t="shared" si="62"/>
        <v>0.98249999999999993</v>
      </c>
      <c r="W223" s="11">
        <v>15</v>
      </c>
      <c r="X223" s="38">
        <v>125.1</v>
      </c>
      <c r="Y223" s="38">
        <v>150.5</v>
      </c>
      <c r="Z223" s="4">
        <f t="shared" si="63"/>
        <v>1.2030375699440448</v>
      </c>
      <c r="AA223" s="11">
        <v>35</v>
      </c>
      <c r="AB223" s="49">
        <f t="shared" si="64"/>
        <v>0.995203473526033</v>
      </c>
      <c r="AC223" s="49">
        <f t="shared" si="65"/>
        <v>0.995203473526033</v>
      </c>
      <c r="AD223" s="50">
        <v>2227</v>
      </c>
      <c r="AE223" s="38">
        <f t="shared" si="56"/>
        <v>202.45454545454547</v>
      </c>
      <c r="AF223" s="38">
        <f t="shared" si="57"/>
        <v>201.5</v>
      </c>
      <c r="AG223" s="38">
        <f t="shared" si="66"/>
        <v>-0.95454545454546746</v>
      </c>
      <c r="AH223" s="38">
        <v>0</v>
      </c>
      <c r="AI223" s="38">
        <f t="shared" si="58"/>
        <v>201.5</v>
      </c>
      <c r="AJ223" s="38"/>
      <c r="AK223" s="38">
        <f t="shared" si="59"/>
        <v>201.5</v>
      </c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10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10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10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10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10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10"/>
      <c r="GJ223" s="9"/>
      <c r="GK223" s="9"/>
    </row>
    <row r="224" spans="1:193" s="2" customFormat="1" ht="16.95" customHeight="1">
      <c r="A224" s="52" t="s">
        <v>222</v>
      </c>
      <c r="B224" s="38">
        <v>0</v>
      </c>
      <c r="C224" s="38">
        <v>16632</v>
      </c>
      <c r="D224" s="4">
        <f t="shared" si="60"/>
        <v>0</v>
      </c>
      <c r="E224" s="11">
        <v>0</v>
      </c>
      <c r="F224" s="5" t="s">
        <v>371</v>
      </c>
      <c r="G224" s="5" t="s">
        <v>371</v>
      </c>
      <c r="H224" s="5" t="s">
        <v>371</v>
      </c>
      <c r="I224" s="5" t="s">
        <v>371</v>
      </c>
      <c r="J224" s="5" t="s">
        <v>371</v>
      </c>
      <c r="K224" s="5" t="s">
        <v>371</v>
      </c>
      <c r="L224" s="5" t="s">
        <v>371</v>
      </c>
      <c r="M224" s="5" t="s">
        <v>371</v>
      </c>
      <c r="N224" s="38">
        <v>1533.4</v>
      </c>
      <c r="O224" s="38">
        <v>667.3</v>
      </c>
      <c r="P224" s="4">
        <f t="shared" si="61"/>
        <v>0.4351767314464588</v>
      </c>
      <c r="Q224" s="11">
        <v>20</v>
      </c>
      <c r="R224" s="11">
        <v>1</v>
      </c>
      <c r="S224" s="11">
        <v>15</v>
      </c>
      <c r="T224" s="38">
        <v>60</v>
      </c>
      <c r="U224" s="38">
        <v>59.1</v>
      </c>
      <c r="V224" s="4">
        <f t="shared" si="62"/>
        <v>0.98499999999999999</v>
      </c>
      <c r="W224" s="11">
        <v>30</v>
      </c>
      <c r="X224" s="38">
        <v>6</v>
      </c>
      <c r="Y224" s="38">
        <v>6.7</v>
      </c>
      <c r="Z224" s="4">
        <f t="shared" si="63"/>
        <v>1.1166666666666667</v>
      </c>
      <c r="AA224" s="11">
        <v>20</v>
      </c>
      <c r="AB224" s="49">
        <f t="shared" si="64"/>
        <v>0.88925727014426492</v>
      </c>
      <c r="AC224" s="49">
        <f t="shared" si="65"/>
        <v>0.88925727014426492</v>
      </c>
      <c r="AD224" s="50">
        <v>554</v>
      </c>
      <c r="AE224" s="38">
        <f t="shared" si="56"/>
        <v>50.363636363636367</v>
      </c>
      <c r="AF224" s="38">
        <f t="shared" si="57"/>
        <v>44.8</v>
      </c>
      <c r="AG224" s="38">
        <f t="shared" si="66"/>
        <v>-5.5636363636363697</v>
      </c>
      <c r="AH224" s="38">
        <v>0</v>
      </c>
      <c r="AI224" s="38">
        <f t="shared" si="58"/>
        <v>44.8</v>
      </c>
      <c r="AJ224" s="38"/>
      <c r="AK224" s="38">
        <f t="shared" si="59"/>
        <v>44.8</v>
      </c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10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10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10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10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10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10"/>
      <c r="GJ224" s="9"/>
      <c r="GK224" s="9"/>
    </row>
    <row r="225" spans="1:193" s="2" customFormat="1" ht="16.95" customHeight="1">
      <c r="A225" s="52" t="s">
        <v>223</v>
      </c>
      <c r="B225" s="38">
        <v>0</v>
      </c>
      <c r="C225" s="38">
        <v>0</v>
      </c>
      <c r="D225" s="4">
        <f t="shared" si="60"/>
        <v>0</v>
      </c>
      <c r="E225" s="11">
        <v>0</v>
      </c>
      <c r="F225" s="5" t="s">
        <v>371</v>
      </c>
      <c r="G225" s="5" t="s">
        <v>371</v>
      </c>
      <c r="H225" s="5" t="s">
        <v>371</v>
      </c>
      <c r="I225" s="5" t="s">
        <v>371</v>
      </c>
      <c r="J225" s="5" t="s">
        <v>371</v>
      </c>
      <c r="K225" s="5" t="s">
        <v>371</v>
      </c>
      <c r="L225" s="5" t="s">
        <v>371</v>
      </c>
      <c r="M225" s="5" t="s">
        <v>371</v>
      </c>
      <c r="N225" s="38">
        <v>77.3</v>
      </c>
      <c r="O225" s="38">
        <v>93.5</v>
      </c>
      <c r="P225" s="4">
        <f t="shared" si="61"/>
        <v>1.2095730918499354</v>
      </c>
      <c r="Q225" s="11">
        <v>20</v>
      </c>
      <c r="R225" s="11">
        <v>1</v>
      </c>
      <c r="S225" s="11">
        <v>15</v>
      </c>
      <c r="T225" s="38">
        <v>180</v>
      </c>
      <c r="U225" s="38">
        <v>168.1</v>
      </c>
      <c r="V225" s="4">
        <f t="shared" si="62"/>
        <v>0.93388888888888888</v>
      </c>
      <c r="W225" s="11">
        <v>40</v>
      </c>
      <c r="X225" s="38">
        <v>3</v>
      </c>
      <c r="Y225" s="38">
        <v>2.2999999999999998</v>
      </c>
      <c r="Z225" s="4">
        <f t="shared" si="63"/>
        <v>0.76666666666666661</v>
      </c>
      <c r="AA225" s="11">
        <v>10</v>
      </c>
      <c r="AB225" s="49">
        <f t="shared" si="64"/>
        <v>0.99074922422612866</v>
      </c>
      <c r="AC225" s="49">
        <f t="shared" si="65"/>
        <v>0.99074922422612866</v>
      </c>
      <c r="AD225" s="50">
        <v>520</v>
      </c>
      <c r="AE225" s="38">
        <f t="shared" si="56"/>
        <v>47.272727272727273</v>
      </c>
      <c r="AF225" s="38">
        <f t="shared" si="57"/>
        <v>46.8</v>
      </c>
      <c r="AG225" s="38">
        <f t="shared" si="66"/>
        <v>-0.47272727272727622</v>
      </c>
      <c r="AH225" s="38">
        <v>0</v>
      </c>
      <c r="AI225" s="38">
        <f t="shared" si="58"/>
        <v>46.8</v>
      </c>
      <c r="AJ225" s="38"/>
      <c r="AK225" s="38">
        <f t="shared" si="59"/>
        <v>46.8</v>
      </c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10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10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10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10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10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10"/>
      <c r="GJ225" s="9"/>
      <c r="GK225" s="9"/>
    </row>
    <row r="226" spans="1:193" s="2" customFormat="1" ht="16.95" customHeight="1">
      <c r="A226" s="19" t="s">
        <v>224</v>
      </c>
      <c r="B226" s="7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10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10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10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10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10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10"/>
      <c r="GJ226" s="9"/>
      <c r="GK226" s="9"/>
    </row>
    <row r="227" spans="1:193" s="2" customFormat="1" ht="16.95" customHeight="1">
      <c r="A227" s="14" t="s">
        <v>225</v>
      </c>
      <c r="B227" s="38">
        <v>0</v>
      </c>
      <c r="C227" s="38">
        <v>0</v>
      </c>
      <c r="D227" s="4">
        <f t="shared" si="60"/>
        <v>0</v>
      </c>
      <c r="E227" s="11">
        <v>0</v>
      </c>
      <c r="F227" s="5" t="s">
        <v>371</v>
      </c>
      <c r="G227" s="5" t="s">
        <v>371</v>
      </c>
      <c r="H227" s="5" t="s">
        <v>371</v>
      </c>
      <c r="I227" s="5" t="s">
        <v>371</v>
      </c>
      <c r="J227" s="5" t="s">
        <v>371</v>
      </c>
      <c r="K227" s="5" t="s">
        <v>371</v>
      </c>
      <c r="L227" s="5" t="s">
        <v>371</v>
      </c>
      <c r="M227" s="5" t="s">
        <v>371</v>
      </c>
      <c r="N227" s="38">
        <v>140.1</v>
      </c>
      <c r="O227" s="38">
        <v>86.9</v>
      </c>
      <c r="P227" s="4">
        <f t="shared" si="61"/>
        <v>0.62027123483226276</v>
      </c>
      <c r="Q227" s="11">
        <v>20</v>
      </c>
      <c r="R227" s="11">
        <v>1</v>
      </c>
      <c r="S227" s="11">
        <v>15</v>
      </c>
      <c r="T227" s="38">
        <v>0</v>
      </c>
      <c r="U227" s="38">
        <v>1</v>
      </c>
      <c r="V227" s="4">
        <f t="shared" si="62"/>
        <v>1</v>
      </c>
      <c r="W227" s="11">
        <v>20</v>
      </c>
      <c r="X227" s="38">
        <v>0</v>
      </c>
      <c r="Y227" s="38">
        <v>0.6</v>
      </c>
      <c r="Z227" s="4">
        <f t="shared" si="63"/>
        <v>1</v>
      </c>
      <c r="AA227" s="11">
        <v>30</v>
      </c>
      <c r="AB227" s="49">
        <f t="shared" si="64"/>
        <v>0.91065205525465009</v>
      </c>
      <c r="AC227" s="49">
        <f t="shared" si="65"/>
        <v>0.91065205525465009</v>
      </c>
      <c r="AD227" s="50">
        <v>1294</v>
      </c>
      <c r="AE227" s="38">
        <f t="shared" si="56"/>
        <v>117.63636363636364</v>
      </c>
      <c r="AF227" s="38">
        <f t="shared" si="57"/>
        <v>107.1</v>
      </c>
      <c r="AG227" s="38">
        <f t="shared" si="66"/>
        <v>-10.536363636363646</v>
      </c>
      <c r="AH227" s="38">
        <v>0</v>
      </c>
      <c r="AI227" s="38">
        <f t="shared" si="58"/>
        <v>107.1</v>
      </c>
      <c r="AJ227" s="38"/>
      <c r="AK227" s="38">
        <f t="shared" si="59"/>
        <v>107.1</v>
      </c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10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10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10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10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10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10"/>
      <c r="GJ227" s="9"/>
      <c r="GK227" s="9"/>
    </row>
    <row r="228" spans="1:193" s="2" customFormat="1" ht="16.95" customHeight="1">
      <c r="A228" s="14" t="s">
        <v>149</v>
      </c>
      <c r="B228" s="38">
        <v>0</v>
      </c>
      <c r="C228" s="38">
        <v>0</v>
      </c>
      <c r="D228" s="4">
        <f t="shared" si="60"/>
        <v>0</v>
      </c>
      <c r="E228" s="11">
        <v>0</v>
      </c>
      <c r="F228" s="5" t="s">
        <v>371</v>
      </c>
      <c r="G228" s="5" t="s">
        <v>371</v>
      </c>
      <c r="H228" s="5" t="s">
        <v>371</v>
      </c>
      <c r="I228" s="5" t="s">
        <v>371</v>
      </c>
      <c r="J228" s="5" t="s">
        <v>371</v>
      </c>
      <c r="K228" s="5" t="s">
        <v>371</v>
      </c>
      <c r="L228" s="5" t="s">
        <v>371</v>
      </c>
      <c r="M228" s="5" t="s">
        <v>371</v>
      </c>
      <c r="N228" s="38">
        <v>167.5</v>
      </c>
      <c r="O228" s="38">
        <v>52.2</v>
      </c>
      <c r="P228" s="4">
        <f t="shared" si="61"/>
        <v>0.31164179104477613</v>
      </c>
      <c r="Q228" s="11">
        <v>20</v>
      </c>
      <c r="R228" s="11">
        <v>1</v>
      </c>
      <c r="S228" s="11">
        <v>15</v>
      </c>
      <c r="T228" s="38">
        <v>31</v>
      </c>
      <c r="U228" s="38">
        <v>40.4</v>
      </c>
      <c r="V228" s="4">
        <f t="shared" si="62"/>
        <v>1.3032258064516129</v>
      </c>
      <c r="W228" s="11">
        <v>30</v>
      </c>
      <c r="X228" s="38">
        <v>3</v>
      </c>
      <c r="Y228" s="38">
        <v>4.2</v>
      </c>
      <c r="Z228" s="4">
        <f t="shared" si="63"/>
        <v>1.4000000000000001</v>
      </c>
      <c r="AA228" s="11">
        <v>20</v>
      </c>
      <c r="AB228" s="49">
        <f t="shared" si="64"/>
        <v>1.0391718825228695</v>
      </c>
      <c r="AC228" s="49">
        <f t="shared" si="65"/>
        <v>1.0391718825228695</v>
      </c>
      <c r="AD228" s="50">
        <v>1032</v>
      </c>
      <c r="AE228" s="38">
        <f t="shared" si="56"/>
        <v>93.818181818181813</v>
      </c>
      <c r="AF228" s="38">
        <f t="shared" si="57"/>
        <v>97.5</v>
      </c>
      <c r="AG228" s="38">
        <f t="shared" si="66"/>
        <v>3.681818181818187</v>
      </c>
      <c r="AH228" s="38">
        <v>0</v>
      </c>
      <c r="AI228" s="38">
        <f t="shared" si="58"/>
        <v>97.5</v>
      </c>
      <c r="AJ228" s="38"/>
      <c r="AK228" s="38">
        <f t="shared" si="59"/>
        <v>97.5</v>
      </c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10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10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10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10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10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10"/>
      <c r="GJ228" s="9"/>
      <c r="GK228" s="9"/>
    </row>
    <row r="229" spans="1:193" s="2" customFormat="1" ht="16.95" customHeight="1">
      <c r="A229" s="14" t="s">
        <v>226</v>
      </c>
      <c r="B229" s="38">
        <v>0</v>
      </c>
      <c r="C229" s="38">
        <v>0</v>
      </c>
      <c r="D229" s="4">
        <f t="shared" si="60"/>
        <v>0</v>
      </c>
      <c r="E229" s="11">
        <v>0</v>
      </c>
      <c r="F229" s="5" t="s">
        <v>371</v>
      </c>
      <c r="G229" s="5" t="s">
        <v>371</v>
      </c>
      <c r="H229" s="5" t="s">
        <v>371</v>
      </c>
      <c r="I229" s="5" t="s">
        <v>371</v>
      </c>
      <c r="J229" s="5" t="s">
        <v>371</v>
      </c>
      <c r="K229" s="5" t="s">
        <v>371</v>
      </c>
      <c r="L229" s="5" t="s">
        <v>371</v>
      </c>
      <c r="M229" s="5" t="s">
        <v>371</v>
      </c>
      <c r="N229" s="38">
        <v>79.400000000000006</v>
      </c>
      <c r="O229" s="38">
        <v>124.3</v>
      </c>
      <c r="P229" s="4">
        <f t="shared" si="61"/>
        <v>1.565491183879093</v>
      </c>
      <c r="Q229" s="11">
        <v>20</v>
      </c>
      <c r="R229" s="11">
        <v>1</v>
      </c>
      <c r="S229" s="11">
        <v>15</v>
      </c>
      <c r="T229" s="38">
        <v>32</v>
      </c>
      <c r="U229" s="38">
        <v>53.7</v>
      </c>
      <c r="V229" s="4">
        <f t="shared" si="62"/>
        <v>1.6781250000000001</v>
      </c>
      <c r="W229" s="11">
        <v>15</v>
      </c>
      <c r="X229" s="38">
        <v>4</v>
      </c>
      <c r="Y229" s="38">
        <v>1.9</v>
      </c>
      <c r="Z229" s="4">
        <f t="shared" si="63"/>
        <v>0.47499999999999998</v>
      </c>
      <c r="AA229" s="11">
        <v>35</v>
      </c>
      <c r="AB229" s="49">
        <f t="shared" si="64"/>
        <v>1.0365493962068455</v>
      </c>
      <c r="AC229" s="49">
        <f t="shared" si="65"/>
        <v>1.0365493962068455</v>
      </c>
      <c r="AD229" s="50">
        <v>1586</v>
      </c>
      <c r="AE229" s="38">
        <f t="shared" si="56"/>
        <v>144.18181818181819</v>
      </c>
      <c r="AF229" s="38">
        <f t="shared" si="57"/>
        <v>149.5</v>
      </c>
      <c r="AG229" s="38">
        <f t="shared" si="66"/>
        <v>5.318181818181813</v>
      </c>
      <c r="AH229" s="38">
        <v>0</v>
      </c>
      <c r="AI229" s="38">
        <f t="shared" si="58"/>
        <v>149.5</v>
      </c>
      <c r="AJ229" s="38"/>
      <c r="AK229" s="38">
        <f t="shared" si="59"/>
        <v>149.5</v>
      </c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10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10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10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10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10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10"/>
      <c r="GJ229" s="9"/>
      <c r="GK229" s="9"/>
    </row>
    <row r="230" spans="1:193" s="2" customFormat="1" ht="16.95" customHeight="1">
      <c r="A230" s="14" t="s">
        <v>227</v>
      </c>
      <c r="B230" s="38">
        <v>0</v>
      </c>
      <c r="C230" s="38">
        <v>0</v>
      </c>
      <c r="D230" s="4">
        <f t="shared" si="60"/>
        <v>0</v>
      </c>
      <c r="E230" s="11">
        <v>0</v>
      </c>
      <c r="F230" s="5" t="s">
        <v>371</v>
      </c>
      <c r="G230" s="5" t="s">
        <v>371</v>
      </c>
      <c r="H230" s="5" t="s">
        <v>371</v>
      </c>
      <c r="I230" s="5" t="s">
        <v>371</v>
      </c>
      <c r="J230" s="5" t="s">
        <v>371</v>
      </c>
      <c r="K230" s="5" t="s">
        <v>371</v>
      </c>
      <c r="L230" s="5" t="s">
        <v>371</v>
      </c>
      <c r="M230" s="5" t="s">
        <v>371</v>
      </c>
      <c r="N230" s="38">
        <v>47.8</v>
      </c>
      <c r="O230" s="38">
        <v>68.099999999999994</v>
      </c>
      <c r="P230" s="4">
        <f t="shared" si="61"/>
        <v>1.4246861924686192</v>
      </c>
      <c r="Q230" s="11">
        <v>20</v>
      </c>
      <c r="R230" s="11">
        <v>1</v>
      </c>
      <c r="S230" s="11">
        <v>15</v>
      </c>
      <c r="T230" s="38">
        <v>1</v>
      </c>
      <c r="U230" s="38">
        <v>5.9</v>
      </c>
      <c r="V230" s="4">
        <f t="shared" si="62"/>
        <v>5.9</v>
      </c>
      <c r="W230" s="11">
        <v>25</v>
      </c>
      <c r="X230" s="38">
        <v>2</v>
      </c>
      <c r="Y230" s="38">
        <v>0.4</v>
      </c>
      <c r="Z230" s="4">
        <f t="shared" si="63"/>
        <v>0.2</v>
      </c>
      <c r="AA230" s="11">
        <v>25</v>
      </c>
      <c r="AB230" s="49">
        <f t="shared" si="64"/>
        <v>2.3058085158749693</v>
      </c>
      <c r="AC230" s="49">
        <f t="shared" si="65"/>
        <v>1.3</v>
      </c>
      <c r="AD230" s="50">
        <v>1549</v>
      </c>
      <c r="AE230" s="38">
        <f t="shared" si="56"/>
        <v>140.81818181818181</v>
      </c>
      <c r="AF230" s="38">
        <f t="shared" si="57"/>
        <v>183.1</v>
      </c>
      <c r="AG230" s="38">
        <f t="shared" si="66"/>
        <v>42.281818181818181</v>
      </c>
      <c r="AH230" s="38">
        <v>0</v>
      </c>
      <c r="AI230" s="38">
        <f t="shared" si="58"/>
        <v>183.1</v>
      </c>
      <c r="AJ230" s="38"/>
      <c r="AK230" s="38">
        <f t="shared" si="59"/>
        <v>183.1</v>
      </c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10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10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10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10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10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10"/>
      <c r="GJ230" s="9"/>
      <c r="GK230" s="9"/>
    </row>
    <row r="231" spans="1:193" s="2" customFormat="1" ht="16.95" customHeight="1">
      <c r="A231" s="52" t="s">
        <v>228</v>
      </c>
      <c r="B231" s="38">
        <v>12820</v>
      </c>
      <c r="C231" s="38">
        <v>15117</v>
      </c>
      <c r="D231" s="4">
        <f t="shared" si="60"/>
        <v>1.1791731669266772</v>
      </c>
      <c r="E231" s="11">
        <v>10</v>
      </c>
      <c r="F231" s="5" t="s">
        <v>371</v>
      </c>
      <c r="G231" s="5" t="s">
        <v>371</v>
      </c>
      <c r="H231" s="5" t="s">
        <v>371</v>
      </c>
      <c r="I231" s="5" t="s">
        <v>371</v>
      </c>
      <c r="J231" s="5" t="s">
        <v>371</v>
      </c>
      <c r="K231" s="5" t="s">
        <v>371</v>
      </c>
      <c r="L231" s="5" t="s">
        <v>371</v>
      </c>
      <c r="M231" s="5" t="s">
        <v>371</v>
      </c>
      <c r="N231" s="38">
        <v>430.5</v>
      </c>
      <c r="O231" s="38">
        <v>179.8</v>
      </c>
      <c r="P231" s="4">
        <f t="shared" si="61"/>
        <v>0.41765389082462256</v>
      </c>
      <c r="Q231" s="11">
        <v>20</v>
      </c>
      <c r="R231" s="11">
        <v>1</v>
      </c>
      <c r="S231" s="11">
        <v>15</v>
      </c>
      <c r="T231" s="38">
        <v>0</v>
      </c>
      <c r="U231" s="38">
        <v>0</v>
      </c>
      <c r="V231" s="4">
        <f t="shared" si="62"/>
        <v>1</v>
      </c>
      <c r="W231" s="11">
        <v>15</v>
      </c>
      <c r="X231" s="38">
        <v>1</v>
      </c>
      <c r="Y231" s="38">
        <v>2.8</v>
      </c>
      <c r="Z231" s="4">
        <f t="shared" si="63"/>
        <v>2.8</v>
      </c>
      <c r="AA231" s="11">
        <v>35</v>
      </c>
      <c r="AB231" s="49">
        <f t="shared" si="64"/>
        <v>1.5594190472185181</v>
      </c>
      <c r="AC231" s="49">
        <f t="shared" si="65"/>
        <v>1.2359419047218518</v>
      </c>
      <c r="AD231" s="50">
        <v>24</v>
      </c>
      <c r="AE231" s="38">
        <f t="shared" si="56"/>
        <v>2.1818181818181817</v>
      </c>
      <c r="AF231" s="38">
        <f t="shared" si="57"/>
        <v>2.7</v>
      </c>
      <c r="AG231" s="38">
        <f t="shared" si="66"/>
        <v>0.51818181818181852</v>
      </c>
      <c r="AH231" s="38">
        <v>0</v>
      </c>
      <c r="AI231" s="38">
        <f t="shared" si="58"/>
        <v>2.7</v>
      </c>
      <c r="AJ231" s="38">
        <f>MIN($AI231,179.4)</f>
        <v>2.7</v>
      </c>
      <c r="AK231" s="38">
        <f t="shared" si="59"/>
        <v>0</v>
      </c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10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10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10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10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10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10"/>
      <c r="GJ231" s="9"/>
      <c r="GK231" s="9"/>
    </row>
    <row r="232" spans="1:193" s="2" customFormat="1" ht="16.95" customHeight="1">
      <c r="A232" s="14" t="s">
        <v>229</v>
      </c>
      <c r="B232" s="38">
        <v>637400</v>
      </c>
      <c r="C232" s="38">
        <v>1046628.6</v>
      </c>
      <c r="D232" s="4">
        <f t="shared" si="60"/>
        <v>1.6420279259491684</v>
      </c>
      <c r="E232" s="11">
        <v>10</v>
      </c>
      <c r="F232" s="5" t="s">
        <v>371</v>
      </c>
      <c r="G232" s="5" t="s">
        <v>371</v>
      </c>
      <c r="H232" s="5" t="s">
        <v>371</v>
      </c>
      <c r="I232" s="5" t="s">
        <v>371</v>
      </c>
      <c r="J232" s="5" t="s">
        <v>371</v>
      </c>
      <c r="K232" s="5" t="s">
        <v>371</v>
      </c>
      <c r="L232" s="5" t="s">
        <v>371</v>
      </c>
      <c r="M232" s="5" t="s">
        <v>371</v>
      </c>
      <c r="N232" s="38">
        <v>3735.7</v>
      </c>
      <c r="O232" s="38">
        <v>2359.5</v>
      </c>
      <c r="P232" s="4">
        <f t="shared" si="61"/>
        <v>0.63160853387584659</v>
      </c>
      <c r="Q232" s="11">
        <v>20</v>
      </c>
      <c r="R232" s="11">
        <v>1</v>
      </c>
      <c r="S232" s="11">
        <v>15</v>
      </c>
      <c r="T232" s="38">
        <v>0</v>
      </c>
      <c r="U232" s="38">
        <v>0</v>
      </c>
      <c r="V232" s="4">
        <f t="shared" si="62"/>
        <v>1</v>
      </c>
      <c r="W232" s="11">
        <v>15</v>
      </c>
      <c r="X232" s="38">
        <v>0</v>
      </c>
      <c r="Y232" s="38">
        <v>0</v>
      </c>
      <c r="Z232" s="4">
        <f t="shared" si="63"/>
        <v>1</v>
      </c>
      <c r="AA232" s="11">
        <v>35</v>
      </c>
      <c r="AB232" s="49">
        <f t="shared" si="64"/>
        <v>0.99002578881061698</v>
      </c>
      <c r="AC232" s="49">
        <f t="shared" si="65"/>
        <v>0.99002578881061698</v>
      </c>
      <c r="AD232" s="50">
        <v>1952</v>
      </c>
      <c r="AE232" s="38">
        <f t="shared" si="56"/>
        <v>177.45454545454547</v>
      </c>
      <c r="AF232" s="38">
        <f t="shared" si="57"/>
        <v>175.7</v>
      </c>
      <c r="AG232" s="38">
        <f t="shared" si="66"/>
        <v>-1.7545454545454788</v>
      </c>
      <c r="AH232" s="38">
        <v>0</v>
      </c>
      <c r="AI232" s="38">
        <f t="shared" si="58"/>
        <v>175.7</v>
      </c>
      <c r="AJ232" s="38"/>
      <c r="AK232" s="38">
        <f t="shared" si="59"/>
        <v>175.7</v>
      </c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10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10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10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10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10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10"/>
      <c r="GJ232" s="9"/>
      <c r="GK232" s="9"/>
    </row>
    <row r="233" spans="1:193" s="2" customFormat="1" ht="16.95" customHeight="1">
      <c r="A233" s="14" t="s">
        <v>230</v>
      </c>
      <c r="B233" s="38">
        <v>0</v>
      </c>
      <c r="C233" s="38">
        <v>0</v>
      </c>
      <c r="D233" s="4">
        <f t="shared" si="60"/>
        <v>0</v>
      </c>
      <c r="E233" s="11">
        <v>0</v>
      </c>
      <c r="F233" s="5" t="s">
        <v>371</v>
      </c>
      <c r="G233" s="5" t="s">
        <v>371</v>
      </c>
      <c r="H233" s="5" t="s">
        <v>371</v>
      </c>
      <c r="I233" s="5" t="s">
        <v>371</v>
      </c>
      <c r="J233" s="5" t="s">
        <v>371</v>
      </c>
      <c r="K233" s="5" t="s">
        <v>371</v>
      </c>
      <c r="L233" s="5" t="s">
        <v>371</v>
      </c>
      <c r="M233" s="5" t="s">
        <v>371</v>
      </c>
      <c r="N233" s="38">
        <v>137.6</v>
      </c>
      <c r="O233" s="38">
        <v>44.6</v>
      </c>
      <c r="P233" s="4">
        <f t="shared" si="61"/>
        <v>0.32412790697674421</v>
      </c>
      <c r="Q233" s="11">
        <v>20</v>
      </c>
      <c r="R233" s="11">
        <v>1</v>
      </c>
      <c r="S233" s="11">
        <v>15</v>
      </c>
      <c r="T233" s="38">
        <v>62</v>
      </c>
      <c r="U233" s="38">
        <v>94</v>
      </c>
      <c r="V233" s="4">
        <f t="shared" si="62"/>
        <v>1.5161290322580645</v>
      </c>
      <c r="W233" s="11">
        <v>30</v>
      </c>
      <c r="X233" s="38">
        <v>3</v>
      </c>
      <c r="Y233" s="38">
        <v>11.9</v>
      </c>
      <c r="Z233" s="4">
        <f t="shared" si="63"/>
        <v>3.9666666666666668</v>
      </c>
      <c r="AA233" s="11">
        <v>20</v>
      </c>
      <c r="AB233" s="49">
        <f t="shared" si="64"/>
        <v>1.7211736757718841</v>
      </c>
      <c r="AC233" s="49">
        <f t="shared" si="65"/>
        <v>1.2521173675771884</v>
      </c>
      <c r="AD233" s="50">
        <v>712</v>
      </c>
      <c r="AE233" s="38">
        <f t="shared" si="56"/>
        <v>64.727272727272734</v>
      </c>
      <c r="AF233" s="38">
        <f t="shared" si="57"/>
        <v>81</v>
      </c>
      <c r="AG233" s="38">
        <f t="shared" si="66"/>
        <v>16.272727272727266</v>
      </c>
      <c r="AH233" s="38">
        <v>0</v>
      </c>
      <c r="AI233" s="38">
        <f t="shared" si="58"/>
        <v>81</v>
      </c>
      <c r="AJ233" s="38"/>
      <c r="AK233" s="38">
        <f t="shared" si="59"/>
        <v>81</v>
      </c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10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10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10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10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10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10"/>
      <c r="GJ233" s="9"/>
      <c r="GK233" s="9"/>
    </row>
    <row r="234" spans="1:193" s="2" customFormat="1" ht="16.95" customHeight="1">
      <c r="A234" s="14" t="s">
        <v>231</v>
      </c>
      <c r="B234" s="38">
        <v>0</v>
      </c>
      <c r="C234" s="38">
        <v>0</v>
      </c>
      <c r="D234" s="4">
        <f t="shared" si="60"/>
        <v>0</v>
      </c>
      <c r="E234" s="11">
        <v>0</v>
      </c>
      <c r="F234" s="5" t="s">
        <v>371</v>
      </c>
      <c r="G234" s="5" t="s">
        <v>371</v>
      </c>
      <c r="H234" s="5" t="s">
        <v>371</v>
      </c>
      <c r="I234" s="5" t="s">
        <v>371</v>
      </c>
      <c r="J234" s="5" t="s">
        <v>371</v>
      </c>
      <c r="K234" s="5" t="s">
        <v>371</v>
      </c>
      <c r="L234" s="5" t="s">
        <v>371</v>
      </c>
      <c r="M234" s="5" t="s">
        <v>371</v>
      </c>
      <c r="N234" s="38">
        <v>1460.8</v>
      </c>
      <c r="O234" s="38">
        <v>696</v>
      </c>
      <c r="P234" s="4">
        <f t="shared" si="61"/>
        <v>0.4764512595837897</v>
      </c>
      <c r="Q234" s="11">
        <v>20</v>
      </c>
      <c r="R234" s="11">
        <v>1</v>
      </c>
      <c r="S234" s="11">
        <v>15</v>
      </c>
      <c r="T234" s="38">
        <v>0</v>
      </c>
      <c r="U234" s="38">
        <v>0</v>
      </c>
      <c r="V234" s="4">
        <f t="shared" si="62"/>
        <v>1</v>
      </c>
      <c r="W234" s="11">
        <v>25</v>
      </c>
      <c r="X234" s="38">
        <v>1</v>
      </c>
      <c r="Y234" s="38">
        <v>0.5</v>
      </c>
      <c r="Z234" s="4">
        <f t="shared" si="63"/>
        <v>0.5</v>
      </c>
      <c r="AA234" s="11">
        <v>25</v>
      </c>
      <c r="AB234" s="49">
        <f t="shared" si="64"/>
        <v>0.72975323754912702</v>
      </c>
      <c r="AC234" s="49">
        <f t="shared" si="65"/>
        <v>0.72975323754912702</v>
      </c>
      <c r="AD234" s="50">
        <v>1147</v>
      </c>
      <c r="AE234" s="38">
        <f t="shared" si="56"/>
        <v>104.27272727272727</v>
      </c>
      <c r="AF234" s="38">
        <f t="shared" si="57"/>
        <v>76.099999999999994</v>
      </c>
      <c r="AG234" s="38">
        <f t="shared" si="66"/>
        <v>-28.172727272727272</v>
      </c>
      <c r="AH234" s="38">
        <v>0</v>
      </c>
      <c r="AI234" s="38">
        <f t="shared" si="58"/>
        <v>76.099999999999994</v>
      </c>
      <c r="AJ234" s="38"/>
      <c r="AK234" s="38">
        <f t="shared" si="59"/>
        <v>76.099999999999994</v>
      </c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10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10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10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10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10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10"/>
      <c r="GJ234" s="9"/>
      <c r="GK234" s="9"/>
    </row>
    <row r="235" spans="1:193" s="2" customFormat="1" ht="16.95" customHeight="1">
      <c r="A235" s="14" t="s">
        <v>232</v>
      </c>
      <c r="B235" s="38">
        <v>6785</v>
      </c>
      <c r="C235" s="38">
        <v>34916.5</v>
      </c>
      <c r="D235" s="4">
        <f t="shared" si="60"/>
        <v>5.1461311717022848</v>
      </c>
      <c r="E235" s="11">
        <v>10</v>
      </c>
      <c r="F235" s="5" t="s">
        <v>371</v>
      </c>
      <c r="G235" s="5" t="s">
        <v>371</v>
      </c>
      <c r="H235" s="5" t="s">
        <v>371</v>
      </c>
      <c r="I235" s="5" t="s">
        <v>371</v>
      </c>
      <c r="J235" s="5" t="s">
        <v>371</v>
      </c>
      <c r="K235" s="5" t="s">
        <v>371</v>
      </c>
      <c r="L235" s="5" t="s">
        <v>371</v>
      </c>
      <c r="M235" s="5" t="s">
        <v>371</v>
      </c>
      <c r="N235" s="38">
        <v>819.4</v>
      </c>
      <c r="O235" s="38">
        <v>521.5</v>
      </c>
      <c r="P235" s="4">
        <f t="shared" si="61"/>
        <v>0.63644129851110576</v>
      </c>
      <c r="Q235" s="11">
        <v>20</v>
      </c>
      <c r="R235" s="11">
        <v>1</v>
      </c>
      <c r="S235" s="11">
        <v>15</v>
      </c>
      <c r="T235" s="38">
        <v>1</v>
      </c>
      <c r="U235" s="38">
        <v>4</v>
      </c>
      <c r="V235" s="4">
        <f t="shared" si="62"/>
        <v>4</v>
      </c>
      <c r="W235" s="11">
        <v>20</v>
      </c>
      <c r="X235" s="38">
        <v>4</v>
      </c>
      <c r="Y235" s="38">
        <v>2.1</v>
      </c>
      <c r="Z235" s="4">
        <f t="shared" si="63"/>
        <v>0.52500000000000002</v>
      </c>
      <c r="AA235" s="11">
        <v>30</v>
      </c>
      <c r="AB235" s="49">
        <f t="shared" si="64"/>
        <v>1.8414751335499471</v>
      </c>
      <c r="AC235" s="49">
        <f t="shared" si="65"/>
        <v>1.2641475133549946</v>
      </c>
      <c r="AD235" s="50">
        <v>3838</v>
      </c>
      <c r="AE235" s="38">
        <f t="shared" si="56"/>
        <v>348.90909090909093</v>
      </c>
      <c r="AF235" s="38">
        <f t="shared" si="57"/>
        <v>441.1</v>
      </c>
      <c r="AG235" s="38">
        <f t="shared" si="66"/>
        <v>92.190909090909088</v>
      </c>
      <c r="AH235" s="38">
        <v>0</v>
      </c>
      <c r="AI235" s="38">
        <f t="shared" si="58"/>
        <v>441.1</v>
      </c>
      <c r="AJ235" s="38"/>
      <c r="AK235" s="38">
        <f t="shared" si="59"/>
        <v>441.1</v>
      </c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10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10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10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10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10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10"/>
      <c r="GJ235" s="9"/>
      <c r="GK235" s="9"/>
    </row>
    <row r="236" spans="1:193" s="2" customFormat="1" ht="16.95" customHeight="1">
      <c r="A236" s="19" t="s">
        <v>233</v>
      </c>
      <c r="B236" s="7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10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10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10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10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10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10"/>
      <c r="GJ236" s="9"/>
      <c r="GK236" s="9"/>
    </row>
    <row r="237" spans="1:193" s="2" customFormat="1" ht="16.95" customHeight="1">
      <c r="A237" s="14" t="s">
        <v>234</v>
      </c>
      <c r="B237" s="38">
        <v>0</v>
      </c>
      <c r="C237" s="38">
        <v>0</v>
      </c>
      <c r="D237" s="4">
        <f t="shared" si="60"/>
        <v>0</v>
      </c>
      <c r="E237" s="11">
        <v>0</v>
      </c>
      <c r="F237" s="5" t="s">
        <v>371</v>
      </c>
      <c r="G237" s="5" t="s">
        <v>371</v>
      </c>
      <c r="H237" s="5" t="s">
        <v>371</v>
      </c>
      <c r="I237" s="5" t="s">
        <v>371</v>
      </c>
      <c r="J237" s="5" t="s">
        <v>371</v>
      </c>
      <c r="K237" s="5" t="s">
        <v>371</v>
      </c>
      <c r="L237" s="5" t="s">
        <v>371</v>
      </c>
      <c r="M237" s="5" t="s">
        <v>371</v>
      </c>
      <c r="N237" s="38">
        <v>413.1</v>
      </c>
      <c r="O237" s="38">
        <v>87.6</v>
      </c>
      <c r="P237" s="4">
        <f t="shared" si="61"/>
        <v>0.21205519244734927</v>
      </c>
      <c r="Q237" s="11">
        <v>20</v>
      </c>
      <c r="R237" s="11">
        <v>1</v>
      </c>
      <c r="S237" s="11">
        <v>15</v>
      </c>
      <c r="T237" s="38">
        <v>15</v>
      </c>
      <c r="U237" s="38">
        <v>7.5</v>
      </c>
      <c r="V237" s="4">
        <f t="shared" si="62"/>
        <v>0.5</v>
      </c>
      <c r="W237" s="11">
        <v>20</v>
      </c>
      <c r="X237" s="38">
        <v>3</v>
      </c>
      <c r="Y237" s="38">
        <v>1.3</v>
      </c>
      <c r="Z237" s="4">
        <f t="shared" si="63"/>
        <v>0.43333333333333335</v>
      </c>
      <c r="AA237" s="11">
        <v>30</v>
      </c>
      <c r="AB237" s="49">
        <f t="shared" si="64"/>
        <v>0.49695416292878808</v>
      </c>
      <c r="AC237" s="49">
        <f t="shared" si="65"/>
        <v>0.49695416292878808</v>
      </c>
      <c r="AD237" s="50">
        <v>796</v>
      </c>
      <c r="AE237" s="38">
        <f t="shared" si="56"/>
        <v>72.36363636363636</v>
      </c>
      <c r="AF237" s="38">
        <f t="shared" si="57"/>
        <v>36</v>
      </c>
      <c r="AG237" s="38">
        <f t="shared" si="66"/>
        <v>-36.36363636363636</v>
      </c>
      <c r="AH237" s="38">
        <v>0</v>
      </c>
      <c r="AI237" s="38">
        <f t="shared" si="58"/>
        <v>36</v>
      </c>
      <c r="AJ237" s="38"/>
      <c r="AK237" s="38">
        <f t="shared" si="59"/>
        <v>36</v>
      </c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10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10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10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10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10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10"/>
      <c r="GJ237" s="9"/>
      <c r="GK237" s="9"/>
    </row>
    <row r="238" spans="1:193" s="2" customFormat="1" ht="16.95" customHeight="1">
      <c r="A238" s="14" t="s">
        <v>235</v>
      </c>
      <c r="B238" s="38">
        <v>0</v>
      </c>
      <c r="C238" s="38">
        <v>0</v>
      </c>
      <c r="D238" s="4">
        <f t="shared" si="60"/>
        <v>0</v>
      </c>
      <c r="E238" s="11">
        <v>0</v>
      </c>
      <c r="F238" s="5" t="s">
        <v>371</v>
      </c>
      <c r="G238" s="5" t="s">
        <v>371</v>
      </c>
      <c r="H238" s="5" t="s">
        <v>371</v>
      </c>
      <c r="I238" s="5" t="s">
        <v>371</v>
      </c>
      <c r="J238" s="5" t="s">
        <v>371</v>
      </c>
      <c r="K238" s="5" t="s">
        <v>371</v>
      </c>
      <c r="L238" s="5" t="s">
        <v>371</v>
      </c>
      <c r="M238" s="5" t="s">
        <v>371</v>
      </c>
      <c r="N238" s="38">
        <v>338.9</v>
      </c>
      <c r="O238" s="38">
        <v>79.5</v>
      </c>
      <c r="P238" s="4">
        <f t="shared" si="61"/>
        <v>0.23458247270581295</v>
      </c>
      <c r="Q238" s="11">
        <v>20</v>
      </c>
      <c r="R238" s="11">
        <v>1</v>
      </c>
      <c r="S238" s="11">
        <v>15</v>
      </c>
      <c r="T238" s="38">
        <v>20</v>
      </c>
      <c r="U238" s="38">
        <v>45.6</v>
      </c>
      <c r="V238" s="4">
        <f t="shared" si="62"/>
        <v>2.2800000000000002</v>
      </c>
      <c r="W238" s="11">
        <v>25</v>
      </c>
      <c r="X238" s="38">
        <v>3</v>
      </c>
      <c r="Y238" s="38">
        <v>3.1</v>
      </c>
      <c r="Z238" s="4">
        <f t="shared" si="63"/>
        <v>1.0333333333333334</v>
      </c>
      <c r="AA238" s="11">
        <v>25</v>
      </c>
      <c r="AB238" s="49">
        <f t="shared" si="64"/>
        <v>1.2061762680876424</v>
      </c>
      <c r="AC238" s="49">
        <f t="shared" si="65"/>
        <v>1.2006176268087643</v>
      </c>
      <c r="AD238" s="50">
        <v>280</v>
      </c>
      <c r="AE238" s="38">
        <f t="shared" si="56"/>
        <v>25.454545454545453</v>
      </c>
      <c r="AF238" s="38">
        <f t="shared" si="57"/>
        <v>30.6</v>
      </c>
      <c r="AG238" s="38">
        <f t="shared" si="66"/>
        <v>5.1454545454545482</v>
      </c>
      <c r="AH238" s="38">
        <v>0</v>
      </c>
      <c r="AI238" s="38">
        <f t="shared" si="58"/>
        <v>30.6</v>
      </c>
      <c r="AJ238" s="38"/>
      <c r="AK238" s="38">
        <f t="shared" si="59"/>
        <v>30.6</v>
      </c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10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10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10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10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10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10"/>
      <c r="GJ238" s="9"/>
      <c r="GK238" s="9"/>
    </row>
    <row r="239" spans="1:193" s="2" customFormat="1" ht="16.95" customHeight="1">
      <c r="A239" s="14" t="s">
        <v>236</v>
      </c>
      <c r="B239" s="38">
        <v>0</v>
      </c>
      <c r="C239" s="38">
        <v>0</v>
      </c>
      <c r="D239" s="4">
        <f t="shared" si="60"/>
        <v>0</v>
      </c>
      <c r="E239" s="11">
        <v>0</v>
      </c>
      <c r="F239" s="5" t="s">
        <v>371</v>
      </c>
      <c r="G239" s="5" t="s">
        <v>371</v>
      </c>
      <c r="H239" s="5" t="s">
        <v>371</v>
      </c>
      <c r="I239" s="5" t="s">
        <v>371</v>
      </c>
      <c r="J239" s="5" t="s">
        <v>371</v>
      </c>
      <c r="K239" s="5" t="s">
        <v>371</v>
      </c>
      <c r="L239" s="5" t="s">
        <v>371</v>
      </c>
      <c r="M239" s="5" t="s">
        <v>371</v>
      </c>
      <c r="N239" s="38">
        <v>757.1</v>
      </c>
      <c r="O239" s="38">
        <v>152.4</v>
      </c>
      <c r="P239" s="4">
        <f t="shared" si="61"/>
        <v>0.20129441289129574</v>
      </c>
      <c r="Q239" s="11">
        <v>20</v>
      </c>
      <c r="R239" s="11">
        <v>1</v>
      </c>
      <c r="S239" s="11">
        <v>15</v>
      </c>
      <c r="T239" s="38">
        <v>28</v>
      </c>
      <c r="U239" s="38">
        <v>57.4</v>
      </c>
      <c r="V239" s="4">
        <f t="shared" si="62"/>
        <v>2.0499999999999998</v>
      </c>
      <c r="W239" s="11">
        <v>15</v>
      </c>
      <c r="X239" s="38">
        <v>3</v>
      </c>
      <c r="Y239" s="38">
        <v>4.3</v>
      </c>
      <c r="Z239" s="4">
        <f t="shared" si="63"/>
        <v>1.4333333333333333</v>
      </c>
      <c r="AA239" s="11">
        <v>35</v>
      </c>
      <c r="AB239" s="49">
        <f t="shared" si="64"/>
        <v>1.1757947638175599</v>
      </c>
      <c r="AC239" s="49">
        <f t="shared" si="65"/>
        <v>1.1757947638175599</v>
      </c>
      <c r="AD239" s="50">
        <v>3506</v>
      </c>
      <c r="AE239" s="38">
        <f t="shared" ref="AE239:AE302" si="67">AD239/11</f>
        <v>318.72727272727275</v>
      </c>
      <c r="AF239" s="38">
        <f t="shared" ref="AF239:AF302" si="68">ROUND(AC239*AE239,1)</f>
        <v>374.8</v>
      </c>
      <c r="AG239" s="38">
        <f t="shared" si="66"/>
        <v>56.072727272727263</v>
      </c>
      <c r="AH239" s="38">
        <v>0</v>
      </c>
      <c r="AI239" s="38">
        <f t="shared" ref="AI239:AI302" si="69">AF239+AH239</f>
        <v>374.8</v>
      </c>
      <c r="AJ239" s="38"/>
      <c r="AK239" s="38">
        <f t="shared" ref="AK239:AK302" si="70">IF((AI239-AJ239)&gt;0,ROUND(AI239-AJ239,1),0)</f>
        <v>374.8</v>
      </c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10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10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10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10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10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10"/>
      <c r="GJ239" s="9"/>
      <c r="GK239" s="9"/>
    </row>
    <row r="240" spans="1:193" s="2" customFormat="1" ht="16.95" customHeight="1">
      <c r="A240" s="14" t="s">
        <v>237</v>
      </c>
      <c r="B240" s="38">
        <v>1600</v>
      </c>
      <c r="C240" s="38">
        <v>2343.6</v>
      </c>
      <c r="D240" s="4">
        <f t="shared" ref="D240:D303" si="71">IF(E240=0,0,IF(B240=0,1,IF(C240&lt;0,0,C240/B240)))</f>
        <v>1.46475</v>
      </c>
      <c r="E240" s="11">
        <v>10</v>
      </c>
      <c r="F240" s="5" t="s">
        <v>371</v>
      </c>
      <c r="G240" s="5" t="s">
        <v>371</v>
      </c>
      <c r="H240" s="5" t="s">
        <v>371</v>
      </c>
      <c r="I240" s="5" t="s">
        <v>371</v>
      </c>
      <c r="J240" s="5" t="s">
        <v>371</v>
      </c>
      <c r="K240" s="5" t="s">
        <v>371</v>
      </c>
      <c r="L240" s="5" t="s">
        <v>371</v>
      </c>
      <c r="M240" s="5" t="s">
        <v>371</v>
      </c>
      <c r="N240" s="38">
        <v>463.9</v>
      </c>
      <c r="O240" s="38">
        <v>415.9</v>
      </c>
      <c r="P240" s="4">
        <f t="shared" ref="P240:P303" si="72">IF(Q240=0,0,IF(N240=0,1,IF(O240&lt;0,0,O240/N240)))</f>
        <v>0.89652942444492345</v>
      </c>
      <c r="Q240" s="11">
        <v>20</v>
      </c>
      <c r="R240" s="11">
        <v>1</v>
      </c>
      <c r="S240" s="11">
        <v>15</v>
      </c>
      <c r="T240" s="38">
        <v>21</v>
      </c>
      <c r="U240" s="38">
        <v>28.8</v>
      </c>
      <c r="V240" s="4">
        <f t="shared" ref="V240:V303" si="73">IF(W240=0,0,IF(T240=0,1,IF(U240&lt;0,0,U240/T240)))</f>
        <v>1.3714285714285714</v>
      </c>
      <c r="W240" s="11">
        <v>15</v>
      </c>
      <c r="X240" s="38">
        <v>4</v>
      </c>
      <c r="Y240" s="38">
        <v>4.7</v>
      </c>
      <c r="Z240" s="4">
        <f t="shared" ref="Z240:Z303" si="74">IF(AA240=0,0,IF(X240=0,1,IF(Y240&lt;0,0,Y240/X240)))</f>
        <v>1.175</v>
      </c>
      <c r="AA240" s="11">
        <v>35</v>
      </c>
      <c r="AB240" s="49">
        <f t="shared" ref="AB240:AB303" si="75">(D240*E240+P240*Q240+R240*S240+V240*W240+Z240*AA240)/(E240+Q240+S240+W240+AA240)</f>
        <v>1.1502580743192321</v>
      </c>
      <c r="AC240" s="49">
        <f t="shared" ref="AC240:AC303" si="76">IF(AB240&gt;1.2,IF((AB240-1.2)*0.1+1.2&gt;1.3,1.3,(AB240-1.2)*0.1+1.2),AB240)</f>
        <v>1.1502580743192321</v>
      </c>
      <c r="AD240" s="50">
        <v>1545</v>
      </c>
      <c r="AE240" s="38">
        <f t="shared" si="67"/>
        <v>140.45454545454547</v>
      </c>
      <c r="AF240" s="38">
        <f t="shared" si="68"/>
        <v>161.6</v>
      </c>
      <c r="AG240" s="38">
        <f t="shared" ref="AG240:AG303" si="77">AF240-AE240</f>
        <v>21.145454545454527</v>
      </c>
      <c r="AH240" s="38">
        <v>0</v>
      </c>
      <c r="AI240" s="38">
        <f t="shared" si="69"/>
        <v>161.6</v>
      </c>
      <c r="AJ240" s="38"/>
      <c r="AK240" s="38">
        <f t="shared" si="70"/>
        <v>161.6</v>
      </c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10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10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10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10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10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10"/>
      <c r="GJ240" s="9"/>
      <c r="GK240" s="9"/>
    </row>
    <row r="241" spans="1:193" s="2" customFormat="1" ht="16.95" customHeight="1">
      <c r="A241" s="14" t="s">
        <v>238</v>
      </c>
      <c r="B241" s="38">
        <v>0</v>
      </c>
      <c r="C241" s="38">
        <v>0</v>
      </c>
      <c r="D241" s="4">
        <f t="shared" si="71"/>
        <v>0</v>
      </c>
      <c r="E241" s="11">
        <v>0</v>
      </c>
      <c r="F241" s="5" t="s">
        <v>371</v>
      </c>
      <c r="G241" s="5" t="s">
        <v>371</v>
      </c>
      <c r="H241" s="5" t="s">
        <v>371</v>
      </c>
      <c r="I241" s="5" t="s">
        <v>371</v>
      </c>
      <c r="J241" s="5" t="s">
        <v>371</v>
      </c>
      <c r="K241" s="5" t="s">
        <v>371</v>
      </c>
      <c r="L241" s="5" t="s">
        <v>371</v>
      </c>
      <c r="M241" s="5" t="s">
        <v>371</v>
      </c>
      <c r="N241" s="38">
        <v>83.2</v>
      </c>
      <c r="O241" s="38">
        <v>67.7</v>
      </c>
      <c r="P241" s="4">
        <f t="shared" si="72"/>
        <v>0.81370192307692313</v>
      </c>
      <c r="Q241" s="11">
        <v>20</v>
      </c>
      <c r="R241" s="11">
        <v>1</v>
      </c>
      <c r="S241" s="11">
        <v>15</v>
      </c>
      <c r="T241" s="38">
        <v>25</v>
      </c>
      <c r="U241" s="38">
        <v>24.4</v>
      </c>
      <c r="V241" s="4">
        <f t="shared" si="73"/>
        <v>0.97599999999999998</v>
      </c>
      <c r="W241" s="11">
        <v>20</v>
      </c>
      <c r="X241" s="38">
        <v>4</v>
      </c>
      <c r="Y241" s="38">
        <v>0.8</v>
      </c>
      <c r="Z241" s="4">
        <f t="shared" si="74"/>
        <v>0.2</v>
      </c>
      <c r="AA241" s="11">
        <v>30</v>
      </c>
      <c r="AB241" s="49">
        <f t="shared" si="75"/>
        <v>0.66816515837104073</v>
      </c>
      <c r="AC241" s="49">
        <f t="shared" si="76"/>
        <v>0.66816515837104073</v>
      </c>
      <c r="AD241" s="50">
        <v>884</v>
      </c>
      <c r="AE241" s="38">
        <f t="shared" si="67"/>
        <v>80.36363636363636</v>
      </c>
      <c r="AF241" s="38">
        <f t="shared" si="68"/>
        <v>53.7</v>
      </c>
      <c r="AG241" s="38">
        <f t="shared" si="77"/>
        <v>-26.663636363636357</v>
      </c>
      <c r="AH241" s="38">
        <v>0</v>
      </c>
      <c r="AI241" s="38">
        <f t="shared" si="69"/>
        <v>53.7</v>
      </c>
      <c r="AJ241" s="38"/>
      <c r="AK241" s="38">
        <f t="shared" si="70"/>
        <v>53.7</v>
      </c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10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10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10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10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10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10"/>
      <c r="GJ241" s="9"/>
      <c r="GK241" s="9"/>
    </row>
    <row r="242" spans="1:193" s="2" customFormat="1" ht="16.95" customHeight="1">
      <c r="A242" s="14" t="s">
        <v>239</v>
      </c>
      <c r="B242" s="38">
        <v>0</v>
      </c>
      <c r="C242" s="38">
        <v>0</v>
      </c>
      <c r="D242" s="4">
        <f t="shared" si="71"/>
        <v>0</v>
      </c>
      <c r="E242" s="11">
        <v>0</v>
      </c>
      <c r="F242" s="5" t="s">
        <v>371</v>
      </c>
      <c r="G242" s="5" t="s">
        <v>371</v>
      </c>
      <c r="H242" s="5" t="s">
        <v>371</v>
      </c>
      <c r="I242" s="5" t="s">
        <v>371</v>
      </c>
      <c r="J242" s="5" t="s">
        <v>371</v>
      </c>
      <c r="K242" s="5" t="s">
        <v>371</v>
      </c>
      <c r="L242" s="5" t="s">
        <v>371</v>
      </c>
      <c r="M242" s="5" t="s">
        <v>371</v>
      </c>
      <c r="N242" s="38">
        <v>140.5</v>
      </c>
      <c r="O242" s="38">
        <v>141.30000000000001</v>
      </c>
      <c r="P242" s="4">
        <f t="shared" si="72"/>
        <v>1.0056939501779361</v>
      </c>
      <c r="Q242" s="11">
        <v>20</v>
      </c>
      <c r="R242" s="11">
        <v>1</v>
      </c>
      <c r="S242" s="11">
        <v>15</v>
      </c>
      <c r="T242" s="38">
        <v>22</v>
      </c>
      <c r="U242" s="38">
        <v>26.9</v>
      </c>
      <c r="V242" s="4">
        <f t="shared" si="73"/>
        <v>1.2227272727272727</v>
      </c>
      <c r="W242" s="11">
        <v>20</v>
      </c>
      <c r="X242" s="38">
        <v>4</v>
      </c>
      <c r="Y242" s="38">
        <v>1.7</v>
      </c>
      <c r="Z242" s="4">
        <f t="shared" si="74"/>
        <v>0.42499999999999999</v>
      </c>
      <c r="AA242" s="11">
        <v>30</v>
      </c>
      <c r="AB242" s="49">
        <f t="shared" si="75"/>
        <v>0.85080499362475503</v>
      </c>
      <c r="AC242" s="49">
        <f t="shared" si="76"/>
        <v>0.85080499362475503</v>
      </c>
      <c r="AD242" s="50">
        <v>1877</v>
      </c>
      <c r="AE242" s="38">
        <f t="shared" si="67"/>
        <v>170.63636363636363</v>
      </c>
      <c r="AF242" s="38">
        <f t="shared" si="68"/>
        <v>145.19999999999999</v>
      </c>
      <c r="AG242" s="38">
        <f t="shared" si="77"/>
        <v>-25.436363636363637</v>
      </c>
      <c r="AH242" s="38">
        <v>0</v>
      </c>
      <c r="AI242" s="38">
        <f t="shared" si="69"/>
        <v>145.19999999999999</v>
      </c>
      <c r="AJ242" s="38"/>
      <c r="AK242" s="38">
        <f t="shared" si="70"/>
        <v>145.19999999999999</v>
      </c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10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10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10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10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10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10"/>
      <c r="GJ242" s="9"/>
      <c r="GK242" s="9"/>
    </row>
    <row r="243" spans="1:193" s="2" customFormat="1" ht="16.95" customHeight="1">
      <c r="A243" s="14" t="s">
        <v>240</v>
      </c>
      <c r="B243" s="38">
        <v>2250</v>
      </c>
      <c r="C243" s="38">
        <v>987</v>
      </c>
      <c r="D243" s="4">
        <f t="shared" si="71"/>
        <v>0.43866666666666665</v>
      </c>
      <c r="E243" s="11">
        <v>10</v>
      </c>
      <c r="F243" s="5" t="s">
        <v>371</v>
      </c>
      <c r="G243" s="5" t="s">
        <v>371</v>
      </c>
      <c r="H243" s="5" t="s">
        <v>371</v>
      </c>
      <c r="I243" s="5" t="s">
        <v>371</v>
      </c>
      <c r="J243" s="5" t="s">
        <v>371</v>
      </c>
      <c r="K243" s="5" t="s">
        <v>371</v>
      </c>
      <c r="L243" s="5" t="s">
        <v>371</v>
      </c>
      <c r="M243" s="5" t="s">
        <v>371</v>
      </c>
      <c r="N243" s="38">
        <v>162.6</v>
      </c>
      <c r="O243" s="38">
        <v>194.3</v>
      </c>
      <c r="P243" s="4">
        <f t="shared" si="72"/>
        <v>1.1949569495694958</v>
      </c>
      <c r="Q243" s="11">
        <v>20</v>
      </c>
      <c r="R243" s="11">
        <v>1</v>
      </c>
      <c r="S243" s="11">
        <v>15</v>
      </c>
      <c r="T243" s="38">
        <v>26</v>
      </c>
      <c r="U243" s="38">
        <v>17.3</v>
      </c>
      <c r="V243" s="4">
        <f t="shared" si="73"/>
        <v>0.66538461538461546</v>
      </c>
      <c r="W243" s="11">
        <v>15</v>
      </c>
      <c r="X243" s="38">
        <v>4</v>
      </c>
      <c r="Y243" s="38">
        <v>6.4</v>
      </c>
      <c r="Z243" s="4">
        <f t="shared" si="74"/>
        <v>1.6</v>
      </c>
      <c r="AA243" s="11">
        <v>35</v>
      </c>
      <c r="AB243" s="49">
        <f t="shared" si="75"/>
        <v>1.150174472513956</v>
      </c>
      <c r="AC243" s="49">
        <f t="shared" si="76"/>
        <v>1.150174472513956</v>
      </c>
      <c r="AD243" s="50">
        <v>3229</v>
      </c>
      <c r="AE243" s="38">
        <f t="shared" si="67"/>
        <v>293.54545454545456</v>
      </c>
      <c r="AF243" s="38">
        <f t="shared" si="68"/>
        <v>337.6</v>
      </c>
      <c r="AG243" s="38">
        <f t="shared" si="77"/>
        <v>44.054545454545462</v>
      </c>
      <c r="AH243" s="38">
        <v>0</v>
      </c>
      <c r="AI243" s="38">
        <f t="shared" si="69"/>
        <v>337.6</v>
      </c>
      <c r="AJ243" s="38"/>
      <c r="AK243" s="38">
        <f t="shared" si="70"/>
        <v>337.6</v>
      </c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10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10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10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10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10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10"/>
      <c r="GJ243" s="9"/>
      <c r="GK243" s="9"/>
    </row>
    <row r="244" spans="1:193" s="2" customFormat="1" ht="16.95" customHeight="1">
      <c r="A244" s="14" t="s">
        <v>241</v>
      </c>
      <c r="B244" s="38">
        <v>70400</v>
      </c>
      <c r="C244" s="38">
        <v>98565.8</v>
      </c>
      <c r="D244" s="4">
        <f t="shared" si="71"/>
        <v>1.4000823863636365</v>
      </c>
      <c r="E244" s="11">
        <v>10</v>
      </c>
      <c r="F244" s="5" t="s">
        <v>371</v>
      </c>
      <c r="G244" s="5" t="s">
        <v>371</v>
      </c>
      <c r="H244" s="5" t="s">
        <v>371</v>
      </c>
      <c r="I244" s="5" t="s">
        <v>371</v>
      </c>
      <c r="J244" s="5" t="s">
        <v>371</v>
      </c>
      <c r="K244" s="5" t="s">
        <v>371</v>
      </c>
      <c r="L244" s="5" t="s">
        <v>371</v>
      </c>
      <c r="M244" s="5" t="s">
        <v>371</v>
      </c>
      <c r="N244" s="38">
        <v>1663.2</v>
      </c>
      <c r="O244" s="38">
        <v>1738.6</v>
      </c>
      <c r="P244" s="4">
        <f t="shared" si="72"/>
        <v>1.0453342953342952</v>
      </c>
      <c r="Q244" s="11">
        <v>20</v>
      </c>
      <c r="R244" s="11">
        <v>1</v>
      </c>
      <c r="S244" s="11">
        <v>15</v>
      </c>
      <c r="T244" s="38">
        <v>15</v>
      </c>
      <c r="U244" s="38">
        <v>23.3</v>
      </c>
      <c r="V244" s="4">
        <f t="shared" si="73"/>
        <v>1.5533333333333335</v>
      </c>
      <c r="W244" s="11">
        <v>10</v>
      </c>
      <c r="X244" s="38">
        <v>3</v>
      </c>
      <c r="Y244" s="38">
        <v>3.1</v>
      </c>
      <c r="Z244" s="4">
        <f t="shared" si="74"/>
        <v>1.0333333333333334</v>
      </c>
      <c r="AA244" s="11">
        <v>40</v>
      </c>
      <c r="AB244" s="49">
        <f t="shared" si="75"/>
        <v>1.1239386993367257</v>
      </c>
      <c r="AC244" s="49">
        <f t="shared" si="76"/>
        <v>1.1239386993367257</v>
      </c>
      <c r="AD244" s="50">
        <v>1442</v>
      </c>
      <c r="AE244" s="38">
        <f t="shared" si="67"/>
        <v>131.09090909090909</v>
      </c>
      <c r="AF244" s="38">
        <f t="shared" si="68"/>
        <v>147.30000000000001</v>
      </c>
      <c r="AG244" s="38">
        <f t="shared" si="77"/>
        <v>16.209090909090918</v>
      </c>
      <c r="AH244" s="38">
        <v>0</v>
      </c>
      <c r="AI244" s="38">
        <f t="shared" si="69"/>
        <v>147.30000000000001</v>
      </c>
      <c r="AJ244" s="38"/>
      <c r="AK244" s="38">
        <f t="shared" si="70"/>
        <v>147.30000000000001</v>
      </c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10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10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10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10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10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10"/>
      <c r="GJ244" s="9"/>
      <c r="GK244" s="9"/>
    </row>
    <row r="245" spans="1:193" s="2" customFormat="1" ht="16.95" customHeight="1">
      <c r="A245" s="19" t="s">
        <v>242</v>
      </c>
      <c r="B245" s="7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10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10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10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10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10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10"/>
      <c r="GJ245" s="9"/>
      <c r="GK245" s="9"/>
    </row>
    <row r="246" spans="1:193" s="2" customFormat="1" ht="16.95" customHeight="1">
      <c r="A246" s="14" t="s">
        <v>243</v>
      </c>
      <c r="B246" s="38">
        <v>1516</v>
      </c>
      <c r="C246" s="38">
        <v>1548</v>
      </c>
      <c r="D246" s="4">
        <f t="shared" si="71"/>
        <v>1.0211081794195251</v>
      </c>
      <c r="E246" s="11">
        <v>10</v>
      </c>
      <c r="F246" s="5" t="s">
        <v>371</v>
      </c>
      <c r="G246" s="5" t="s">
        <v>371</v>
      </c>
      <c r="H246" s="5" t="s">
        <v>371</v>
      </c>
      <c r="I246" s="5" t="s">
        <v>371</v>
      </c>
      <c r="J246" s="5" t="s">
        <v>371</v>
      </c>
      <c r="K246" s="5" t="s">
        <v>371</v>
      </c>
      <c r="L246" s="5" t="s">
        <v>371</v>
      </c>
      <c r="M246" s="5" t="s">
        <v>371</v>
      </c>
      <c r="N246" s="38">
        <v>153.19999999999999</v>
      </c>
      <c r="O246" s="38">
        <v>126</v>
      </c>
      <c r="P246" s="4">
        <f t="shared" si="72"/>
        <v>0.82245430809399489</v>
      </c>
      <c r="Q246" s="11">
        <v>20</v>
      </c>
      <c r="R246" s="11">
        <v>1</v>
      </c>
      <c r="S246" s="11">
        <v>15</v>
      </c>
      <c r="T246" s="38">
        <v>60</v>
      </c>
      <c r="U246" s="38">
        <v>96</v>
      </c>
      <c r="V246" s="4">
        <f t="shared" si="73"/>
        <v>1.6</v>
      </c>
      <c r="W246" s="11">
        <v>20</v>
      </c>
      <c r="X246" s="38">
        <v>5.7</v>
      </c>
      <c r="Y246" s="38">
        <v>19.899999999999999</v>
      </c>
      <c r="Z246" s="4">
        <f t="shared" si="74"/>
        <v>3.4912280701754383</v>
      </c>
      <c r="AA246" s="11">
        <v>30</v>
      </c>
      <c r="AB246" s="49">
        <f t="shared" si="75"/>
        <v>1.8778632638035611</v>
      </c>
      <c r="AC246" s="49">
        <f t="shared" si="76"/>
        <v>1.2677863263803562</v>
      </c>
      <c r="AD246" s="50">
        <v>2320</v>
      </c>
      <c r="AE246" s="38">
        <f t="shared" si="67"/>
        <v>210.90909090909091</v>
      </c>
      <c r="AF246" s="38">
        <f t="shared" si="68"/>
        <v>267.39999999999998</v>
      </c>
      <c r="AG246" s="38">
        <f t="shared" si="77"/>
        <v>56.490909090909071</v>
      </c>
      <c r="AH246" s="38">
        <v>0</v>
      </c>
      <c r="AI246" s="38">
        <f t="shared" si="69"/>
        <v>267.39999999999998</v>
      </c>
      <c r="AJ246" s="38"/>
      <c r="AK246" s="38">
        <f t="shared" si="70"/>
        <v>267.39999999999998</v>
      </c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10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10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10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10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10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10"/>
      <c r="GJ246" s="9"/>
      <c r="GK246" s="9"/>
    </row>
    <row r="247" spans="1:193" s="2" customFormat="1" ht="16.95" customHeight="1">
      <c r="A247" s="14" t="s">
        <v>244</v>
      </c>
      <c r="B247" s="38">
        <v>0</v>
      </c>
      <c r="C247" s="38">
        <v>0</v>
      </c>
      <c r="D247" s="4">
        <f t="shared" si="71"/>
        <v>0</v>
      </c>
      <c r="E247" s="11">
        <v>0</v>
      </c>
      <c r="F247" s="5" t="s">
        <v>371</v>
      </c>
      <c r="G247" s="5" t="s">
        <v>371</v>
      </c>
      <c r="H247" s="5" t="s">
        <v>371</v>
      </c>
      <c r="I247" s="5" t="s">
        <v>371</v>
      </c>
      <c r="J247" s="5" t="s">
        <v>371</v>
      </c>
      <c r="K247" s="5" t="s">
        <v>371</v>
      </c>
      <c r="L247" s="5" t="s">
        <v>371</v>
      </c>
      <c r="M247" s="5" t="s">
        <v>371</v>
      </c>
      <c r="N247" s="38">
        <v>231.8</v>
      </c>
      <c r="O247" s="38">
        <v>321.7</v>
      </c>
      <c r="P247" s="4">
        <f t="shared" si="72"/>
        <v>1.3878343399482311</v>
      </c>
      <c r="Q247" s="11">
        <v>20</v>
      </c>
      <c r="R247" s="11">
        <v>1</v>
      </c>
      <c r="S247" s="11">
        <v>15</v>
      </c>
      <c r="T247" s="38">
        <v>4</v>
      </c>
      <c r="U247" s="38">
        <v>4.2</v>
      </c>
      <c r="V247" s="4">
        <f t="shared" si="73"/>
        <v>1.05</v>
      </c>
      <c r="W247" s="11">
        <v>10</v>
      </c>
      <c r="X247" s="38">
        <v>3.3</v>
      </c>
      <c r="Y247" s="38">
        <v>3.3</v>
      </c>
      <c r="Z247" s="4">
        <f t="shared" si="74"/>
        <v>1</v>
      </c>
      <c r="AA247" s="11">
        <v>40</v>
      </c>
      <c r="AB247" s="49">
        <f t="shared" si="75"/>
        <v>1.097137491752525</v>
      </c>
      <c r="AC247" s="49">
        <f t="shared" si="76"/>
        <v>1.097137491752525</v>
      </c>
      <c r="AD247" s="50">
        <v>1776</v>
      </c>
      <c r="AE247" s="38">
        <f t="shared" si="67"/>
        <v>161.45454545454547</v>
      </c>
      <c r="AF247" s="38">
        <f t="shared" si="68"/>
        <v>177.1</v>
      </c>
      <c r="AG247" s="38">
        <f t="shared" si="77"/>
        <v>15.645454545454527</v>
      </c>
      <c r="AH247" s="38">
        <v>0</v>
      </c>
      <c r="AI247" s="38">
        <f t="shared" si="69"/>
        <v>177.1</v>
      </c>
      <c r="AJ247" s="38"/>
      <c r="AK247" s="38">
        <f t="shared" si="70"/>
        <v>177.1</v>
      </c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10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10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10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10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10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10"/>
      <c r="GJ247" s="9"/>
      <c r="GK247" s="9"/>
    </row>
    <row r="248" spans="1:193" s="2" customFormat="1" ht="16.95" customHeight="1">
      <c r="A248" s="14" t="s">
        <v>245</v>
      </c>
      <c r="B248" s="38">
        <v>302</v>
      </c>
      <c r="C248" s="38">
        <v>307</v>
      </c>
      <c r="D248" s="4">
        <f t="shared" si="71"/>
        <v>1.0165562913907285</v>
      </c>
      <c r="E248" s="11">
        <v>10</v>
      </c>
      <c r="F248" s="5" t="s">
        <v>371</v>
      </c>
      <c r="G248" s="5" t="s">
        <v>371</v>
      </c>
      <c r="H248" s="5" t="s">
        <v>371</v>
      </c>
      <c r="I248" s="5" t="s">
        <v>371</v>
      </c>
      <c r="J248" s="5" t="s">
        <v>371</v>
      </c>
      <c r="K248" s="5" t="s">
        <v>371</v>
      </c>
      <c r="L248" s="5" t="s">
        <v>371</v>
      </c>
      <c r="M248" s="5" t="s">
        <v>371</v>
      </c>
      <c r="N248" s="38">
        <v>221.8</v>
      </c>
      <c r="O248" s="38">
        <v>245</v>
      </c>
      <c r="P248" s="4">
        <f t="shared" si="72"/>
        <v>1.1045987376014428</v>
      </c>
      <c r="Q248" s="11">
        <v>20</v>
      </c>
      <c r="R248" s="11">
        <v>1</v>
      </c>
      <c r="S248" s="11">
        <v>15</v>
      </c>
      <c r="T248" s="38">
        <v>27</v>
      </c>
      <c r="U248" s="38">
        <v>33.9</v>
      </c>
      <c r="V248" s="4">
        <f t="shared" si="73"/>
        <v>1.2555555555555555</v>
      </c>
      <c r="W248" s="11">
        <v>25</v>
      </c>
      <c r="X248" s="38">
        <v>4.5999999999999996</v>
      </c>
      <c r="Y248" s="38">
        <v>4.8</v>
      </c>
      <c r="Z248" s="4">
        <f t="shared" si="74"/>
        <v>1.0434782608695652</v>
      </c>
      <c r="AA248" s="11">
        <v>25</v>
      </c>
      <c r="AB248" s="49">
        <f t="shared" si="75"/>
        <v>1.1024566639638331</v>
      </c>
      <c r="AC248" s="49">
        <f t="shared" si="76"/>
        <v>1.1024566639638331</v>
      </c>
      <c r="AD248" s="50">
        <v>1054</v>
      </c>
      <c r="AE248" s="38">
        <f t="shared" si="67"/>
        <v>95.818181818181813</v>
      </c>
      <c r="AF248" s="38">
        <f t="shared" si="68"/>
        <v>105.6</v>
      </c>
      <c r="AG248" s="38">
        <f t="shared" si="77"/>
        <v>9.7818181818181813</v>
      </c>
      <c r="AH248" s="38">
        <v>0</v>
      </c>
      <c r="AI248" s="38">
        <f t="shared" si="69"/>
        <v>105.6</v>
      </c>
      <c r="AJ248" s="38"/>
      <c r="AK248" s="38">
        <f t="shared" si="70"/>
        <v>105.6</v>
      </c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10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10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10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10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10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10"/>
      <c r="GJ248" s="9"/>
      <c r="GK248" s="9"/>
    </row>
    <row r="249" spans="1:193" s="2" customFormat="1" ht="16.95" customHeight="1">
      <c r="A249" s="14" t="s">
        <v>246</v>
      </c>
      <c r="B249" s="38">
        <v>0</v>
      </c>
      <c r="C249" s="38">
        <v>0</v>
      </c>
      <c r="D249" s="4">
        <f t="shared" si="71"/>
        <v>0</v>
      </c>
      <c r="E249" s="11">
        <v>0</v>
      </c>
      <c r="F249" s="5" t="s">
        <v>371</v>
      </c>
      <c r="G249" s="5" t="s">
        <v>371</v>
      </c>
      <c r="H249" s="5" t="s">
        <v>371</v>
      </c>
      <c r="I249" s="5" t="s">
        <v>371</v>
      </c>
      <c r="J249" s="5" t="s">
        <v>371</v>
      </c>
      <c r="K249" s="5" t="s">
        <v>371</v>
      </c>
      <c r="L249" s="5" t="s">
        <v>371</v>
      </c>
      <c r="M249" s="5" t="s">
        <v>371</v>
      </c>
      <c r="N249" s="38">
        <v>352.1</v>
      </c>
      <c r="O249" s="38">
        <v>227.6</v>
      </c>
      <c r="P249" s="4">
        <f t="shared" si="72"/>
        <v>0.64640727066174375</v>
      </c>
      <c r="Q249" s="11">
        <v>20</v>
      </c>
      <c r="R249" s="11">
        <v>1</v>
      </c>
      <c r="S249" s="11">
        <v>15</v>
      </c>
      <c r="T249" s="38">
        <v>10</v>
      </c>
      <c r="U249" s="38">
        <v>11</v>
      </c>
      <c r="V249" s="4">
        <f t="shared" si="73"/>
        <v>1.1000000000000001</v>
      </c>
      <c r="W249" s="11">
        <v>20</v>
      </c>
      <c r="X249" s="38">
        <v>6.1</v>
      </c>
      <c r="Y249" s="38">
        <v>46.9</v>
      </c>
      <c r="Z249" s="4">
        <f t="shared" si="74"/>
        <v>7.6885245901639347</v>
      </c>
      <c r="AA249" s="11">
        <v>30</v>
      </c>
      <c r="AB249" s="49">
        <f t="shared" si="75"/>
        <v>3.3009868602135639</v>
      </c>
      <c r="AC249" s="49">
        <f t="shared" si="76"/>
        <v>1.3</v>
      </c>
      <c r="AD249" s="50">
        <v>1387</v>
      </c>
      <c r="AE249" s="38">
        <f t="shared" si="67"/>
        <v>126.09090909090909</v>
      </c>
      <c r="AF249" s="38">
        <f t="shared" si="68"/>
        <v>163.9</v>
      </c>
      <c r="AG249" s="38">
        <f t="shared" si="77"/>
        <v>37.809090909090912</v>
      </c>
      <c r="AH249" s="38">
        <v>0</v>
      </c>
      <c r="AI249" s="38">
        <f t="shared" si="69"/>
        <v>163.9</v>
      </c>
      <c r="AJ249" s="38"/>
      <c r="AK249" s="38">
        <f t="shared" si="70"/>
        <v>163.9</v>
      </c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10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10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10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10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10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10"/>
      <c r="GJ249" s="9"/>
      <c r="GK249" s="9"/>
    </row>
    <row r="250" spans="1:193" s="2" customFormat="1" ht="16.95" customHeight="1">
      <c r="A250" s="14" t="s">
        <v>247</v>
      </c>
      <c r="B250" s="38">
        <v>0</v>
      </c>
      <c r="C250" s="38">
        <v>0</v>
      </c>
      <c r="D250" s="4">
        <f t="shared" si="71"/>
        <v>0</v>
      </c>
      <c r="E250" s="11">
        <v>0</v>
      </c>
      <c r="F250" s="5" t="s">
        <v>371</v>
      </c>
      <c r="G250" s="5" t="s">
        <v>371</v>
      </c>
      <c r="H250" s="5" t="s">
        <v>371</v>
      </c>
      <c r="I250" s="5" t="s">
        <v>371</v>
      </c>
      <c r="J250" s="5" t="s">
        <v>371</v>
      </c>
      <c r="K250" s="5" t="s">
        <v>371</v>
      </c>
      <c r="L250" s="5" t="s">
        <v>371</v>
      </c>
      <c r="M250" s="5" t="s">
        <v>371</v>
      </c>
      <c r="N250" s="38">
        <v>557.1</v>
      </c>
      <c r="O250" s="38">
        <v>124</v>
      </c>
      <c r="P250" s="4">
        <f t="shared" si="72"/>
        <v>0.22258122419673307</v>
      </c>
      <c r="Q250" s="11">
        <v>20</v>
      </c>
      <c r="R250" s="11">
        <v>1</v>
      </c>
      <c r="S250" s="11">
        <v>15</v>
      </c>
      <c r="T250" s="38">
        <v>2</v>
      </c>
      <c r="U250" s="38">
        <v>2.2000000000000002</v>
      </c>
      <c r="V250" s="4">
        <f t="shared" si="73"/>
        <v>1.1000000000000001</v>
      </c>
      <c r="W250" s="11">
        <v>25</v>
      </c>
      <c r="X250" s="38">
        <v>1</v>
      </c>
      <c r="Y250" s="38">
        <v>2.2000000000000002</v>
      </c>
      <c r="Z250" s="4">
        <f t="shared" si="74"/>
        <v>2.2000000000000002</v>
      </c>
      <c r="AA250" s="11">
        <v>25</v>
      </c>
      <c r="AB250" s="49">
        <f t="shared" si="75"/>
        <v>1.1994308762815844</v>
      </c>
      <c r="AC250" s="49">
        <f t="shared" si="76"/>
        <v>1.1994308762815844</v>
      </c>
      <c r="AD250" s="50">
        <v>556</v>
      </c>
      <c r="AE250" s="38">
        <f t="shared" si="67"/>
        <v>50.545454545454547</v>
      </c>
      <c r="AF250" s="38">
        <f t="shared" si="68"/>
        <v>60.6</v>
      </c>
      <c r="AG250" s="38">
        <f t="shared" si="77"/>
        <v>10.054545454545455</v>
      </c>
      <c r="AH250" s="38">
        <v>0</v>
      </c>
      <c r="AI250" s="38">
        <f t="shared" si="69"/>
        <v>60.6</v>
      </c>
      <c r="AJ250" s="38"/>
      <c r="AK250" s="38">
        <f t="shared" si="70"/>
        <v>60.6</v>
      </c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10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10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10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10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10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10"/>
      <c r="GJ250" s="9"/>
      <c r="GK250" s="9"/>
    </row>
    <row r="251" spans="1:193" s="2" customFormat="1" ht="16.95" customHeight="1">
      <c r="A251" s="14" t="s">
        <v>248</v>
      </c>
      <c r="B251" s="38">
        <v>0</v>
      </c>
      <c r="C251" s="38">
        <v>0</v>
      </c>
      <c r="D251" s="4">
        <f t="shared" si="71"/>
        <v>0</v>
      </c>
      <c r="E251" s="11">
        <v>0</v>
      </c>
      <c r="F251" s="5" t="s">
        <v>371</v>
      </c>
      <c r="G251" s="5" t="s">
        <v>371</v>
      </c>
      <c r="H251" s="5" t="s">
        <v>371</v>
      </c>
      <c r="I251" s="5" t="s">
        <v>371</v>
      </c>
      <c r="J251" s="5" t="s">
        <v>371</v>
      </c>
      <c r="K251" s="5" t="s">
        <v>371</v>
      </c>
      <c r="L251" s="5" t="s">
        <v>371</v>
      </c>
      <c r="M251" s="5" t="s">
        <v>371</v>
      </c>
      <c r="N251" s="38">
        <v>197</v>
      </c>
      <c r="O251" s="38">
        <v>152.9</v>
      </c>
      <c r="P251" s="4">
        <f t="shared" si="72"/>
        <v>0.7761421319796955</v>
      </c>
      <c r="Q251" s="11">
        <v>20</v>
      </c>
      <c r="R251" s="11">
        <v>1</v>
      </c>
      <c r="S251" s="11">
        <v>15</v>
      </c>
      <c r="T251" s="38">
        <v>34</v>
      </c>
      <c r="U251" s="38">
        <v>42.6</v>
      </c>
      <c r="V251" s="4">
        <f t="shared" si="73"/>
        <v>1.2529411764705882</v>
      </c>
      <c r="W251" s="11">
        <v>40</v>
      </c>
      <c r="X251" s="38">
        <v>2.1</v>
      </c>
      <c r="Y251" s="38">
        <v>2.2000000000000002</v>
      </c>
      <c r="Z251" s="4">
        <f t="shared" si="74"/>
        <v>1.0476190476190477</v>
      </c>
      <c r="AA251" s="11">
        <v>10</v>
      </c>
      <c r="AB251" s="49">
        <f t="shared" si="75"/>
        <v>1.0719609432306814</v>
      </c>
      <c r="AC251" s="49">
        <f t="shared" si="76"/>
        <v>1.0719609432306814</v>
      </c>
      <c r="AD251" s="50">
        <v>1364</v>
      </c>
      <c r="AE251" s="38">
        <f t="shared" si="67"/>
        <v>124</v>
      </c>
      <c r="AF251" s="38">
        <f t="shared" si="68"/>
        <v>132.9</v>
      </c>
      <c r="AG251" s="38">
        <f t="shared" si="77"/>
        <v>8.9000000000000057</v>
      </c>
      <c r="AH251" s="38">
        <v>0</v>
      </c>
      <c r="AI251" s="38">
        <f t="shared" si="69"/>
        <v>132.9</v>
      </c>
      <c r="AJ251" s="38"/>
      <c r="AK251" s="38">
        <f t="shared" si="70"/>
        <v>132.9</v>
      </c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10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10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10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10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10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10"/>
      <c r="GJ251" s="9"/>
      <c r="GK251" s="9"/>
    </row>
    <row r="252" spans="1:193" s="2" customFormat="1" ht="16.95" customHeight="1">
      <c r="A252" s="14" t="s">
        <v>249</v>
      </c>
      <c r="B252" s="38">
        <v>0</v>
      </c>
      <c r="C252" s="38">
        <v>0</v>
      </c>
      <c r="D252" s="4">
        <f t="shared" si="71"/>
        <v>0</v>
      </c>
      <c r="E252" s="11">
        <v>0</v>
      </c>
      <c r="F252" s="5" t="s">
        <v>371</v>
      </c>
      <c r="G252" s="5" t="s">
        <v>371</v>
      </c>
      <c r="H252" s="5" t="s">
        <v>371</v>
      </c>
      <c r="I252" s="5" t="s">
        <v>371</v>
      </c>
      <c r="J252" s="5" t="s">
        <v>371</v>
      </c>
      <c r="K252" s="5" t="s">
        <v>371</v>
      </c>
      <c r="L252" s="5" t="s">
        <v>371</v>
      </c>
      <c r="M252" s="5" t="s">
        <v>371</v>
      </c>
      <c r="N252" s="38">
        <v>192.4</v>
      </c>
      <c r="O252" s="38">
        <v>154.6</v>
      </c>
      <c r="P252" s="4">
        <f t="shared" si="72"/>
        <v>0.80353430353430344</v>
      </c>
      <c r="Q252" s="11">
        <v>20</v>
      </c>
      <c r="R252" s="11">
        <v>1</v>
      </c>
      <c r="S252" s="11">
        <v>15</v>
      </c>
      <c r="T252" s="38">
        <v>12</v>
      </c>
      <c r="U252" s="38">
        <v>11.9</v>
      </c>
      <c r="V252" s="4">
        <f t="shared" si="73"/>
        <v>0.9916666666666667</v>
      </c>
      <c r="W252" s="11">
        <v>25</v>
      </c>
      <c r="X252" s="38">
        <v>2.2000000000000002</v>
      </c>
      <c r="Y252" s="38">
        <v>7.7</v>
      </c>
      <c r="Z252" s="4">
        <f t="shared" si="74"/>
        <v>3.5</v>
      </c>
      <c r="AA252" s="11">
        <v>25</v>
      </c>
      <c r="AB252" s="49">
        <f t="shared" si="75"/>
        <v>1.6866159145570911</v>
      </c>
      <c r="AC252" s="49">
        <f t="shared" si="76"/>
        <v>1.2486615914557091</v>
      </c>
      <c r="AD252" s="50">
        <v>2666</v>
      </c>
      <c r="AE252" s="38">
        <f t="shared" si="67"/>
        <v>242.36363636363637</v>
      </c>
      <c r="AF252" s="38">
        <f t="shared" si="68"/>
        <v>302.60000000000002</v>
      </c>
      <c r="AG252" s="38">
        <f t="shared" si="77"/>
        <v>60.236363636363649</v>
      </c>
      <c r="AH252" s="38">
        <v>0</v>
      </c>
      <c r="AI252" s="38">
        <f t="shared" si="69"/>
        <v>302.60000000000002</v>
      </c>
      <c r="AJ252" s="38"/>
      <c r="AK252" s="38">
        <f t="shared" si="70"/>
        <v>302.60000000000002</v>
      </c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10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10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10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10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10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10"/>
      <c r="GJ252" s="9"/>
      <c r="GK252" s="9"/>
    </row>
    <row r="253" spans="1:193" s="2" customFormat="1" ht="16.95" customHeight="1">
      <c r="A253" s="14" t="s">
        <v>250</v>
      </c>
      <c r="B253" s="38">
        <v>0</v>
      </c>
      <c r="C253" s="38">
        <v>0</v>
      </c>
      <c r="D253" s="4">
        <f t="shared" si="71"/>
        <v>0</v>
      </c>
      <c r="E253" s="11">
        <v>0</v>
      </c>
      <c r="F253" s="5" t="s">
        <v>371</v>
      </c>
      <c r="G253" s="5" t="s">
        <v>371</v>
      </c>
      <c r="H253" s="5" t="s">
        <v>371</v>
      </c>
      <c r="I253" s="5" t="s">
        <v>371</v>
      </c>
      <c r="J253" s="5" t="s">
        <v>371</v>
      </c>
      <c r="K253" s="5" t="s">
        <v>371</v>
      </c>
      <c r="L253" s="5" t="s">
        <v>371</v>
      </c>
      <c r="M253" s="5" t="s">
        <v>371</v>
      </c>
      <c r="N253" s="38">
        <v>247.2</v>
      </c>
      <c r="O253" s="38">
        <v>137.19999999999999</v>
      </c>
      <c r="P253" s="4">
        <f t="shared" si="72"/>
        <v>0.55501618122977348</v>
      </c>
      <c r="Q253" s="11">
        <v>20</v>
      </c>
      <c r="R253" s="11">
        <v>1</v>
      </c>
      <c r="S253" s="11">
        <v>15</v>
      </c>
      <c r="T253" s="38">
        <v>124</v>
      </c>
      <c r="U253" s="38">
        <v>148.69999999999999</v>
      </c>
      <c r="V253" s="4">
        <f t="shared" si="73"/>
        <v>1.1991935483870966</v>
      </c>
      <c r="W253" s="11">
        <v>20</v>
      </c>
      <c r="X253" s="38">
        <v>12.7</v>
      </c>
      <c r="Y253" s="38">
        <v>61.9</v>
      </c>
      <c r="Z253" s="4">
        <f t="shared" si="74"/>
        <v>4.8740157480314963</v>
      </c>
      <c r="AA253" s="11">
        <v>30</v>
      </c>
      <c r="AB253" s="49">
        <f t="shared" si="75"/>
        <v>2.3094666709797913</v>
      </c>
      <c r="AC253" s="49">
        <f t="shared" si="76"/>
        <v>1.3</v>
      </c>
      <c r="AD253" s="50">
        <v>1687</v>
      </c>
      <c r="AE253" s="38">
        <f t="shared" si="67"/>
        <v>153.36363636363637</v>
      </c>
      <c r="AF253" s="38">
        <f t="shared" si="68"/>
        <v>199.4</v>
      </c>
      <c r="AG253" s="38">
        <f t="shared" si="77"/>
        <v>46.036363636363632</v>
      </c>
      <c r="AH253" s="38">
        <v>0</v>
      </c>
      <c r="AI253" s="38">
        <f t="shared" si="69"/>
        <v>199.4</v>
      </c>
      <c r="AJ253" s="38"/>
      <c r="AK253" s="38">
        <f t="shared" si="70"/>
        <v>199.4</v>
      </c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10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10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10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10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10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10"/>
      <c r="GJ253" s="9"/>
      <c r="GK253" s="9"/>
    </row>
    <row r="254" spans="1:193" s="2" customFormat="1" ht="16.95" customHeight="1">
      <c r="A254" s="14" t="s">
        <v>251</v>
      </c>
      <c r="B254" s="38">
        <v>6017</v>
      </c>
      <c r="C254" s="38">
        <v>4945</v>
      </c>
      <c r="D254" s="4">
        <f t="shared" si="71"/>
        <v>0.82183812531161704</v>
      </c>
      <c r="E254" s="11">
        <v>10</v>
      </c>
      <c r="F254" s="5" t="s">
        <v>371</v>
      </c>
      <c r="G254" s="5" t="s">
        <v>371</v>
      </c>
      <c r="H254" s="5" t="s">
        <v>371</v>
      </c>
      <c r="I254" s="5" t="s">
        <v>371</v>
      </c>
      <c r="J254" s="5" t="s">
        <v>371</v>
      </c>
      <c r="K254" s="5" t="s">
        <v>371</v>
      </c>
      <c r="L254" s="5" t="s">
        <v>371</v>
      </c>
      <c r="M254" s="5" t="s">
        <v>371</v>
      </c>
      <c r="N254" s="38">
        <v>352.8</v>
      </c>
      <c r="O254" s="38">
        <v>288.89999999999998</v>
      </c>
      <c r="P254" s="4">
        <f t="shared" si="72"/>
        <v>0.81887755102040805</v>
      </c>
      <c r="Q254" s="11">
        <v>20</v>
      </c>
      <c r="R254" s="11">
        <v>1</v>
      </c>
      <c r="S254" s="11">
        <v>15</v>
      </c>
      <c r="T254" s="38">
        <v>13</v>
      </c>
      <c r="U254" s="38">
        <v>24.8</v>
      </c>
      <c r="V254" s="4">
        <f t="shared" si="73"/>
        <v>1.9076923076923078</v>
      </c>
      <c r="W254" s="11">
        <v>25</v>
      </c>
      <c r="X254" s="38">
        <v>2.5</v>
      </c>
      <c r="Y254" s="38">
        <v>2.8</v>
      </c>
      <c r="Z254" s="4">
        <f t="shared" si="74"/>
        <v>1.1199999999999999</v>
      </c>
      <c r="AA254" s="11">
        <v>25</v>
      </c>
      <c r="AB254" s="49">
        <f t="shared" si="75"/>
        <v>1.2135604206929687</v>
      </c>
      <c r="AC254" s="49">
        <f t="shared" si="76"/>
        <v>1.2013560420692968</v>
      </c>
      <c r="AD254" s="50">
        <v>2891</v>
      </c>
      <c r="AE254" s="38">
        <f t="shared" si="67"/>
        <v>262.81818181818181</v>
      </c>
      <c r="AF254" s="38">
        <f t="shared" si="68"/>
        <v>315.7</v>
      </c>
      <c r="AG254" s="38">
        <f t="shared" si="77"/>
        <v>52.881818181818176</v>
      </c>
      <c r="AH254" s="38">
        <v>0</v>
      </c>
      <c r="AI254" s="38">
        <f t="shared" si="69"/>
        <v>315.7</v>
      </c>
      <c r="AJ254" s="38"/>
      <c r="AK254" s="38">
        <f t="shared" si="70"/>
        <v>315.7</v>
      </c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10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10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10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10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10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10"/>
      <c r="GJ254" s="9"/>
      <c r="GK254" s="9"/>
    </row>
    <row r="255" spans="1:193" s="2" customFormat="1" ht="16.95" customHeight="1">
      <c r="A255" s="14" t="s">
        <v>252</v>
      </c>
      <c r="B255" s="38">
        <v>0</v>
      </c>
      <c r="C255" s="38">
        <v>0</v>
      </c>
      <c r="D255" s="4">
        <f t="shared" si="71"/>
        <v>0</v>
      </c>
      <c r="E255" s="11">
        <v>0</v>
      </c>
      <c r="F255" s="5" t="s">
        <v>371</v>
      </c>
      <c r="G255" s="5" t="s">
        <v>371</v>
      </c>
      <c r="H255" s="5" t="s">
        <v>371</v>
      </c>
      <c r="I255" s="5" t="s">
        <v>371</v>
      </c>
      <c r="J255" s="5" t="s">
        <v>371</v>
      </c>
      <c r="K255" s="5" t="s">
        <v>371</v>
      </c>
      <c r="L255" s="5" t="s">
        <v>371</v>
      </c>
      <c r="M255" s="5" t="s">
        <v>371</v>
      </c>
      <c r="N255" s="38">
        <v>112.5</v>
      </c>
      <c r="O255" s="38">
        <v>192.7</v>
      </c>
      <c r="P255" s="4">
        <f t="shared" si="72"/>
        <v>1.7128888888888887</v>
      </c>
      <c r="Q255" s="11">
        <v>20</v>
      </c>
      <c r="R255" s="11">
        <v>1</v>
      </c>
      <c r="S255" s="11">
        <v>15</v>
      </c>
      <c r="T255" s="38">
        <v>5</v>
      </c>
      <c r="U255" s="38">
        <v>4.9000000000000004</v>
      </c>
      <c r="V255" s="4">
        <f t="shared" si="73"/>
        <v>0.98000000000000009</v>
      </c>
      <c r="W255" s="11">
        <v>20</v>
      </c>
      <c r="X255" s="38">
        <v>2.5</v>
      </c>
      <c r="Y255" s="38">
        <v>2.5</v>
      </c>
      <c r="Z255" s="4">
        <f t="shared" si="74"/>
        <v>1</v>
      </c>
      <c r="AA255" s="11">
        <v>30</v>
      </c>
      <c r="AB255" s="49">
        <f t="shared" si="75"/>
        <v>1.1630326797385622</v>
      </c>
      <c r="AC255" s="49">
        <f t="shared" si="76"/>
        <v>1.1630326797385622</v>
      </c>
      <c r="AD255" s="50">
        <v>1896</v>
      </c>
      <c r="AE255" s="38">
        <f t="shared" si="67"/>
        <v>172.36363636363637</v>
      </c>
      <c r="AF255" s="38">
        <f t="shared" si="68"/>
        <v>200.5</v>
      </c>
      <c r="AG255" s="38">
        <f t="shared" si="77"/>
        <v>28.136363636363626</v>
      </c>
      <c r="AH255" s="38">
        <v>0</v>
      </c>
      <c r="AI255" s="38">
        <f t="shared" si="69"/>
        <v>200.5</v>
      </c>
      <c r="AJ255" s="38"/>
      <c r="AK255" s="38">
        <f t="shared" si="70"/>
        <v>200.5</v>
      </c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10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10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10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10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10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10"/>
      <c r="GJ255" s="9"/>
      <c r="GK255" s="9"/>
    </row>
    <row r="256" spans="1:193" s="2" customFormat="1" ht="16.95" customHeight="1">
      <c r="A256" s="14" t="s">
        <v>253</v>
      </c>
      <c r="B256" s="38">
        <v>1373</v>
      </c>
      <c r="C256" s="38">
        <v>1443</v>
      </c>
      <c r="D256" s="4">
        <f t="shared" si="71"/>
        <v>1.0509832483612527</v>
      </c>
      <c r="E256" s="11">
        <v>10</v>
      </c>
      <c r="F256" s="5" t="s">
        <v>371</v>
      </c>
      <c r="G256" s="5" t="s">
        <v>371</v>
      </c>
      <c r="H256" s="5" t="s">
        <v>371</v>
      </c>
      <c r="I256" s="5" t="s">
        <v>371</v>
      </c>
      <c r="J256" s="5" t="s">
        <v>371</v>
      </c>
      <c r="K256" s="5" t="s">
        <v>371</v>
      </c>
      <c r="L256" s="5" t="s">
        <v>371</v>
      </c>
      <c r="M256" s="5" t="s">
        <v>371</v>
      </c>
      <c r="N256" s="38">
        <v>951.4</v>
      </c>
      <c r="O256" s="38">
        <v>563.70000000000005</v>
      </c>
      <c r="P256" s="4">
        <f t="shared" si="72"/>
        <v>0.59249527012823211</v>
      </c>
      <c r="Q256" s="11">
        <v>20</v>
      </c>
      <c r="R256" s="11">
        <v>1</v>
      </c>
      <c r="S256" s="11">
        <v>15</v>
      </c>
      <c r="T256" s="38">
        <v>506</v>
      </c>
      <c r="U256" s="38">
        <v>398</v>
      </c>
      <c r="V256" s="4">
        <f t="shared" si="73"/>
        <v>0.7865612648221344</v>
      </c>
      <c r="W256" s="11">
        <v>10</v>
      </c>
      <c r="X256" s="38">
        <v>407</v>
      </c>
      <c r="Y256" s="38">
        <v>315.60000000000002</v>
      </c>
      <c r="Z256" s="4">
        <f t="shared" si="74"/>
        <v>0.77542997542997549</v>
      </c>
      <c r="AA256" s="11">
        <v>40</v>
      </c>
      <c r="AB256" s="49">
        <f t="shared" si="75"/>
        <v>0.80255315317471088</v>
      </c>
      <c r="AC256" s="49">
        <f t="shared" si="76"/>
        <v>0.80255315317471088</v>
      </c>
      <c r="AD256" s="50">
        <v>1377</v>
      </c>
      <c r="AE256" s="38">
        <f t="shared" si="67"/>
        <v>125.18181818181819</v>
      </c>
      <c r="AF256" s="38">
        <f t="shared" si="68"/>
        <v>100.5</v>
      </c>
      <c r="AG256" s="38">
        <f t="shared" si="77"/>
        <v>-24.681818181818187</v>
      </c>
      <c r="AH256" s="38">
        <v>0</v>
      </c>
      <c r="AI256" s="38">
        <f t="shared" si="69"/>
        <v>100.5</v>
      </c>
      <c r="AJ256" s="38"/>
      <c r="AK256" s="38">
        <f t="shared" si="70"/>
        <v>100.5</v>
      </c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10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10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10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10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10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10"/>
      <c r="GJ256" s="9"/>
      <c r="GK256" s="9"/>
    </row>
    <row r="257" spans="1:193" s="2" customFormat="1" ht="16.95" customHeight="1">
      <c r="A257" s="14" t="s">
        <v>254</v>
      </c>
      <c r="B257" s="38">
        <v>0</v>
      </c>
      <c r="C257" s="38">
        <v>0</v>
      </c>
      <c r="D257" s="4">
        <f t="shared" si="71"/>
        <v>0</v>
      </c>
      <c r="E257" s="11">
        <v>0</v>
      </c>
      <c r="F257" s="5" t="s">
        <v>371</v>
      </c>
      <c r="G257" s="5" t="s">
        <v>371</v>
      </c>
      <c r="H257" s="5" t="s">
        <v>371</v>
      </c>
      <c r="I257" s="5" t="s">
        <v>371</v>
      </c>
      <c r="J257" s="5" t="s">
        <v>371</v>
      </c>
      <c r="K257" s="5" t="s">
        <v>371</v>
      </c>
      <c r="L257" s="5" t="s">
        <v>371</v>
      </c>
      <c r="M257" s="5" t="s">
        <v>371</v>
      </c>
      <c r="N257" s="38">
        <v>247.3</v>
      </c>
      <c r="O257" s="38">
        <v>325.89999999999998</v>
      </c>
      <c r="P257" s="4">
        <f t="shared" si="72"/>
        <v>1.3178325919935299</v>
      </c>
      <c r="Q257" s="11">
        <v>20</v>
      </c>
      <c r="R257" s="11">
        <v>1</v>
      </c>
      <c r="S257" s="11">
        <v>15</v>
      </c>
      <c r="T257" s="38">
        <v>92</v>
      </c>
      <c r="U257" s="38">
        <v>101.6</v>
      </c>
      <c r="V257" s="4">
        <f t="shared" si="73"/>
        <v>1.1043478260869564</v>
      </c>
      <c r="W257" s="11">
        <v>30</v>
      </c>
      <c r="X257" s="38">
        <v>7.9</v>
      </c>
      <c r="Y257" s="38">
        <v>8.1</v>
      </c>
      <c r="Z257" s="4">
        <f t="shared" si="74"/>
        <v>1.0253164556962024</v>
      </c>
      <c r="AA257" s="11">
        <v>20</v>
      </c>
      <c r="AB257" s="49">
        <f t="shared" si="75"/>
        <v>1.1175695968988628</v>
      </c>
      <c r="AC257" s="49">
        <f t="shared" si="76"/>
        <v>1.1175695968988628</v>
      </c>
      <c r="AD257" s="50">
        <v>2825</v>
      </c>
      <c r="AE257" s="38">
        <f t="shared" si="67"/>
        <v>256.81818181818181</v>
      </c>
      <c r="AF257" s="38">
        <f t="shared" si="68"/>
        <v>287</v>
      </c>
      <c r="AG257" s="38">
        <f t="shared" si="77"/>
        <v>30.181818181818187</v>
      </c>
      <c r="AH257" s="38">
        <v>0</v>
      </c>
      <c r="AI257" s="38">
        <f t="shared" si="69"/>
        <v>287</v>
      </c>
      <c r="AJ257" s="38"/>
      <c r="AK257" s="38">
        <f t="shared" si="70"/>
        <v>287</v>
      </c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10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10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10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10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10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10"/>
      <c r="GJ257" s="9"/>
      <c r="GK257" s="9"/>
    </row>
    <row r="258" spans="1:193" s="2" customFormat="1" ht="16.95" customHeight="1">
      <c r="A258" s="14" t="s">
        <v>255</v>
      </c>
      <c r="B258" s="38">
        <v>0</v>
      </c>
      <c r="C258" s="38">
        <v>0</v>
      </c>
      <c r="D258" s="4">
        <f t="shared" si="71"/>
        <v>0</v>
      </c>
      <c r="E258" s="11">
        <v>0</v>
      </c>
      <c r="F258" s="5" t="s">
        <v>371</v>
      </c>
      <c r="G258" s="5" t="s">
        <v>371</v>
      </c>
      <c r="H258" s="5" t="s">
        <v>371</v>
      </c>
      <c r="I258" s="5" t="s">
        <v>371</v>
      </c>
      <c r="J258" s="5" t="s">
        <v>371</v>
      </c>
      <c r="K258" s="5" t="s">
        <v>371</v>
      </c>
      <c r="L258" s="5" t="s">
        <v>371</v>
      </c>
      <c r="M258" s="5" t="s">
        <v>371</v>
      </c>
      <c r="N258" s="38">
        <v>246.7</v>
      </c>
      <c r="O258" s="38">
        <v>133.1</v>
      </c>
      <c r="P258" s="4">
        <f t="shared" si="72"/>
        <v>0.53952168625861374</v>
      </c>
      <c r="Q258" s="11">
        <v>20</v>
      </c>
      <c r="R258" s="11">
        <v>1</v>
      </c>
      <c r="S258" s="11">
        <v>15</v>
      </c>
      <c r="T258" s="38">
        <v>6</v>
      </c>
      <c r="U258" s="38">
        <v>0</v>
      </c>
      <c r="V258" s="4">
        <f t="shared" si="73"/>
        <v>0</v>
      </c>
      <c r="W258" s="11">
        <v>20</v>
      </c>
      <c r="X258" s="38">
        <v>2.8</v>
      </c>
      <c r="Y258" s="38">
        <v>3</v>
      </c>
      <c r="Z258" s="4">
        <f t="shared" si="74"/>
        <v>1.0714285714285714</v>
      </c>
      <c r="AA258" s="11">
        <v>30</v>
      </c>
      <c r="AB258" s="49">
        <f t="shared" si="75"/>
        <v>0.68156812785916965</v>
      </c>
      <c r="AC258" s="49">
        <f t="shared" si="76"/>
        <v>0.68156812785916965</v>
      </c>
      <c r="AD258" s="50">
        <v>1753</v>
      </c>
      <c r="AE258" s="38">
        <f t="shared" si="67"/>
        <v>159.36363636363637</v>
      </c>
      <c r="AF258" s="38">
        <f t="shared" si="68"/>
        <v>108.6</v>
      </c>
      <c r="AG258" s="38">
        <f t="shared" si="77"/>
        <v>-50.76363636363638</v>
      </c>
      <c r="AH258" s="38">
        <v>0</v>
      </c>
      <c r="AI258" s="38">
        <f t="shared" si="69"/>
        <v>108.6</v>
      </c>
      <c r="AJ258" s="38"/>
      <c r="AK258" s="38">
        <f t="shared" si="70"/>
        <v>108.6</v>
      </c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10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10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10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10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10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10"/>
      <c r="GJ258" s="9"/>
      <c r="GK258" s="9"/>
    </row>
    <row r="259" spans="1:193" s="2" customFormat="1" ht="16.95" customHeight="1">
      <c r="A259" s="14" t="s">
        <v>256</v>
      </c>
      <c r="B259" s="38">
        <v>0</v>
      </c>
      <c r="C259" s="38">
        <v>0</v>
      </c>
      <c r="D259" s="4">
        <f t="shared" si="71"/>
        <v>0</v>
      </c>
      <c r="E259" s="11">
        <v>0</v>
      </c>
      <c r="F259" s="5" t="s">
        <v>371</v>
      </c>
      <c r="G259" s="5" t="s">
        <v>371</v>
      </c>
      <c r="H259" s="5" t="s">
        <v>371</v>
      </c>
      <c r="I259" s="5" t="s">
        <v>371</v>
      </c>
      <c r="J259" s="5" t="s">
        <v>371</v>
      </c>
      <c r="K259" s="5" t="s">
        <v>371</v>
      </c>
      <c r="L259" s="5" t="s">
        <v>371</v>
      </c>
      <c r="M259" s="5" t="s">
        <v>371</v>
      </c>
      <c r="N259" s="38">
        <v>126</v>
      </c>
      <c r="O259" s="38">
        <v>139.4</v>
      </c>
      <c r="P259" s="4">
        <f t="shared" si="72"/>
        <v>1.1063492063492064</v>
      </c>
      <c r="Q259" s="11">
        <v>20</v>
      </c>
      <c r="R259" s="11">
        <v>1</v>
      </c>
      <c r="S259" s="11">
        <v>15</v>
      </c>
      <c r="T259" s="38">
        <v>2</v>
      </c>
      <c r="U259" s="38">
        <v>3.1</v>
      </c>
      <c r="V259" s="4">
        <f t="shared" si="73"/>
        <v>1.55</v>
      </c>
      <c r="W259" s="11">
        <v>25</v>
      </c>
      <c r="X259" s="38">
        <v>0.5</v>
      </c>
      <c r="Y259" s="38">
        <v>1.1000000000000001</v>
      </c>
      <c r="Z259" s="4">
        <f t="shared" si="74"/>
        <v>2.2000000000000002</v>
      </c>
      <c r="AA259" s="11">
        <v>25</v>
      </c>
      <c r="AB259" s="49">
        <f t="shared" si="75"/>
        <v>1.5397292250233428</v>
      </c>
      <c r="AC259" s="49">
        <f t="shared" si="76"/>
        <v>1.2339729225023341</v>
      </c>
      <c r="AD259" s="50">
        <v>2005</v>
      </c>
      <c r="AE259" s="38">
        <f t="shared" si="67"/>
        <v>182.27272727272728</v>
      </c>
      <c r="AF259" s="38">
        <f t="shared" si="68"/>
        <v>224.9</v>
      </c>
      <c r="AG259" s="38">
        <f t="shared" si="77"/>
        <v>42.627272727272725</v>
      </c>
      <c r="AH259" s="38">
        <v>0</v>
      </c>
      <c r="AI259" s="38">
        <f t="shared" si="69"/>
        <v>224.9</v>
      </c>
      <c r="AJ259" s="38"/>
      <c r="AK259" s="38">
        <f t="shared" si="70"/>
        <v>224.9</v>
      </c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10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10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10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10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10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10"/>
      <c r="GJ259" s="9"/>
      <c r="GK259" s="9"/>
    </row>
    <row r="260" spans="1:193" s="2" customFormat="1" ht="16.95" customHeight="1">
      <c r="A260" s="14" t="s">
        <v>257</v>
      </c>
      <c r="B260" s="38">
        <v>1458</v>
      </c>
      <c r="C260" s="38">
        <v>1284</v>
      </c>
      <c r="D260" s="4">
        <f t="shared" si="71"/>
        <v>0.88065843621399176</v>
      </c>
      <c r="E260" s="11">
        <v>10</v>
      </c>
      <c r="F260" s="5" t="s">
        <v>371</v>
      </c>
      <c r="G260" s="5" t="s">
        <v>371</v>
      </c>
      <c r="H260" s="5" t="s">
        <v>371</v>
      </c>
      <c r="I260" s="5" t="s">
        <v>371</v>
      </c>
      <c r="J260" s="5" t="s">
        <v>371</v>
      </c>
      <c r="K260" s="5" t="s">
        <v>371</v>
      </c>
      <c r="L260" s="5" t="s">
        <v>371</v>
      </c>
      <c r="M260" s="5" t="s">
        <v>371</v>
      </c>
      <c r="N260" s="38">
        <v>234.7</v>
      </c>
      <c r="O260" s="38">
        <v>209.7</v>
      </c>
      <c r="P260" s="4">
        <f t="shared" si="72"/>
        <v>0.89348103962505321</v>
      </c>
      <c r="Q260" s="11">
        <v>20</v>
      </c>
      <c r="R260" s="11">
        <v>1</v>
      </c>
      <c r="S260" s="11">
        <v>15</v>
      </c>
      <c r="T260" s="38">
        <v>214</v>
      </c>
      <c r="U260" s="38">
        <v>288.7</v>
      </c>
      <c r="V260" s="4">
        <f t="shared" si="73"/>
        <v>1.3490654205607475</v>
      </c>
      <c r="W260" s="11">
        <v>30</v>
      </c>
      <c r="X260" s="38">
        <v>7.7</v>
      </c>
      <c r="Y260" s="38">
        <v>7.9</v>
      </c>
      <c r="Z260" s="4">
        <f t="shared" si="74"/>
        <v>1.025974025974026</v>
      </c>
      <c r="AA260" s="11">
        <v>20</v>
      </c>
      <c r="AB260" s="49">
        <f t="shared" si="75"/>
        <v>1.080712087273094</v>
      </c>
      <c r="AC260" s="49">
        <f t="shared" si="76"/>
        <v>1.080712087273094</v>
      </c>
      <c r="AD260" s="50">
        <v>75</v>
      </c>
      <c r="AE260" s="38">
        <f t="shared" si="67"/>
        <v>6.8181818181818183</v>
      </c>
      <c r="AF260" s="38">
        <f t="shared" si="68"/>
        <v>7.4</v>
      </c>
      <c r="AG260" s="38">
        <f t="shared" si="77"/>
        <v>0.58181818181818201</v>
      </c>
      <c r="AH260" s="38">
        <v>0</v>
      </c>
      <c r="AI260" s="38">
        <f t="shared" si="69"/>
        <v>7.4</v>
      </c>
      <c r="AJ260" s="38"/>
      <c r="AK260" s="38">
        <f t="shared" si="70"/>
        <v>7.4</v>
      </c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10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10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10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10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10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10"/>
      <c r="GJ260" s="9"/>
      <c r="GK260" s="9"/>
    </row>
    <row r="261" spans="1:193" s="2" customFormat="1" ht="16.95" customHeight="1">
      <c r="A261" s="19" t="s">
        <v>258</v>
      </c>
      <c r="B261" s="7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10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10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10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10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10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10"/>
      <c r="GJ261" s="9"/>
      <c r="GK261" s="9"/>
    </row>
    <row r="262" spans="1:193" s="2" customFormat="1" ht="16.95" customHeight="1">
      <c r="A262" s="14" t="s">
        <v>259</v>
      </c>
      <c r="B262" s="38">
        <v>0</v>
      </c>
      <c r="C262" s="38">
        <v>0</v>
      </c>
      <c r="D262" s="4">
        <f t="shared" si="71"/>
        <v>0</v>
      </c>
      <c r="E262" s="11">
        <v>0</v>
      </c>
      <c r="F262" s="5" t="s">
        <v>371</v>
      </c>
      <c r="G262" s="5" t="s">
        <v>371</v>
      </c>
      <c r="H262" s="5" t="s">
        <v>371</v>
      </c>
      <c r="I262" s="5" t="s">
        <v>371</v>
      </c>
      <c r="J262" s="5" t="s">
        <v>371</v>
      </c>
      <c r="K262" s="5" t="s">
        <v>371</v>
      </c>
      <c r="L262" s="5" t="s">
        <v>371</v>
      </c>
      <c r="M262" s="5" t="s">
        <v>371</v>
      </c>
      <c r="N262" s="38">
        <v>110.1</v>
      </c>
      <c r="O262" s="38">
        <v>177</v>
      </c>
      <c r="P262" s="4">
        <f t="shared" si="72"/>
        <v>1.6076294277929155</v>
      </c>
      <c r="Q262" s="11">
        <v>20</v>
      </c>
      <c r="R262" s="11">
        <v>1</v>
      </c>
      <c r="S262" s="11">
        <v>15</v>
      </c>
      <c r="T262" s="38">
        <v>11</v>
      </c>
      <c r="U262" s="38">
        <v>11.1</v>
      </c>
      <c r="V262" s="4">
        <f t="shared" si="73"/>
        <v>1.009090909090909</v>
      </c>
      <c r="W262" s="11">
        <v>25</v>
      </c>
      <c r="X262" s="38">
        <v>1.5</v>
      </c>
      <c r="Y262" s="38">
        <v>1.5</v>
      </c>
      <c r="Z262" s="4">
        <f t="shared" si="74"/>
        <v>1</v>
      </c>
      <c r="AA262" s="11">
        <v>25</v>
      </c>
      <c r="AB262" s="49">
        <f t="shared" si="75"/>
        <v>1.1456454268603651</v>
      </c>
      <c r="AC262" s="49">
        <f t="shared" si="76"/>
        <v>1.1456454268603651</v>
      </c>
      <c r="AD262" s="50">
        <v>2339</v>
      </c>
      <c r="AE262" s="38">
        <f t="shared" si="67"/>
        <v>212.63636363636363</v>
      </c>
      <c r="AF262" s="38">
        <f t="shared" si="68"/>
        <v>243.6</v>
      </c>
      <c r="AG262" s="38">
        <f t="shared" si="77"/>
        <v>30.963636363636368</v>
      </c>
      <c r="AH262" s="38">
        <v>0</v>
      </c>
      <c r="AI262" s="38">
        <f t="shared" si="69"/>
        <v>243.6</v>
      </c>
      <c r="AJ262" s="38"/>
      <c r="AK262" s="38">
        <f t="shared" si="70"/>
        <v>243.6</v>
      </c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10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10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10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10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10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10"/>
      <c r="GJ262" s="9"/>
      <c r="GK262" s="9"/>
    </row>
    <row r="263" spans="1:193" s="2" customFormat="1" ht="16.95" customHeight="1">
      <c r="A263" s="14" t="s">
        <v>260</v>
      </c>
      <c r="B263" s="38">
        <v>0</v>
      </c>
      <c r="C263" s="38">
        <v>0</v>
      </c>
      <c r="D263" s="4">
        <f t="shared" si="71"/>
        <v>0</v>
      </c>
      <c r="E263" s="11">
        <v>0</v>
      </c>
      <c r="F263" s="5" t="s">
        <v>371</v>
      </c>
      <c r="G263" s="5" t="s">
        <v>371</v>
      </c>
      <c r="H263" s="5" t="s">
        <v>371</v>
      </c>
      <c r="I263" s="5" t="s">
        <v>371</v>
      </c>
      <c r="J263" s="5" t="s">
        <v>371</v>
      </c>
      <c r="K263" s="5" t="s">
        <v>371</v>
      </c>
      <c r="L263" s="5" t="s">
        <v>371</v>
      </c>
      <c r="M263" s="5" t="s">
        <v>371</v>
      </c>
      <c r="N263" s="38">
        <v>56.6</v>
      </c>
      <c r="O263" s="38">
        <v>60.1</v>
      </c>
      <c r="P263" s="4">
        <f t="shared" si="72"/>
        <v>1.0618374558303887</v>
      </c>
      <c r="Q263" s="11">
        <v>20</v>
      </c>
      <c r="R263" s="11">
        <v>1</v>
      </c>
      <c r="S263" s="11">
        <v>15</v>
      </c>
      <c r="T263" s="38">
        <v>1.5</v>
      </c>
      <c r="U263" s="38">
        <v>1.6</v>
      </c>
      <c r="V263" s="4">
        <f t="shared" si="73"/>
        <v>1.0666666666666667</v>
      </c>
      <c r="W263" s="11">
        <v>15</v>
      </c>
      <c r="X263" s="38">
        <v>0.5</v>
      </c>
      <c r="Y263" s="38">
        <v>0.5</v>
      </c>
      <c r="Z263" s="4">
        <f t="shared" si="74"/>
        <v>1</v>
      </c>
      <c r="AA263" s="11">
        <v>35</v>
      </c>
      <c r="AB263" s="49">
        <f t="shared" si="75"/>
        <v>1.026314695489503</v>
      </c>
      <c r="AC263" s="49">
        <f t="shared" si="76"/>
        <v>1.026314695489503</v>
      </c>
      <c r="AD263" s="50">
        <v>839</v>
      </c>
      <c r="AE263" s="38">
        <f t="shared" si="67"/>
        <v>76.272727272727266</v>
      </c>
      <c r="AF263" s="38">
        <f t="shared" si="68"/>
        <v>78.3</v>
      </c>
      <c r="AG263" s="38">
        <f t="shared" si="77"/>
        <v>2.0272727272727309</v>
      </c>
      <c r="AH263" s="38">
        <v>0</v>
      </c>
      <c r="AI263" s="38">
        <f t="shared" si="69"/>
        <v>78.3</v>
      </c>
      <c r="AJ263" s="38"/>
      <c r="AK263" s="38">
        <f t="shared" si="70"/>
        <v>78.3</v>
      </c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10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10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10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10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10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10"/>
      <c r="GJ263" s="9"/>
      <c r="GK263" s="9"/>
    </row>
    <row r="264" spans="1:193" s="2" customFormat="1" ht="16.95" customHeight="1">
      <c r="A264" s="14" t="s">
        <v>261</v>
      </c>
      <c r="B264" s="38">
        <v>0</v>
      </c>
      <c r="C264" s="38">
        <v>0</v>
      </c>
      <c r="D264" s="4">
        <f t="shared" si="71"/>
        <v>0</v>
      </c>
      <c r="E264" s="11">
        <v>0</v>
      </c>
      <c r="F264" s="5" t="s">
        <v>371</v>
      </c>
      <c r="G264" s="5" t="s">
        <v>371</v>
      </c>
      <c r="H264" s="5" t="s">
        <v>371</v>
      </c>
      <c r="I264" s="5" t="s">
        <v>371</v>
      </c>
      <c r="J264" s="5" t="s">
        <v>371</v>
      </c>
      <c r="K264" s="5" t="s">
        <v>371</v>
      </c>
      <c r="L264" s="5" t="s">
        <v>371</v>
      </c>
      <c r="M264" s="5" t="s">
        <v>371</v>
      </c>
      <c r="N264" s="38">
        <v>137.5</v>
      </c>
      <c r="O264" s="38">
        <v>198.3</v>
      </c>
      <c r="P264" s="4">
        <f t="shared" si="72"/>
        <v>1.4421818181818182</v>
      </c>
      <c r="Q264" s="11">
        <v>20</v>
      </c>
      <c r="R264" s="11">
        <v>1</v>
      </c>
      <c r="S264" s="11">
        <v>15</v>
      </c>
      <c r="T264" s="38">
        <v>10</v>
      </c>
      <c r="U264" s="38">
        <v>10</v>
      </c>
      <c r="V264" s="4">
        <f t="shared" si="73"/>
        <v>1</v>
      </c>
      <c r="W264" s="11">
        <v>25</v>
      </c>
      <c r="X264" s="38">
        <v>3.5</v>
      </c>
      <c r="Y264" s="38">
        <v>3.7</v>
      </c>
      <c r="Z264" s="4">
        <f t="shared" si="74"/>
        <v>1.0571428571428572</v>
      </c>
      <c r="AA264" s="11">
        <v>25</v>
      </c>
      <c r="AB264" s="49">
        <f t="shared" si="75"/>
        <v>1.1208495034377388</v>
      </c>
      <c r="AC264" s="49">
        <f t="shared" si="76"/>
        <v>1.1208495034377388</v>
      </c>
      <c r="AD264" s="50">
        <v>3344</v>
      </c>
      <c r="AE264" s="38">
        <f t="shared" si="67"/>
        <v>304</v>
      </c>
      <c r="AF264" s="38">
        <f t="shared" si="68"/>
        <v>340.7</v>
      </c>
      <c r="AG264" s="38">
        <f t="shared" si="77"/>
        <v>36.699999999999989</v>
      </c>
      <c r="AH264" s="38">
        <v>0</v>
      </c>
      <c r="AI264" s="38">
        <f t="shared" si="69"/>
        <v>340.7</v>
      </c>
      <c r="AJ264" s="38"/>
      <c r="AK264" s="38">
        <f t="shared" si="70"/>
        <v>340.7</v>
      </c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10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10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10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10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10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10"/>
      <c r="GJ264" s="9"/>
      <c r="GK264" s="9"/>
    </row>
    <row r="265" spans="1:193" s="2" customFormat="1" ht="16.95" customHeight="1">
      <c r="A265" s="14" t="s">
        <v>262</v>
      </c>
      <c r="B265" s="38">
        <v>3229</v>
      </c>
      <c r="C265" s="38">
        <v>3334</v>
      </c>
      <c r="D265" s="4">
        <f t="shared" si="71"/>
        <v>1.0325178073707031</v>
      </c>
      <c r="E265" s="11">
        <v>10</v>
      </c>
      <c r="F265" s="5" t="s">
        <v>371</v>
      </c>
      <c r="G265" s="5" t="s">
        <v>371</v>
      </c>
      <c r="H265" s="5" t="s">
        <v>371</v>
      </c>
      <c r="I265" s="5" t="s">
        <v>371</v>
      </c>
      <c r="J265" s="5" t="s">
        <v>371</v>
      </c>
      <c r="K265" s="5" t="s">
        <v>371</v>
      </c>
      <c r="L265" s="5" t="s">
        <v>371</v>
      </c>
      <c r="M265" s="5" t="s">
        <v>371</v>
      </c>
      <c r="N265" s="38">
        <v>273.3</v>
      </c>
      <c r="O265" s="38">
        <v>421.9</v>
      </c>
      <c r="P265" s="4">
        <f t="shared" si="72"/>
        <v>1.5437248444932308</v>
      </c>
      <c r="Q265" s="11">
        <v>20</v>
      </c>
      <c r="R265" s="11">
        <v>1</v>
      </c>
      <c r="S265" s="11">
        <v>15</v>
      </c>
      <c r="T265" s="38">
        <v>165</v>
      </c>
      <c r="U265" s="38">
        <v>168.2</v>
      </c>
      <c r="V265" s="4">
        <f t="shared" si="73"/>
        <v>1.0193939393939393</v>
      </c>
      <c r="W265" s="11">
        <v>10</v>
      </c>
      <c r="X265" s="38">
        <v>11</v>
      </c>
      <c r="Y265" s="38">
        <v>11.3</v>
      </c>
      <c r="Z265" s="4">
        <f t="shared" si="74"/>
        <v>1.0272727272727273</v>
      </c>
      <c r="AA265" s="11">
        <v>40</v>
      </c>
      <c r="AB265" s="49">
        <f t="shared" si="75"/>
        <v>1.1314160362991592</v>
      </c>
      <c r="AC265" s="49">
        <f t="shared" si="76"/>
        <v>1.1314160362991592</v>
      </c>
      <c r="AD265" s="50">
        <v>5863</v>
      </c>
      <c r="AE265" s="38">
        <f t="shared" si="67"/>
        <v>533</v>
      </c>
      <c r="AF265" s="38">
        <f t="shared" si="68"/>
        <v>603</v>
      </c>
      <c r="AG265" s="38">
        <f t="shared" si="77"/>
        <v>70</v>
      </c>
      <c r="AH265" s="38">
        <v>0</v>
      </c>
      <c r="AI265" s="38">
        <f t="shared" si="69"/>
        <v>603</v>
      </c>
      <c r="AJ265" s="38"/>
      <c r="AK265" s="38">
        <f t="shared" si="70"/>
        <v>603</v>
      </c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10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10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10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10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10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10"/>
      <c r="GJ265" s="9"/>
      <c r="GK265" s="9"/>
    </row>
    <row r="266" spans="1:193" s="2" customFormat="1" ht="16.95" customHeight="1">
      <c r="A266" s="14" t="s">
        <v>263</v>
      </c>
      <c r="B266" s="38">
        <v>1300</v>
      </c>
      <c r="C266" s="38">
        <v>338</v>
      </c>
      <c r="D266" s="4">
        <f t="shared" si="71"/>
        <v>0.26</v>
      </c>
      <c r="E266" s="11">
        <v>10</v>
      </c>
      <c r="F266" s="5" t="s">
        <v>371</v>
      </c>
      <c r="G266" s="5" t="s">
        <v>371</v>
      </c>
      <c r="H266" s="5" t="s">
        <v>371</v>
      </c>
      <c r="I266" s="5" t="s">
        <v>371</v>
      </c>
      <c r="J266" s="5" t="s">
        <v>371</v>
      </c>
      <c r="K266" s="5" t="s">
        <v>371</v>
      </c>
      <c r="L266" s="5" t="s">
        <v>371</v>
      </c>
      <c r="M266" s="5" t="s">
        <v>371</v>
      </c>
      <c r="N266" s="38">
        <v>587.70000000000005</v>
      </c>
      <c r="O266" s="38">
        <v>299.5</v>
      </c>
      <c r="P266" s="4">
        <f t="shared" si="72"/>
        <v>0.50961374851114505</v>
      </c>
      <c r="Q266" s="11">
        <v>20</v>
      </c>
      <c r="R266" s="11">
        <v>1</v>
      </c>
      <c r="S266" s="11">
        <v>15</v>
      </c>
      <c r="T266" s="38">
        <v>42</v>
      </c>
      <c r="U266" s="38">
        <v>64.2</v>
      </c>
      <c r="V266" s="4">
        <f t="shared" si="73"/>
        <v>1.5285714285714287</v>
      </c>
      <c r="W266" s="11">
        <v>10</v>
      </c>
      <c r="X266" s="38">
        <v>11</v>
      </c>
      <c r="Y266" s="38">
        <v>11</v>
      </c>
      <c r="Z266" s="4">
        <f t="shared" si="74"/>
        <v>1</v>
      </c>
      <c r="AA266" s="11">
        <v>40</v>
      </c>
      <c r="AB266" s="49">
        <f t="shared" si="75"/>
        <v>0.87450515006249663</v>
      </c>
      <c r="AC266" s="49">
        <f t="shared" si="76"/>
        <v>0.87450515006249663</v>
      </c>
      <c r="AD266" s="50">
        <v>4426</v>
      </c>
      <c r="AE266" s="38">
        <f t="shared" si="67"/>
        <v>402.36363636363637</v>
      </c>
      <c r="AF266" s="38">
        <f t="shared" si="68"/>
        <v>351.9</v>
      </c>
      <c r="AG266" s="38">
        <f t="shared" si="77"/>
        <v>-50.463636363636397</v>
      </c>
      <c r="AH266" s="38">
        <v>0</v>
      </c>
      <c r="AI266" s="38">
        <f t="shared" si="69"/>
        <v>351.9</v>
      </c>
      <c r="AJ266" s="38"/>
      <c r="AK266" s="38">
        <f t="shared" si="70"/>
        <v>351.9</v>
      </c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10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10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10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10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10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10"/>
      <c r="GJ266" s="9"/>
      <c r="GK266" s="9"/>
    </row>
    <row r="267" spans="1:193" s="2" customFormat="1" ht="16.95" customHeight="1">
      <c r="A267" s="14" t="s">
        <v>264</v>
      </c>
      <c r="B267" s="38">
        <v>3000</v>
      </c>
      <c r="C267" s="38">
        <v>3211.9</v>
      </c>
      <c r="D267" s="4">
        <f t="shared" si="71"/>
        <v>1.0706333333333333</v>
      </c>
      <c r="E267" s="11">
        <v>10</v>
      </c>
      <c r="F267" s="5" t="s">
        <v>371</v>
      </c>
      <c r="G267" s="5" t="s">
        <v>371</v>
      </c>
      <c r="H267" s="5" t="s">
        <v>371</v>
      </c>
      <c r="I267" s="5" t="s">
        <v>371</v>
      </c>
      <c r="J267" s="5" t="s">
        <v>371</v>
      </c>
      <c r="K267" s="5" t="s">
        <v>371</v>
      </c>
      <c r="L267" s="5" t="s">
        <v>371</v>
      </c>
      <c r="M267" s="5" t="s">
        <v>371</v>
      </c>
      <c r="N267" s="38">
        <v>772.2</v>
      </c>
      <c r="O267" s="38">
        <v>859.1</v>
      </c>
      <c r="P267" s="4">
        <f t="shared" si="72"/>
        <v>1.1125356125356125</v>
      </c>
      <c r="Q267" s="11">
        <v>20</v>
      </c>
      <c r="R267" s="11">
        <v>1</v>
      </c>
      <c r="S267" s="11">
        <v>15</v>
      </c>
      <c r="T267" s="38">
        <v>11</v>
      </c>
      <c r="U267" s="38">
        <v>11.4</v>
      </c>
      <c r="V267" s="4">
        <f t="shared" si="73"/>
        <v>1.0363636363636364</v>
      </c>
      <c r="W267" s="11">
        <v>25</v>
      </c>
      <c r="X267" s="38">
        <v>12</v>
      </c>
      <c r="Y267" s="38">
        <v>12.6</v>
      </c>
      <c r="Z267" s="4">
        <f t="shared" si="74"/>
        <v>1.05</v>
      </c>
      <c r="AA267" s="11">
        <v>25</v>
      </c>
      <c r="AB267" s="49">
        <f t="shared" si="75"/>
        <v>1.0538540683488051</v>
      </c>
      <c r="AC267" s="49">
        <f t="shared" si="76"/>
        <v>1.0538540683488051</v>
      </c>
      <c r="AD267" s="50">
        <v>5844</v>
      </c>
      <c r="AE267" s="38">
        <f t="shared" si="67"/>
        <v>531.27272727272725</v>
      </c>
      <c r="AF267" s="38">
        <f t="shared" si="68"/>
        <v>559.9</v>
      </c>
      <c r="AG267" s="38">
        <f t="shared" si="77"/>
        <v>28.627272727272725</v>
      </c>
      <c r="AH267" s="38">
        <v>0</v>
      </c>
      <c r="AI267" s="38">
        <f t="shared" si="69"/>
        <v>559.9</v>
      </c>
      <c r="AJ267" s="38"/>
      <c r="AK267" s="38">
        <f t="shared" si="70"/>
        <v>559.9</v>
      </c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10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10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10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10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10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10"/>
      <c r="GJ267" s="9"/>
      <c r="GK267" s="9"/>
    </row>
    <row r="268" spans="1:193" s="2" customFormat="1" ht="16.95" customHeight="1">
      <c r="A268" s="14" t="s">
        <v>265</v>
      </c>
      <c r="B268" s="38">
        <v>4500</v>
      </c>
      <c r="C268" s="38">
        <v>5309</v>
      </c>
      <c r="D268" s="4">
        <f t="shared" si="71"/>
        <v>1.1797777777777778</v>
      </c>
      <c r="E268" s="11">
        <v>10</v>
      </c>
      <c r="F268" s="5" t="s">
        <v>371</v>
      </c>
      <c r="G268" s="5" t="s">
        <v>371</v>
      </c>
      <c r="H268" s="5" t="s">
        <v>371</v>
      </c>
      <c r="I268" s="5" t="s">
        <v>371</v>
      </c>
      <c r="J268" s="5" t="s">
        <v>371</v>
      </c>
      <c r="K268" s="5" t="s">
        <v>371</v>
      </c>
      <c r="L268" s="5" t="s">
        <v>371</v>
      </c>
      <c r="M268" s="5" t="s">
        <v>371</v>
      </c>
      <c r="N268" s="38">
        <v>497.5</v>
      </c>
      <c r="O268" s="38">
        <v>305.7</v>
      </c>
      <c r="P268" s="4">
        <f t="shared" si="72"/>
        <v>0.61447236180904519</v>
      </c>
      <c r="Q268" s="11">
        <v>20</v>
      </c>
      <c r="R268" s="11">
        <v>1</v>
      </c>
      <c r="S268" s="11">
        <v>15</v>
      </c>
      <c r="T268" s="38">
        <v>4</v>
      </c>
      <c r="U268" s="38">
        <v>4.3</v>
      </c>
      <c r="V268" s="4">
        <f t="shared" si="73"/>
        <v>1.075</v>
      </c>
      <c r="W268" s="11">
        <v>15</v>
      </c>
      <c r="X268" s="38">
        <v>4</v>
      </c>
      <c r="Y268" s="38">
        <v>4.3</v>
      </c>
      <c r="Z268" s="4">
        <f t="shared" si="74"/>
        <v>1.075</v>
      </c>
      <c r="AA268" s="11">
        <v>35</v>
      </c>
      <c r="AB268" s="49">
        <f t="shared" si="75"/>
        <v>0.97723394751535464</v>
      </c>
      <c r="AC268" s="49">
        <f t="shared" si="76"/>
        <v>0.97723394751535464</v>
      </c>
      <c r="AD268" s="50">
        <v>894</v>
      </c>
      <c r="AE268" s="38">
        <f t="shared" si="67"/>
        <v>81.272727272727266</v>
      </c>
      <c r="AF268" s="38">
        <f t="shared" si="68"/>
        <v>79.400000000000006</v>
      </c>
      <c r="AG268" s="38">
        <f t="shared" si="77"/>
        <v>-1.8727272727272606</v>
      </c>
      <c r="AH268" s="38">
        <v>0</v>
      </c>
      <c r="AI268" s="38">
        <f t="shared" si="69"/>
        <v>79.400000000000006</v>
      </c>
      <c r="AJ268" s="38"/>
      <c r="AK268" s="38">
        <f t="shared" si="70"/>
        <v>79.400000000000006</v>
      </c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10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10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10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10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10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10"/>
      <c r="GJ268" s="9"/>
      <c r="GK268" s="9"/>
    </row>
    <row r="269" spans="1:193" s="2" customFormat="1" ht="16.95" customHeight="1">
      <c r="A269" s="19" t="s">
        <v>266</v>
      </c>
      <c r="B269" s="7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10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10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10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10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10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10"/>
      <c r="GJ269" s="9"/>
      <c r="GK269" s="9"/>
    </row>
    <row r="270" spans="1:193" s="2" customFormat="1" ht="16.95" customHeight="1">
      <c r="A270" s="14" t="s">
        <v>267</v>
      </c>
      <c r="B270" s="38">
        <v>0</v>
      </c>
      <c r="C270" s="38">
        <v>0</v>
      </c>
      <c r="D270" s="4">
        <f t="shared" si="71"/>
        <v>0</v>
      </c>
      <c r="E270" s="11">
        <v>0</v>
      </c>
      <c r="F270" s="5" t="s">
        <v>371</v>
      </c>
      <c r="G270" s="5" t="s">
        <v>371</v>
      </c>
      <c r="H270" s="5" t="s">
        <v>371</v>
      </c>
      <c r="I270" s="5" t="s">
        <v>371</v>
      </c>
      <c r="J270" s="5" t="s">
        <v>371</v>
      </c>
      <c r="K270" s="5" t="s">
        <v>371</v>
      </c>
      <c r="L270" s="5" t="s">
        <v>371</v>
      </c>
      <c r="M270" s="5" t="s">
        <v>371</v>
      </c>
      <c r="N270" s="38">
        <v>43.4</v>
      </c>
      <c r="O270" s="38">
        <v>47.9</v>
      </c>
      <c r="P270" s="4">
        <f t="shared" si="72"/>
        <v>1.1036866359447004</v>
      </c>
      <c r="Q270" s="11">
        <v>20</v>
      </c>
      <c r="R270" s="11">
        <v>1</v>
      </c>
      <c r="S270" s="11">
        <v>15</v>
      </c>
      <c r="T270" s="38">
        <v>0</v>
      </c>
      <c r="U270" s="38">
        <v>0</v>
      </c>
      <c r="V270" s="4">
        <f t="shared" si="73"/>
        <v>1</v>
      </c>
      <c r="W270" s="11">
        <v>10</v>
      </c>
      <c r="X270" s="38">
        <v>0</v>
      </c>
      <c r="Y270" s="38">
        <v>0.1</v>
      </c>
      <c r="Z270" s="4">
        <f t="shared" si="74"/>
        <v>1</v>
      </c>
      <c r="AA270" s="11">
        <v>40</v>
      </c>
      <c r="AB270" s="49">
        <f t="shared" si="75"/>
        <v>1.0243968555164</v>
      </c>
      <c r="AC270" s="49">
        <f t="shared" si="76"/>
        <v>1.0243968555164</v>
      </c>
      <c r="AD270" s="50">
        <v>580</v>
      </c>
      <c r="AE270" s="38">
        <f t="shared" si="67"/>
        <v>52.727272727272727</v>
      </c>
      <c r="AF270" s="38">
        <f t="shared" si="68"/>
        <v>54</v>
      </c>
      <c r="AG270" s="38">
        <f t="shared" si="77"/>
        <v>1.2727272727272734</v>
      </c>
      <c r="AH270" s="38">
        <v>0</v>
      </c>
      <c r="AI270" s="38">
        <f t="shared" si="69"/>
        <v>54</v>
      </c>
      <c r="AJ270" s="38"/>
      <c r="AK270" s="38">
        <f t="shared" si="70"/>
        <v>54</v>
      </c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10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10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10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10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10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10"/>
      <c r="GJ270" s="9"/>
      <c r="GK270" s="9"/>
    </row>
    <row r="271" spans="1:193" s="2" customFormat="1" ht="16.95" customHeight="1">
      <c r="A271" s="14" t="s">
        <v>268</v>
      </c>
      <c r="B271" s="38">
        <v>0</v>
      </c>
      <c r="C271" s="38">
        <v>0</v>
      </c>
      <c r="D271" s="4">
        <f t="shared" si="71"/>
        <v>0</v>
      </c>
      <c r="E271" s="11">
        <v>0</v>
      </c>
      <c r="F271" s="5" t="s">
        <v>371</v>
      </c>
      <c r="G271" s="5" t="s">
        <v>371</v>
      </c>
      <c r="H271" s="5" t="s">
        <v>371</v>
      </c>
      <c r="I271" s="5" t="s">
        <v>371</v>
      </c>
      <c r="J271" s="5" t="s">
        <v>371</v>
      </c>
      <c r="K271" s="5" t="s">
        <v>371</v>
      </c>
      <c r="L271" s="5" t="s">
        <v>371</v>
      </c>
      <c r="M271" s="5" t="s">
        <v>371</v>
      </c>
      <c r="N271" s="38">
        <v>219.7</v>
      </c>
      <c r="O271" s="38">
        <v>134.6</v>
      </c>
      <c r="P271" s="4">
        <f t="shared" si="72"/>
        <v>0.61265361857077838</v>
      </c>
      <c r="Q271" s="11">
        <v>20</v>
      </c>
      <c r="R271" s="11">
        <v>1</v>
      </c>
      <c r="S271" s="11">
        <v>15</v>
      </c>
      <c r="T271" s="38">
        <v>0</v>
      </c>
      <c r="U271" s="38">
        <v>0</v>
      </c>
      <c r="V271" s="4">
        <f t="shared" si="73"/>
        <v>1</v>
      </c>
      <c r="W271" s="11">
        <v>20</v>
      </c>
      <c r="X271" s="38">
        <v>0.5</v>
      </c>
      <c r="Y271" s="38">
        <v>0.6</v>
      </c>
      <c r="Z271" s="4">
        <f t="shared" si="74"/>
        <v>1.2</v>
      </c>
      <c r="AA271" s="11">
        <v>30</v>
      </c>
      <c r="AB271" s="49">
        <f t="shared" si="75"/>
        <v>0.97944791025194788</v>
      </c>
      <c r="AC271" s="49">
        <f t="shared" si="76"/>
        <v>0.97944791025194788</v>
      </c>
      <c r="AD271" s="50">
        <v>70</v>
      </c>
      <c r="AE271" s="38">
        <f t="shared" si="67"/>
        <v>6.3636363636363633</v>
      </c>
      <c r="AF271" s="38">
        <f t="shared" si="68"/>
        <v>6.2</v>
      </c>
      <c r="AG271" s="38">
        <f t="shared" si="77"/>
        <v>-0.16363636363636314</v>
      </c>
      <c r="AH271" s="38">
        <v>0</v>
      </c>
      <c r="AI271" s="38">
        <f t="shared" si="69"/>
        <v>6.2</v>
      </c>
      <c r="AJ271" s="38"/>
      <c r="AK271" s="38">
        <f t="shared" si="70"/>
        <v>6.2</v>
      </c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10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10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10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10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10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10"/>
      <c r="GJ271" s="9"/>
      <c r="GK271" s="9"/>
    </row>
    <row r="272" spans="1:193" s="2" customFormat="1" ht="16.95" customHeight="1">
      <c r="A272" s="14" t="s">
        <v>269</v>
      </c>
      <c r="B272" s="38">
        <v>0</v>
      </c>
      <c r="C272" s="38">
        <v>0</v>
      </c>
      <c r="D272" s="4">
        <f t="shared" si="71"/>
        <v>0</v>
      </c>
      <c r="E272" s="11">
        <v>0</v>
      </c>
      <c r="F272" s="5" t="s">
        <v>371</v>
      </c>
      <c r="G272" s="5" t="s">
        <v>371</v>
      </c>
      <c r="H272" s="5" t="s">
        <v>371</v>
      </c>
      <c r="I272" s="5" t="s">
        <v>371</v>
      </c>
      <c r="J272" s="5" t="s">
        <v>371</v>
      </c>
      <c r="K272" s="5" t="s">
        <v>371</v>
      </c>
      <c r="L272" s="5" t="s">
        <v>371</v>
      </c>
      <c r="M272" s="5" t="s">
        <v>371</v>
      </c>
      <c r="N272" s="38">
        <v>397.5</v>
      </c>
      <c r="O272" s="38">
        <v>142.30000000000001</v>
      </c>
      <c r="P272" s="4">
        <f t="shared" si="72"/>
        <v>0.35798742138364781</v>
      </c>
      <c r="Q272" s="11">
        <v>20</v>
      </c>
      <c r="R272" s="11">
        <v>1</v>
      </c>
      <c r="S272" s="11">
        <v>15</v>
      </c>
      <c r="T272" s="38">
        <v>0</v>
      </c>
      <c r="U272" s="38">
        <v>0</v>
      </c>
      <c r="V272" s="4">
        <f t="shared" si="73"/>
        <v>1</v>
      </c>
      <c r="W272" s="11">
        <v>10</v>
      </c>
      <c r="X272" s="38">
        <v>1.2</v>
      </c>
      <c r="Y272" s="38">
        <v>1.4</v>
      </c>
      <c r="Z272" s="4">
        <f t="shared" si="74"/>
        <v>1.1666666666666667</v>
      </c>
      <c r="AA272" s="11">
        <v>40</v>
      </c>
      <c r="AB272" s="49">
        <f t="shared" si="75"/>
        <v>0.927369589345172</v>
      </c>
      <c r="AC272" s="49">
        <f t="shared" si="76"/>
        <v>0.927369589345172</v>
      </c>
      <c r="AD272" s="50">
        <v>180</v>
      </c>
      <c r="AE272" s="38">
        <f t="shared" si="67"/>
        <v>16.363636363636363</v>
      </c>
      <c r="AF272" s="38">
        <f t="shared" si="68"/>
        <v>15.2</v>
      </c>
      <c r="AG272" s="38">
        <f t="shared" si="77"/>
        <v>-1.163636363636364</v>
      </c>
      <c r="AH272" s="38">
        <v>0</v>
      </c>
      <c r="AI272" s="38">
        <f t="shared" si="69"/>
        <v>15.2</v>
      </c>
      <c r="AJ272" s="38"/>
      <c r="AK272" s="38">
        <f t="shared" si="70"/>
        <v>15.2</v>
      </c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10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10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10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10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10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10"/>
      <c r="GJ272" s="9"/>
      <c r="GK272" s="9"/>
    </row>
    <row r="273" spans="1:193" s="2" customFormat="1" ht="16.95" customHeight="1">
      <c r="A273" s="14" t="s">
        <v>270</v>
      </c>
      <c r="B273" s="38">
        <v>0</v>
      </c>
      <c r="C273" s="38">
        <v>0</v>
      </c>
      <c r="D273" s="4">
        <f t="shared" si="71"/>
        <v>0</v>
      </c>
      <c r="E273" s="11">
        <v>0</v>
      </c>
      <c r="F273" s="5" t="s">
        <v>371</v>
      </c>
      <c r="G273" s="5" t="s">
        <v>371</v>
      </c>
      <c r="H273" s="5" t="s">
        <v>371</v>
      </c>
      <c r="I273" s="5" t="s">
        <v>371</v>
      </c>
      <c r="J273" s="5" t="s">
        <v>371</v>
      </c>
      <c r="K273" s="5" t="s">
        <v>371</v>
      </c>
      <c r="L273" s="5" t="s">
        <v>371</v>
      </c>
      <c r="M273" s="5" t="s">
        <v>371</v>
      </c>
      <c r="N273" s="38">
        <v>125.5</v>
      </c>
      <c r="O273" s="38">
        <v>162.19999999999999</v>
      </c>
      <c r="P273" s="4">
        <f t="shared" si="72"/>
        <v>1.2924302788844622</v>
      </c>
      <c r="Q273" s="11">
        <v>20</v>
      </c>
      <c r="R273" s="11">
        <v>1</v>
      </c>
      <c r="S273" s="11">
        <v>15</v>
      </c>
      <c r="T273" s="38">
        <v>10</v>
      </c>
      <c r="U273" s="38">
        <v>9.5</v>
      </c>
      <c r="V273" s="4">
        <f t="shared" si="73"/>
        <v>0.95</v>
      </c>
      <c r="W273" s="11">
        <v>20</v>
      </c>
      <c r="X273" s="38">
        <v>1</v>
      </c>
      <c r="Y273" s="38">
        <v>1.1000000000000001</v>
      </c>
      <c r="Z273" s="4">
        <f t="shared" si="74"/>
        <v>1.1000000000000001</v>
      </c>
      <c r="AA273" s="11">
        <v>30</v>
      </c>
      <c r="AB273" s="49">
        <f t="shared" si="75"/>
        <v>1.0923365362081088</v>
      </c>
      <c r="AC273" s="49">
        <f t="shared" si="76"/>
        <v>1.0923365362081088</v>
      </c>
      <c r="AD273" s="50">
        <v>2100</v>
      </c>
      <c r="AE273" s="38">
        <f t="shared" si="67"/>
        <v>190.90909090909091</v>
      </c>
      <c r="AF273" s="38">
        <f t="shared" si="68"/>
        <v>208.5</v>
      </c>
      <c r="AG273" s="38">
        <f t="shared" si="77"/>
        <v>17.590909090909093</v>
      </c>
      <c r="AH273" s="38">
        <v>0</v>
      </c>
      <c r="AI273" s="38">
        <f t="shared" si="69"/>
        <v>208.5</v>
      </c>
      <c r="AJ273" s="38"/>
      <c r="AK273" s="38">
        <f t="shared" si="70"/>
        <v>208.5</v>
      </c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10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10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10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10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10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10"/>
      <c r="GJ273" s="9"/>
      <c r="GK273" s="9"/>
    </row>
    <row r="274" spans="1:193" s="2" customFormat="1" ht="16.95" customHeight="1">
      <c r="A274" s="14" t="s">
        <v>271</v>
      </c>
      <c r="B274" s="38">
        <v>184</v>
      </c>
      <c r="C274" s="38">
        <v>133</v>
      </c>
      <c r="D274" s="4">
        <f t="shared" si="71"/>
        <v>0.72282608695652173</v>
      </c>
      <c r="E274" s="11">
        <v>10</v>
      </c>
      <c r="F274" s="5" t="s">
        <v>371</v>
      </c>
      <c r="G274" s="5" t="s">
        <v>371</v>
      </c>
      <c r="H274" s="5" t="s">
        <v>371</v>
      </c>
      <c r="I274" s="5" t="s">
        <v>371</v>
      </c>
      <c r="J274" s="5" t="s">
        <v>371</v>
      </c>
      <c r="K274" s="5" t="s">
        <v>371</v>
      </c>
      <c r="L274" s="5" t="s">
        <v>371</v>
      </c>
      <c r="M274" s="5" t="s">
        <v>371</v>
      </c>
      <c r="N274" s="38">
        <v>325.60000000000002</v>
      </c>
      <c r="O274" s="38">
        <v>82.1</v>
      </c>
      <c r="P274" s="4">
        <f t="shared" si="72"/>
        <v>0.25214987714987713</v>
      </c>
      <c r="Q274" s="11">
        <v>20</v>
      </c>
      <c r="R274" s="11">
        <v>1</v>
      </c>
      <c r="S274" s="11">
        <v>15</v>
      </c>
      <c r="T274" s="38">
        <v>0</v>
      </c>
      <c r="U274" s="38">
        <v>0</v>
      </c>
      <c r="V274" s="4">
        <f t="shared" si="73"/>
        <v>1</v>
      </c>
      <c r="W274" s="11">
        <v>20</v>
      </c>
      <c r="X274" s="38">
        <v>0.5</v>
      </c>
      <c r="Y274" s="38">
        <v>0.3</v>
      </c>
      <c r="Z274" s="4">
        <f t="shared" si="74"/>
        <v>0.6</v>
      </c>
      <c r="AA274" s="11">
        <v>30</v>
      </c>
      <c r="AB274" s="49">
        <f t="shared" si="75"/>
        <v>0.68706587802697638</v>
      </c>
      <c r="AC274" s="49">
        <f t="shared" si="76"/>
        <v>0.68706587802697638</v>
      </c>
      <c r="AD274" s="50">
        <v>96</v>
      </c>
      <c r="AE274" s="38">
        <f t="shared" si="67"/>
        <v>8.7272727272727266</v>
      </c>
      <c r="AF274" s="38">
        <f t="shared" si="68"/>
        <v>6</v>
      </c>
      <c r="AG274" s="38">
        <f t="shared" si="77"/>
        <v>-2.7272727272727266</v>
      </c>
      <c r="AH274" s="38">
        <v>0</v>
      </c>
      <c r="AI274" s="38">
        <f t="shared" si="69"/>
        <v>6</v>
      </c>
      <c r="AJ274" s="38"/>
      <c r="AK274" s="38">
        <f t="shared" si="70"/>
        <v>6</v>
      </c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10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10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10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10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10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10"/>
      <c r="GJ274" s="9"/>
      <c r="GK274" s="9"/>
    </row>
    <row r="275" spans="1:193" s="2" customFormat="1" ht="16.95" customHeight="1">
      <c r="A275" s="14" t="s">
        <v>272</v>
      </c>
      <c r="B275" s="38">
        <v>0</v>
      </c>
      <c r="C275" s="38">
        <v>0</v>
      </c>
      <c r="D275" s="4">
        <f t="shared" si="71"/>
        <v>0</v>
      </c>
      <c r="E275" s="11">
        <v>0</v>
      </c>
      <c r="F275" s="5" t="s">
        <v>371</v>
      </c>
      <c r="G275" s="5" t="s">
        <v>371</v>
      </c>
      <c r="H275" s="5" t="s">
        <v>371</v>
      </c>
      <c r="I275" s="5" t="s">
        <v>371</v>
      </c>
      <c r="J275" s="5" t="s">
        <v>371</v>
      </c>
      <c r="K275" s="5" t="s">
        <v>371</v>
      </c>
      <c r="L275" s="5" t="s">
        <v>371</v>
      </c>
      <c r="M275" s="5" t="s">
        <v>371</v>
      </c>
      <c r="N275" s="38">
        <v>202.6</v>
      </c>
      <c r="O275" s="38">
        <v>292</v>
      </c>
      <c r="P275" s="4">
        <f t="shared" si="72"/>
        <v>1.441263573543929</v>
      </c>
      <c r="Q275" s="11">
        <v>20</v>
      </c>
      <c r="R275" s="11">
        <v>1</v>
      </c>
      <c r="S275" s="11">
        <v>15</v>
      </c>
      <c r="T275" s="38">
        <v>10</v>
      </c>
      <c r="U275" s="38">
        <v>6.3</v>
      </c>
      <c r="V275" s="4">
        <f t="shared" si="73"/>
        <v>0.63</v>
      </c>
      <c r="W275" s="11">
        <v>15</v>
      </c>
      <c r="X275" s="38">
        <v>1.2</v>
      </c>
      <c r="Y275" s="38">
        <v>1.2</v>
      </c>
      <c r="Z275" s="4">
        <f t="shared" si="74"/>
        <v>1</v>
      </c>
      <c r="AA275" s="11">
        <v>35</v>
      </c>
      <c r="AB275" s="49">
        <f t="shared" si="75"/>
        <v>1.0385326055397479</v>
      </c>
      <c r="AC275" s="49">
        <f t="shared" si="76"/>
        <v>1.0385326055397479</v>
      </c>
      <c r="AD275" s="50">
        <v>1505</v>
      </c>
      <c r="AE275" s="38">
        <f t="shared" si="67"/>
        <v>136.81818181818181</v>
      </c>
      <c r="AF275" s="38">
        <f t="shared" si="68"/>
        <v>142.1</v>
      </c>
      <c r="AG275" s="38">
        <f t="shared" si="77"/>
        <v>5.2818181818181813</v>
      </c>
      <c r="AH275" s="38">
        <v>0</v>
      </c>
      <c r="AI275" s="38">
        <f t="shared" si="69"/>
        <v>142.1</v>
      </c>
      <c r="AJ275" s="38"/>
      <c r="AK275" s="38">
        <f t="shared" si="70"/>
        <v>142.1</v>
      </c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10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10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10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10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10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10"/>
      <c r="GJ275" s="9"/>
      <c r="GK275" s="9"/>
    </row>
    <row r="276" spans="1:193" s="2" customFormat="1" ht="16.95" customHeight="1">
      <c r="A276" s="14" t="s">
        <v>273</v>
      </c>
      <c r="B276" s="38">
        <v>0</v>
      </c>
      <c r="C276" s="38">
        <v>0</v>
      </c>
      <c r="D276" s="4">
        <f t="shared" si="71"/>
        <v>0</v>
      </c>
      <c r="E276" s="11">
        <v>0</v>
      </c>
      <c r="F276" s="5" t="s">
        <v>371</v>
      </c>
      <c r="G276" s="5" t="s">
        <v>371</v>
      </c>
      <c r="H276" s="5" t="s">
        <v>371</v>
      </c>
      <c r="I276" s="5" t="s">
        <v>371</v>
      </c>
      <c r="J276" s="5" t="s">
        <v>371</v>
      </c>
      <c r="K276" s="5" t="s">
        <v>371</v>
      </c>
      <c r="L276" s="5" t="s">
        <v>371</v>
      </c>
      <c r="M276" s="5" t="s">
        <v>371</v>
      </c>
      <c r="N276" s="38">
        <v>79.099999999999994</v>
      </c>
      <c r="O276" s="38">
        <v>148.5</v>
      </c>
      <c r="P276" s="4">
        <f t="shared" si="72"/>
        <v>1.8773704171934262</v>
      </c>
      <c r="Q276" s="11">
        <v>20</v>
      </c>
      <c r="R276" s="11">
        <v>1</v>
      </c>
      <c r="S276" s="11">
        <v>15</v>
      </c>
      <c r="T276" s="38">
        <v>4</v>
      </c>
      <c r="U276" s="38">
        <v>5.9</v>
      </c>
      <c r="V276" s="4">
        <f t="shared" si="73"/>
        <v>1.4750000000000001</v>
      </c>
      <c r="W276" s="11">
        <v>20</v>
      </c>
      <c r="X276" s="38">
        <v>1.2</v>
      </c>
      <c r="Y276" s="38">
        <v>1.2</v>
      </c>
      <c r="Z276" s="4">
        <f t="shared" si="74"/>
        <v>1</v>
      </c>
      <c r="AA276" s="11">
        <v>30</v>
      </c>
      <c r="AB276" s="49">
        <f t="shared" si="75"/>
        <v>1.3182048040455121</v>
      </c>
      <c r="AC276" s="49">
        <f t="shared" si="76"/>
        <v>1.2118204804045511</v>
      </c>
      <c r="AD276" s="50">
        <v>1522</v>
      </c>
      <c r="AE276" s="38">
        <f t="shared" si="67"/>
        <v>138.36363636363637</v>
      </c>
      <c r="AF276" s="38">
        <f t="shared" si="68"/>
        <v>167.7</v>
      </c>
      <c r="AG276" s="38">
        <f t="shared" si="77"/>
        <v>29.336363636363615</v>
      </c>
      <c r="AH276" s="38">
        <v>0</v>
      </c>
      <c r="AI276" s="38">
        <f t="shared" si="69"/>
        <v>167.7</v>
      </c>
      <c r="AJ276" s="38"/>
      <c r="AK276" s="38">
        <f t="shared" si="70"/>
        <v>167.7</v>
      </c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10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10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10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10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10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10"/>
      <c r="GJ276" s="9"/>
      <c r="GK276" s="9"/>
    </row>
    <row r="277" spans="1:193" s="2" customFormat="1" ht="16.95" customHeight="1">
      <c r="A277" s="14" t="s">
        <v>274</v>
      </c>
      <c r="B277" s="38">
        <v>0</v>
      </c>
      <c r="C277" s="38">
        <v>0</v>
      </c>
      <c r="D277" s="4">
        <f t="shared" si="71"/>
        <v>0</v>
      </c>
      <c r="E277" s="11">
        <v>0</v>
      </c>
      <c r="F277" s="5" t="s">
        <v>371</v>
      </c>
      <c r="G277" s="5" t="s">
        <v>371</v>
      </c>
      <c r="H277" s="5" t="s">
        <v>371</v>
      </c>
      <c r="I277" s="5" t="s">
        <v>371</v>
      </c>
      <c r="J277" s="5" t="s">
        <v>371</v>
      </c>
      <c r="K277" s="5" t="s">
        <v>371</v>
      </c>
      <c r="L277" s="5" t="s">
        <v>371</v>
      </c>
      <c r="M277" s="5" t="s">
        <v>371</v>
      </c>
      <c r="N277" s="38">
        <v>120</v>
      </c>
      <c r="O277" s="38">
        <v>70.599999999999994</v>
      </c>
      <c r="P277" s="4">
        <f t="shared" si="72"/>
        <v>0.58833333333333326</v>
      </c>
      <c r="Q277" s="11">
        <v>20</v>
      </c>
      <c r="R277" s="11">
        <v>1</v>
      </c>
      <c r="S277" s="11">
        <v>15</v>
      </c>
      <c r="T277" s="38">
        <v>0</v>
      </c>
      <c r="U277" s="38">
        <v>0</v>
      </c>
      <c r="V277" s="4">
        <f t="shared" si="73"/>
        <v>1</v>
      </c>
      <c r="W277" s="11">
        <v>30</v>
      </c>
      <c r="X277" s="38">
        <v>0.5</v>
      </c>
      <c r="Y277" s="38">
        <v>0.8</v>
      </c>
      <c r="Z277" s="4">
        <f t="shared" si="74"/>
        <v>1.6</v>
      </c>
      <c r="AA277" s="11">
        <v>20</v>
      </c>
      <c r="AB277" s="49">
        <f t="shared" si="75"/>
        <v>1.044313725490196</v>
      </c>
      <c r="AC277" s="49">
        <f t="shared" si="76"/>
        <v>1.044313725490196</v>
      </c>
      <c r="AD277" s="50">
        <v>1658</v>
      </c>
      <c r="AE277" s="38">
        <f t="shared" si="67"/>
        <v>150.72727272727272</v>
      </c>
      <c r="AF277" s="38">
        <f t="shared" si="68"/>
        <v>157.4</v>
      </c>
      <c r="AG277" s="38">
        <f t="shared" si="77"/>
        <v>6.6727272727272862</v>
      </c>
      <c r="AH277" s="38">
        <v>0</v>
      </c>
      <c r="AI277" s="38">
        <f t="shared" si="69"/>
        <v>157.4</v>
      </c>
      <c r="AJ277" s="38"/>
      <c r="AK277" s="38">
        <f t="shared" si="70"/>
        <v>157.4</v>
      </c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10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10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10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10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10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10"/>
      <c r="GJ277" s="9"/>
      <c r="GK277" s="9"/>
    </row>
    <row r="278" spans="1:193" s="2" customFormat="1" ht="16.95" customHeight="1">
      <c r="A278" s="14" t="s">
        <v>275</v>
      </c>
      <c r="B278" s="38">
        <v>0</v>
      </c>
      <c r="C278" s="38">
        <v>0</v>
      </c>
      <c r="D278" s="4">
        <f t="shared" si="71"/>
        <v>0</v>
      </c>
      <c r="E278" s="11">
        <v>0</v>
      </c>
      <c r="F278" s="5" t="s">
        <v>371</v>
      </c>
      <c r="G278" s="5" t="s">
        <v>371</v>
      </c>
      <c r="H278" s="5" t="s">
        <v>371</v>
      </c>
      <c r="I278" s="5" t="s">
        <v>371</v>
      </c>
      <c r="J278" s="5" t="s">
        <v>371</v>
      </c>
      <c r="K278" s="5" t="s">
        <v>371</v>
      </c>
      <c r="L278" s="5" t="s">
        <v>371</v>
      </c>
      <c r="M278" s="5" t="s">
        <v>371</v>
      </c>
      <c r="N278" s="38">
        <v>38.299999999999997</v>
      </c>
      <c r="O278" s="38">
        <v>107</v>
      </c>
      <c r="P278" s="4">
        <f t="shared" si="72"/>
        <v>2.7937336814621414</v>
      </c>
      <c r="Q278" s="11">
        <v>20</v>
      </c>
      <c r="R278" s="11">
        <v>1</v>
      </c>
      <c r="S278" s="11">
        <v>15</v>
      </c>
      <c r="T278" s="38">
        <v>0</v>
      </c>
      <c r="U278" s="38">
        <v>0</v>
      </c>
      <c r="V278" s="4">
        <f t="shared" si="73"/>
        <v>1</v>
      </c>
      <c r="W278" s="11">
        <v>20</v>
      </c>
      <c r="X278" s="38">
        <v>0.5</v>
      </c>
      <c r="Y278" s="38">
        <v>0.5</v>
      </c>
      <c r="Z278" s="4">
        <f t="shared" si="74"/>
        <v>1</v>
      </c>
      <c r="AA278" s="11">
        <v>30</v>
      </c>
      <c r="AB278" s="49">
        <f t="shared" si="75"/>
        <v>1.4220549838734451</v>
      </c>
      <c r="AC278" s="49">
        <f t="shared" si="76"/>
        <v>1.2222054983873445</v>
      </c>
      <c r="AD278" s="50">
        <v>1233</v>
      </c>
      <c r="AE278" s="38">
        <f t="shared" si="67"/>
        <v>112.09090909090909</v>
      </c>
      <c r="AF278" s="38">
        <f t="shared" si="68"/>
        <v>137</v>
      </c>
      <c r="AG278" s="38">
        <f t="shared" si="77"/>
        <v>24.909090909090907</v>
      </c>
      <c r="AH278" s="38">
        <v>0</v>
      </c>
      <c r="AI278" s="38">
        <f t="shared" si="69"/>
        <v>137</v>
      </c>
      <c r="AJ278" s="38"/>
      <c r="AK278" s="38">
        <f t="shared" si="70"/>
        <v>137</v>
      </c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10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10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10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10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10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10"/>
      <c r="GJ278" s="9"/>
      <c r="GK278" s="9"/>
    </row>
    <row r="279" spans="1:193" s="2" customFormat="1" ht="16.95" customHeight="1">
      <c r="A279" s="14" t="s">
        <v>276</v>
      </c>
      <c r="B279" s="38">
        <v>0</v>
      </c>
      <c r="C279" s="38">
        <v>0</v>
      </c>
      <c r="D279" s="4">
        <f t="shared" si="71"/>
        <v>0</v>
      </c>
      <c r="E279" s="11">
        <v>0</v>
      </c>
      <c r="F279" s="5" t="s">
        <v>371</v>
      </c>
      <c r="G279" s="5" t="s">
        <v>371</v>
      </c>
      <c r="H279" s="5" t="s">
        <v>371</v>
      </c>
      <c r="I279" s="5" t="s">
        <v>371</v>
      </c>
      <c r="J279" s="5" t="s">
        <v>371</v>
      </c>
      <c r="K279" s="5" t="s">
        <v>371</v>
      </c>
      <c r="L279" s="5" t="s">
        <v>371</v>
      </c>
      <c r="M279" s="5" t="s">
        <v>371</v>
      </c>
      <c r="N279" s="38">
        <v>460.8</v>
      </c>
      <c r="O279" s="38">
        <v>197.8</v>
      </c>
      <c r="P279" s="4">
        <f t="shared" si="72"/>
        <v>0.42925347222222221</v>
      </c>
      <c r="Q279" s="11">
        <v>20</v>
      </c>
      <c r="R279" s="11">
        <v>1</v>
      </c>
      <c r="S279" s="11">
        <v>15</v>
      </c>
      <c r="T279" s="38">
        <v>9</v>
      </c>
      <c r="U279" s="38">
        <v>2.9</v>
      </c>
      <c r="V279" s="4">
        <f t="shared" si="73"/>
        <v>0.32222222222222219</v>
      </c>
      <c r="W279" s="11">
        <v>15</v>
      </c>
      <c r="X279" s="38">
        <v>0.5</v>
      </c>
      <c r="Y279" s="38">
        <v>0.5</v>
      </c>
      <c r="Z279" s="4">
        <f t="shared" si="74"/>
        <v>1</v>
      </c>
      <c r="AA279" s="11">
        <v>35</v>
      </c>
      <c r="AB279" s="49">
        <f t="shared" si="75"/>
        <v>0.74609885620915029</v>
      </c>
      <c r="AC279" s="49">
        <f t="shared" si="76"/>
        <v>0.74609885620915029</v>
      </c>
      <c r="AD279" s="50">
        <v>678</v>
      </c>
      <c r="AE279" s="38">
        <f t="shared" si="67"/>
        <v>61.636363636363633</v>
      </c>
      <c r="AF279" s="38">
        <f t="shared" si="68"/>
        <v>46</v>
      </c>
      <c r="AG279" s="38">
        <f t="shared" si="77"/>
        <v>-15.636363636363633</v>
      </c>
      <c r="AH279" s="38">
        <v>0</v>
      </c>
      <c r="AI279" s="38">
        <f t="shared" si="69"/>
        <v>46</v>
      </c>
      <c r="AJ279" s="38"/>
      <c r="AK279" s="38">
        <f t="shared" si="70"/>
        <v>46</v>
      </c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10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10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10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10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10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10"/>
      <c r="GJ279" s="9"/>
      <c r="GK279" s="9"/>
    </row>
    <row r="280" spans="1:193" s="2" customFormat="1" ht="16.95" customHeight="1">
      <c r="A280" s="14" t="s">
        <v>277</v>
      </c>
      <c r="B280" s="38">
        <v>0</v>
      </c>
      <c r="C280" s="38">
        <v>0</v>
      </c>
      <c r="D280" s="4">
        <f t="shared" si="71"/>
        <v>0</v>
      </c>
      <c r="E280" s="11">
        <v>0</v>
      </c>
      <c r="F280" s="5" t="s">
        <v>371</v>
      </c>
      <c r="G280" s="5" t="s">
        <v>371</v>
      </c>
      <c r="H280" s="5" t="s">
        <v>371</v>
      </c>
      <c r="I280" s="5" t="s">
        <v>371</v>
      </c>
      <c r="J280" s="5" t="s">
        <v>371</v>
      </c>
      <c r="K280" s="5" t="s">
        <v>371</v>
      </c>
      <c r="L280" s="5" t="s">
        <v>371</v>
      </c>
      <c r="M280" s="5" t="s">
        <v>371</v>
      </c>
      <c r="N280" s="38">
        <v>70.7</v>
      </c>
      <c r="O280" s="38">
        <v>101.1</v>
      </c>
      <c r="P280" s="4">
        <f t="shared" si="72"/>
        <v>1.42998585572843</v>
      </c>
      <c r="Q280" s="11">
        <v>20</v>
      </c>
      <c r="R280" s="11">
        <v>1</v>
      </c>
      <c r="S280" s="11">
        <v>15</v>
      </c>
      <c r="T280" s="38">
        <v>25</v>
      </c>
      <c r="U280" s="38">
        <v>28.6</v>
      </c>
      <c r="V280" s="4">
        <f t="shared" si="73"/>
        <v>1.1440000000000001</v>
      </c>
      <c r="W280" s="11">
        <v>25</v>
      </c>
      <c r="X280" s="38">
        <v>1</v>
      </c>
      <c r="Y280" s="38">
        <v>1.1000000000000001</v>
      </c>
      <c r="Z280" s="4">
        <f t="shared" si="74"/>
        <v>1.1000000000000001</v>
      </c>
      <c r="AA280" s="11">
        <v>25</v>
      </c>
      <c r="AB280" s="49">
        <f t="shared" si="75"/>
        <v>1.1729378484066895</v>
      </c>
      <c r="AC280" s="49">
        <f t="shared" si="76"/>
        <v>1.1729378484066895</v>
      </c>
      <c r="AD280" s="50">
        <v>982</v>
      </c>
      <c r="AE280" s="38">
        <f t="shared" si="67"/>
        <v>89.272727272727266</v>
      </c>
      <c r="AF280" s="38">
        <f t="shared" si="68"/>
        <v>104.7</v>
      </c>
      <c r="AG280" s="38">
        <f t="shared" si="77"/>
        <v>15.427272727272737</v>
      </c>
      <c r="AH280" s="38">
        <v>0</v>
      </c>
      <c r="AI280" s="38">
        <f t="shared" si="69"/>
        <v>104.7</v>
      </c>
      <c r="AJ280" s="38"/>
      <c r="AK280" s="38">
        <f t="shared" si="70"/>
        <v>104.7</v>
      </c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10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10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10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10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10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10"/>
      <c r="GJ280" s="9"/>
      <c r="GK280" s="9"/>
    </row>
    <row r="281" spans="1:193" s="2" customFormat="1" ht="16.95" customHeight="1">
      <c r="A281" s="14" t="s">
        <v>278</v>
      </c>
      <c r="B281" s="38">
        <v>0</v>
      </c>
      <c r="C281" s="38">
        <v>0</v>
      </c>
      <c r="D281" s="4">
        <f t="shared" si="71"/>
        <v>0</v>
      </c>
      <c r="E281" s="11">
        <v>0</v>
      </c>
      <c r="F281" s="5" t="s">
        <v>371</v>
      </c>
      <c r="G281" s="5" t="s">
        <v>371</v>
      </c>
      <c r="H281" s="5" t="s">
        <v>371</v>
      </c>
      <c r="I281" s="5" t="s">
        <v>371</v>
      </c>
      <c r="J281" s="5" t="s">
        <v>371</v>
      </c>
      <c r="K281" s="5" t="s">
        <v>371</v>
      </c>
      <c r="L281" s="5" t="s">
        <v>371</v>
      </c>
      <c r="M281" s="5" t="s">
        <v>371</v>
      </c>
      <c r="N281" s="38">
        <v>211</v>
      </c>
      <c r="O281" s="38">
        <v>441.2</v>
      </c>
      <c r="P281" s="4">
        <f t="shared" si="72"/>
        <v>2.0909952606635072</v>
      </c>
      <c r="Q281" s="11">
        <v>20</v>
      </c>
      <c r="R281" s="11">
        <v>1</v>
      </c>
      <c r="S281" s="11">
        <v>15</v>
      </c>
      <c r="T281" s="38">
        <v>12</v>
      </c>
      <c r="U281" s="38">
        <v>9.1999999999999993</v>
      </c>
      <c r="V281" s="4">
        <f t="shared" si="73"/>
        <v>0.76666666666666661</v>
      </c>
      <c r="W281" s="11">
        <v>20</v>
      </c>
      <c r="X281" s="38">
        <v>0.5</v>
      </c>
      <c r="Y281" s="38">
        <v>0.9</v>
      </c>
      <c r="Z281" s="4">
        <f t="shared" si="74"/>
        <v>1.8</v>
      </c>
      <c r="AA281" s="11">
        <v>30</v>
      </c>
      <c r="AB281" s="49">
        <f t="shared" si="75"/>
        <v>1.4841557476070997</v>
      </c>
      <c r="AC281" s="49">
        <f t="shared" si="76"/>
        <v>1.2284155747607099</v>
      </c>
      <c r="AD281" s="50">
        <v>445</v>
      </c>
      <c r="AE281" s="38">
        <f t="shared" si="67"/>
        <v>40.454545454545453</v>
      </c>
      <c r="AF281" s="38">
        <f t="shared" si="68"/>
        <v>49.7</v>
      </c>
      <c r="AG281" s="38">
        <f t="shared" si="77"/>
        <v>9.2454545454545496</v>
      </c>
      <c r="AH281" s="38">
        <v>0</v>
      </c>
      <c r="AI281" s="38">
        <f t="shared" si="69"/>
        <v>49.7</v>
      </c>
      <c r="AJ281" s="38"/>
      <c r="AK281" s="38">
        <f t="shared" si="70"/>
        <v>49.7</v>
      </c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10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10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10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10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10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10"/>
      <c r="GJ281" s="9"/>
      <c r="GK281" s="9"/>
    </row>
    <row r="282" spans="1:193" s="2" customFormat="1" ht="16.95" customHeight="1">
      <c r="A282" s="14" t="s">
        <v>279</v>
      </c>
      <c r="B282" s="38">
        <v>4200</v>
      </c>
      <c r="C282" s="38">
        <v>3841.8</v>
      </c>
      <c r="D282" s="4">
        <f t="shared" si="71"/>
        <v>0.91471428571428581</v>
      </c>
      <c r="E282" s="11">
        <v>10</v>
      </c>
      <c r="F282" s="5" t="s">
        <v>371</v>
      </c>
      <c r="G282" s="5" t="s">
        <v>371</v>
      </c>
      <c r="H282" s="5" t="s">
        <v>371</v>
      </c>
      <c r="I282" s="5" t="s">
        <v>371</v>
      </c>
      <c r="J282" s="5" t="s">
        <v>371</v>
      </c>
      <c r="K282" s="5" t="s">
        <v>371</v>
      </c>
      <c r="L282" s="5" t="s">
        <v>371</v>
      </c>
      <c r="M282" s="5" t="s">
        <v>371</v>
      </c>
      <c r="N282" s="38">
        <v>1608.2</v>
      </c>
      <c r="O282" s="38">
        <v>1397.6</v>
      </c>
      <c r="P282" s="4">
        <f t="shared" si="72"/>
        <v>0.86904613853998247</v>
      </c>
      <c r="Q282" s="11">
        <v>20</v>
      </c>
      <c r="R282" s="11">
        <v>1</v>
      </c>
      <c r="S282" s="11">
        <v>15</v>
      </c>
      <c r="T282" s="38">
        <v>0</v>
      </c>
      <c r="U282" s="38">
        <v>0</v>
      </c>
      <c r="V282" s="4">
        <f t="shared" si="73"/>
        <v>1</v>
      </c>
      <c r="W282" s="11">
        <v>15</v>
      </c>
      <c r="X282" s="38">
        <v>0.8</v>
      </c>
      <c r="Y282" s="38">
        <v>0.8</v>
      </c>
      <c r="Z282" s="4">
        <f t="shared" si="74"/>
        <v>1</v>
      </c>
      <c r="AA282" s="11">
        <v>35</v>
      </c>
      <c r="AB282" s="49">
        <f t="shared" si="75"/>
        <v>0.96345332239939485</v>
      </c>
      <c r="AC282" s="49">
        <f t="shared" si="76"/>
        <v>0.96345332239939485</v>
      </c>
      <c r="AD282" s="50">
        <v>2093</v>
      </c>
      <c r="AE282" s="38">
        <f t="shared" si="67"/>
        <v>190.27272727272728</v>
      </c>
      <c r="AF282" s="38">
        <f t="shared" si="68"/>
        <v>183.3</v>
      </c>
      <c r="AG282" s="38">
        <f t="shared" si="77"/>
        <v>-6.9727272727272691</v>
      </c>
      <c r="AH282" s="38">
        <v>0</v>
      </c>
      <c r="AI282" s="38">
        <f t="shared" si="69"/>
        <v>183.3</v>
      </c>
      <c r="AJ282" s="38"/>
      <c r="AK282" s="38">
        <f t="shared" si="70"/>
        <v>183.3</v>
      </c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10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10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10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10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10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10"/>
      <c r="GJ282" s="9"/>
      <c r="GK282" s="9"/>
    </row>
    <row r="283" spans="1:193" s="2" customFormat="1" ht="16.95" customHeight="1">
      <c r="A283" s="14" t="s">
        <v>280</v>
      </c>
      <c r="B283" s="38">
        <v>1258</v>
      </c>
      <c r="C283" s="38">
        <v>5817.4</v>
      </c>
      <c r="D283" s="4">
        <f t="shared" si="71"/>
        <v>4.6243243243243244</v>
      </c>
      <c r="E283" s="11">
        <v>10</v>
      </c>
      <c r="F283" s="5" t="s">
        <v>371</v>
      </c>
      <c r="G283" s="5" t="s">
        <v>371</v>
      </c>
      <c r="H283" s="5" t="s">
        <v>371</v>
      </c>
      <c r="I283" s="5" t="s">
        <v>371</v>
      </c>
      <c r="J283" s="5" t="s">
        <v>371</v>
      </c>
      <c r="K283" s="5" t="s">
        <v>371</v>
      </c>
      <c r="L283" s="5" t="s">
        <v>371</v>
      </c>
      <c r="M283" s="5" t="s">
        <v>371</v>
      </c>
      <c r="N283" s="38">
        <v>198.1</v>
      </c>
      <c r="O283" s="38">
        <v>348.7</v>
      </c>
      <c r="P283" s="4">
        <f t="shared" si="72"/>
        <v>1.7602221100454316</v>
      </c>
      <c r="Q283" s="11">
        <v>20</v>
      </c>
      <c r="R283" s="11">
        <v>1</v>
      </c>
      <c r="S283" s="11">
        <v>15</v>
      </c>
      <c r="T283" s="38">
        <v>0</v>
      </c>
      <c r="U283" s="38">
        <v>0</v>
      </c>
      <c r="V283" s="4">
        <f t="shared" si="73"/>
        <v>1</v>
      </c>
      <c r="W283" s="11">
        <v>25</v>
      </c>
      <c r="X283" s="38">
        <v>0.2</v>
      </c>
      <c r="Y283" s="38">
        <v>0</v>
      </c>
      <c r="Z283" s="4">
        <f t="shared" si="74"/>
        <v>0</v>
      </c>
      <c r="AA283" s="11">
        <v>25</v>
      </c>
      <c r="AB283" s="49">
        <f t="shared" si="75"/>
        <v>1.2783966888858092</v>
      </c>
      <c r="AC283" s="49">
        <f t="shared" si="76"/>
        <v>1.2078396688885809</v>
      </c>
      <c r="AD283" s="50">
        <v>1707</v>
      </c>
      <c r="AE283" s="38">
        <f t="shared" si="67"/>
        <v>155.18181818181819</v>
      </c>
      <c r="AF283" s="38">
        <f t="shared" si="68"/>
        <v>187.4</v>
      </c>
      <c r="AG283" s="38">
        <f t="shared" si="77"/>
        <v>32.218181818181819</v>
      </c>
      <c r="AH283" s="38">
        <v>0</v>
      </c>
      <c r="AI283" s="38">
        <f t="shared" si="69"/>
        <v>187.4</v>
      </c>
      <c r="AJ283" s="38"/>
      <c r="AK283" s="38">
        <f t="shared" si="70"/>
        <v>187.4</v>
      </c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10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10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10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10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10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10"/>
      <c r="GJ283" s="9"/>
      <c r="GK283" s="9"/>
    </row>
    <row r="284" spans="1:193" s="2" customFormat="1" ht="16.95" customHeight="1">
      <c r="A284" s="14" t="s">
        <v>281</v>
      </c>
      <c r="B284" s="38">
        <v>57156</v>
      </c>
      <c r="C284" s="38">
        <v>31247.1</v>
      </c>
      <c r="D284" s="4">
        <f t="shared" si="71"/>
        <v>0.54669850934285114</v>
      </c>
      <c r="E284" s="11">
        <v>10</v>
      </c>
      <c r="F284" s="5" t="s">
        <v>371</v>
      </c>
      <c r="G284" s="5" t="s">
        <v>371</v>
      </c>
      <c r="H284" s="5" t="s">
        <v>371</v>
      </c>
      <c r="I284" s="5" t="s">
        <v>371</v>
      </c>
      <c r="J284" s="5" t="s">
        <v>371</v>
      </c>
      <c r="K284" s="5" t="s">
        <v>371</v>
      </c>
      <c r="L284" s="5" t="s">
        <v>371</v>
      </c>
      <c r="M284" s="5" t="s">
        <v>371</v>
      </c>
      <c r="N284" s="38">
        <v>677.1</v>
      </c>
      <c r="O284" s="38">
        <v>539.79999999999995</v>
      </c>
      <c r="P284" s="4">
        <f t="shared" si="72"/>
        <v>0.79722345296115782</v>
      </c>
      <c r="Q284" s="11">
        <v>20</v>
      </c>
      <c r="R284" s="11">
        <v>1</v>
      </c>
      <c r="S284" s="11">
        <v>15</v>
      </c>
      <c r="T284" s="38">
        <v>10</v>
      </c>
      <c r="U284" s="38">
        <v>12.1</v>
      </c>
      <c r="V284" s="4">
        <f t="shared" si="73"/>
        <v>1.21</v>
      </c>
      <c r="W284" s="11">
        <v>5</v>
      </c>
      <c r="X284" s="38">
        <v>1</v>
      </c>
      <c r="Y284" s="38">
        <v>0.7</v>
      </c>
      <c r="Z284" s="4">
        <f t="shared" si="74"/>
        <v>0.7</v>
      </c>
      <c r="AA284" s="11">
        <v>45</v>
      </c>
      <c r="AB284" s="49">
        <f t="shared" si="75"/>
        <v>0.77854162265949123</v>
      </c>
      <c r="AC284" s="49">
        <f t="shared" si="76"/>
        <v>0.77854162265949123</v>
      </c>
      <c r="AD284" s="50">
        <v>2796</v>
      </c>
      <c r="AE284" s="38">
        <f t="shared" si="67"/>
        <v>254.18181818181819</v>
      </c>
      <c r="AF284" s="38">
        <f t="shared" si="68"/>
        <v>197.9</v>
      </c>
      <c r="AG284" s="38">
        <f t="shared" si="77"/>
        <v>-56.281818181818181</v>
      </c>
      <c r="AH284" s="38">
        <v>0</v>
      </c>
      <c r="AI284" s="38">
        <f t="shared" si="69"/>
        <v>197.9</v>
      </c>
      <c r="AJ284" s="38"/>
      <c r="AK284" s="38">
        <f t="shared" si="70"/>
        <v>197.9</v>
      </c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10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10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10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10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10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10"/>
      <c r="GJ284" s="9"/>
      <c r="GK284" s="9"/>
    </row>
    <row r="285" spans="1:193" s="2" customFormat="1" ht="16.95" customHeight="1">
      <c r="A285" s="14" t="s">
        <v>282</v>
      </c>
      <c r="B285" s="38">
        <v>103100</v>
      </c>
      <c r="C285" s="38">
        <v>94561.3</v>
      </c>
      <c r="D285" s="4">
        <f t="shared" si="71"/>
        <v>0.91718040737148399</v>
      </c>
      <c r="E285" s="11">
        <v>10</v>
      </c>
      <c r="F285" s="5" t="s">
        <v>371</v>
      </c>
      <c r="G285" s="5" t="s">
        <v>371</v>
      </c>
      <c r="H285" s="5" t="s">
        <v>371</v>
      </c>
      <c r="I285" s="5" t="s">
        <v>371</v>
      </c>
      <c r="J285" s="5" t="s">
        <v>371</v>
      </c>
      <c r="K285" s="5" t="s">
        <v>371</v>
      </c>
      <c r="L285" s="5" t="s">
        <v>371</v>
      </c>
      <c r="M285" s="5" t="s">
        <v>371</v>
      </c>
      <c r="N285" s="38">
        <v>3474.7</v>
      </c>
      <c r="O285" s="38">
        <v>2442.4</v>
      </c>
      <c r="P285" s="4">
        <f t="shared" si="72"/>
        <v>0.70290960370679489</v>
      </c>
      <c r="Q285" s="11">
        <v>20</v>
      </c>
      <c r="R285" s="11">
        <v>1</v>
      </c>
      <c r="S285" s="11">
        <v>15</v>
      </c>
      <c r="T285" s="38">
        <v>0</v>
      </c>
      <c r="U285" s="38">
        <v>0</v>
      </c>
      <c r="V285" s="4">
        <f t="shared" si="73"/>
        <v>1</v>
      </c>
      <c r="W285" s="11">
        <v>10</v>
      </c>
      <c r="X285" s="38">
        <v>0.1</v>
      </c>
      <c r="Y285" s="38">
        <v>0.3</v>
      </c>
      <c r="Z285" s="4">
        <f t="shared" si="74"/>
        <v>2.9999999999999996</v>
      </c>
      <c r="AA285" s="11">
        <v>40</v>
      </c>
      <c r="AB285" s="49">
        <f t="shared" si="75"/>
        <v>1.7708420647142182</v>
      </c>
      <c r="AC285" s="49">
        <f t="shared" si="76"/>
        <v>1.2570842064714218</v>
      </c>
      <c r="AD285" s="50">
        <v>0</v>
      </c>
      <c r="AE285" s="38">
        <f t="shared" si="67"/>
        <v>0</v>
      </c>
      <c r="AF285" s="38">
        <f t="shared" si="68"/>
        <v>0</v>
      </c>
      <c r="AG285" s="38">
        <f t="shared" si="77"/>
        <v>0</v>
      </c>
      <c r="AH285" s="38">
        <v>0</v>
      </c>
      <c r="AI285" s="38">
        <f t="shared" si="69"/>
        <v>0</v>
      </c>
      <c r="AJ285" s="38"/>
      <c r="AK285" s="38">
        <f t="shared" si="70"/>
        <v>0</v>
      </c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10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10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10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10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10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10"/>
      <c r="GJ285" s="9"/>
      <c r="GK285" s="9"/>
    </row>
    <row r="286" spans="1:193" s="2" customFormat="1" ht="16.95" customHeight="1">
      <c r="A286" s="14" t="s">
        <v>170</v>
      </c>
      <c r="B286" s="38">
        <v>0</v>
      </c>
      <c r="C286" s="38">
        <v>0</v>
      </c>
      <c r="D286" s="4">
        <f t="shared" si="71"/>
        <v>0</v>
      </c>
      <c r="E286" s="11">
        <v>0</v>
      </c>
      <c r="F286" s="5" t="s">
        <v>371</v>
      </c>
      <c r="G286" s="5" t="s">
        <v>371</v>
      </c>
      <c r="H286" s="5" t="s">
        <v>371</v>
      </c>
      <c r="I286" s="5" t="s">
        <v>371</v>
      </c>
      <c r="J286" s="5" t="s">
        <v>371</v>
      </c>
      <c r="K286" s="5" t="s">
        <v>371</v>
      </c>
      <c r="L286" s="5" t="s">
        <v>371</v>
      </c>
      <c r="M286" s="5" t="s">
        <v>371</v>
      </c>
      <c r="N286" s="38">
        <v>341</v>
      </c>
      <c r="O286" s="38">
        <v>218.1</v>
      </c>
      <c r="P286" s="4">
        <f t="shared" si="72"/>
        <v>0.63958944281524921</v>
      </c>
      <c r="Q286" s="11">
        <v>20</v>
      </c>
      <c r="R286" s="11">
        <v>1</v>
      </c>
      <c r="S286" s="11">
        <v>15</v>
      </c>
      <c r="T286" s="38">
        <v>75</v>
      </c>
      <c r="U286" s="38">
        <v>86.4</v>
      </c>
      <c r="V286" s="4">
        <f t="shared" si="73"/>
        <v>1.1520000000000001</v>
      </c>
      <c r="W286" s="11">
        <v>25</v>
      </c>
      <c r="X286" s="38">
        <v>3</v>
      </c>
      <c r="Y286" s="38">
        <v>2.5</v>
      </c>
      <c r="Z286" s="4">
        <f t="shared" si="74"/>
        <v>0.83333333333333337</v>
      </c>
      <c r="AA286" s="11">
        <v>25</v>
      </c>
      <c r="AB286" s="49">
        <f t="shared" si="75"/>
        <v>0.91088379046633328</v>
      </c>
      <c r="AC286" s="49">
        <f t="shared" si="76"/>
        <v>0.91088379046633328</v>
      </c>
      <c r="AD286" s="50">
        <v>284</v>
      </c>
      <c r="AE286" s="38">
        <f t="shared" si="67"/>
        <v>25.818181818181817</v>
      </c>
      <c r="AF286" s="38">
        <f t="shared" si="68"/>
        <v>23.5</v>
      </c>
      <c r="AG286" s="38">
        <f t="shared" si="77"/>
        <v>-2.3181818181818166</v>
      </c>
      <c r="AH286" s="38">
        <v>0</v>
      </c>
      <c r="AI286" s="38">
        <f t="shared" si="69"/>
        <v>23.5</v>
      </c>
      <c r="AJ286" s="38"/>
      <c r="AK286" s="38">
        <f t="shared" si="70"/>
        <v>23.5</v>
      </c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10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10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10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10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10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10"/>
      <c r="GJ286" s="9"/>
      <c r="GK286" s="9"/>
    </row>
    <row r="287" spans="1:193" s="2" customFormat="1" ht="16.95" customHeight="1">
      <c r="A287" s="19" t="s">
        <v>283</v>
      </c>
      <c r="B287" s="7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10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10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10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10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10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10"/>
      <c r="GJ287" s="9"/>
      <c r="GK287" s="9"/>
    </row>
    <row r="288" spans="1:193" s="2" customFormat="1" ht="16.95" customHeight="1">
      <c r="A288" s="52" t="s">
        <v>73</v>
      </c>
      <c r="B288" s="38">
        <v>72146</v>
      </c>
      <c r="C288" s="38">
        <v>79362</v>
      </c>
      <c r="D288" s="4">
        <f t="shared" si="71"/>
        <v>1.1000194050952237</v>
      </c>
      <c r="E288" s="11">
        <v>10</v>
      </c>
      <c r="F288" s="5" t="s">
        <v>371</v>
      </c>
      <c r="G288" s="5" t="s">
        <v>371</v>
      </c>
      <c r="H288" s="5" t="s">
        <v>371</v>
      </c>
      <c r="I288" s="5" t="s">
        <v>371</v>
      </c>
      <c r="J288" s="5" t="s">
        <v>371</v>
      </c>
      <c r="K288" s="5" t="s">
        <v>371</v>
      </c>
      <c r="L288" s="5" t="s">
        <v>371</v>
      </c>
      <c r="M288" s="5" t="s">
        <v>371</v>
      </c>
      <c r="N288" s="38">
        <v>666.9</v>
      </c>
      <c r="O288" s="38">
        <v>461.9</v>
      </c>
      <c r="P288" s="4">
        <f t="shared" si="72"/>
        <v>0.6926075873444294</v>
      </c>
      <c r="Q288" s="11">
        <v>20</v>
      </c>
      <c r="R288" s="11">
        <v>1</v>
      </c>
      <c r="S288" s="11">
        <v>15</v>
      </c>
      <c r="T288" s="38">
        <v>0</v>
      </c>
      <c r="U288" s="38">
        <v>0</v>
      </c>
      <c r="V288" s="4">
        <f t="shared" si="73"/>
        <v>1</v>
      </c>
      <c r="W288" s="11">
        <v>5</v>
      </c>
      <c r="X288" s="38">
        <v>930</v>
      </c>
      <c r="Y288" s="38">
        <v>898</v>
      </c>
      <c r="Z288" s="4">
        <f t="shared" si="74"/>
        <v>0.96559139784946235</v>
      </c>
      <c r="AA288" s="11">
        <v>45</v>
      </c>
      <c r="AB288" s="49">
        <f t="shared" si="75"/>
        <v>0.92951535474806979</v>
      </c>
      <c r="AC288" s="49">
        <f t="shared" si="76"/>
        <v>0.92951535474806979</v>
      </c>
      <c r="AD288" s="50">
        <v>551</v>
      </c>
      <c r="AE288" s="38">
        <f t="shared" si="67"/>
        <v>50.090909090909093</v>
      </c>
      <c r="AF288" s="38">
        <f t="shared" si="68"/>
        <v>46.6</v>
      </c>
      <c r="AG288" s="38">
        <f t="shared" si="77"/>
        <v>-3.4909090909090921</v>
      </c>
      <c r="AH288" s="38">
        <v>0</v>
      </c>
      <c r="AI288" s="38">
        <f t="shared" si="69"/>
        <v>46.6</v>
      </c>
      <c r="AJ288" s="38"/>
      <c r="AK288" s="38">
        <f t="shared" si="70"/>
        <v>46.6</v>
      </c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10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10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10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10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10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10"/>
      <c r="GJ288" s="9"/>
      <c r="GK288" s="9"/>
    </row>
    <row r="289" spans="1:193" s="2" customFormat="1" ht="16.95" customHeight="1">
      <c r="A289" s="52" t="s">
        <v>284</v>
      </c>
      <c r="B289" s="38">
        <v>15</v>
      </c>
      <c r="C289" s="38">
        <v>10.5</v>
      </c>
      <c r="D289" s="4">
        <f t="shared" si="71"/>
        <v>0.7</v>
      </c>
      <c r="E289" s="11">
        <v>10</v>
      </c>
      <c r="F289" s="5" t="s">
        <v>371</v>
      </c>
      <c r="G289" s="5" t="s">
        <v>371</v>
      </c>
      <c r="H289" s="5" t="s">
        <v>371</v>
      </c>
      <c r="I289" s="5" t="s">
        <v>371</v>
      </c>
      <c r="J289" s="5" t="s">
        <v>371</v>
      </c>
      <c r="K289" s="5" t="s">
        <v>371</v>
      </c>
      <c r="L289" s="5" t="s">
        <v>371</v>
      </c>
      <c r="M289" s="5" t="s">
        <v>371</v>
      </c>
      <c r="N289" s="38">
        <v>213.9</v>
      </c>
      <c r="O289" s="38">
        <v>111.9</v>
      </c>
      <c r="P289" s="4">
        <f t="shared" si="72"/>
        <v>0.52314165497896215</v>
      </c>
      <c r="Q289" s="11">
        <v>20</v>
      </c>
      <c r="R289" s="11">
        <v>1</v>
      </c>
      <c r="S289" s="11">
        <v>15</v>
      </c>
      <c r="T289" s="38">
        <v>0</v>
      </c>
      <c r="U289" s="38">
        <v>0</v>
      </c>
      <c r="V289" s="4">
        <f t="shared" si="73"/>
        <v>1</v>
      </c>
      <c r="W289" s="11">
        <v>20</v>
      </c>
      <c r="X289" s="38">
        <v>0</v>
      </c>
      <c r="Y289" s="38">
        <v>0</v>
      </c>
      <c r="Z289" s="4">
        <f t="shared" si="74"/>
        <v>1</v>
      </c>
      <c r="AA289" s="11">
        <v>30</v>
      </c>
      <c r="AB289" s="49">
        <f t="shared" si="75"/>
        <v>0.86802982210083413</v>
      </c>
      <c r="AC289" s="49">
        <f t="shared" si="76"/>
        <v>0.86802982210083413</v>
      </c>
      <c r="AD289" s="50">
        <v>53</v>
      </c>
      <c r="AE289" s="38">
        <f t="shared" si="67"/>
        <v>4.8181818181818183</v>
      </c>
      <c r="AF289" s="38">
        <f t="shared" si="68"/>
        <v>4.2</v>
      </c>
      <c r="AG289" s="38">
        <f t="shared" si="77"/>
        <v>-0.61818181818181817</v>
      </c>
      <c r="AH289" s="38">
        <v>0</v>
      </c>
      <c r="AI289" s="38">
        <f t="shared" si="69"/>
        <v>4.2</v>
      </c>
      <c r="AJ289" s="38"/>
      <c r="AK289" s="38">
        <f t="shared" si="70"/>
        <v>4.2</v>
      </c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10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10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10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10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10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10"/>
      <c r="GJ289" s="9"/>
      <c r="GK289" s="9"/>
    </row>
    <row r="290" spans="1:193" s="2" customFormat="1" ht="16.95" customHeight="1">
      <c r="A290" s="52" t="s">
        <v>285</v>
      </c>
      <c r="B290" s="38">
        <v>2600</v>
      </c>
      <c r="C290" s="38">
        <v>0</v>
      </c>
      <c r="D290" s="4">
        <f t="shared" si="71"/>
        <v>0</v>
      </c>
      <c r="E290" s="11">
        <v>10</v>
      </c>
      <c r="F290" s="5" t="s">
        <v>371</v>
      </c>
      <c r="G290" s="5" t="s">
        <v>371</v>
      </c>
      <c r="H290" s="5" t="s">
        <v>371</v>
      </c>
      <c r="I290" s="5" t="s">
        <v>371</v>
      </c>
      <c r="J290" s="5" t="s">
        <v>371</v>
      </c>
      <c r="K290" s="5" t="s">
        <v>371</v>
      </c>
      <c r="L290" s="5" t="s">
        <v>371</v>
      </c>
      <c r="M290" s="5" t="s">
        <v>371</v>
      </c>
      <c r="N290" s="38">
        <v>384.9</v>
      </c>
      <c r="O290" s="38">
        <v>412.6</v>
      </c>
      <c r="P290" s="4">
        <f t="shared" si="72"/>
        <v>1.0719667446089896</v>
      </c>
      <c r="Q290" s="11">
        <v>20</v>
      </c>
      <c r="R290" s="11">
        <v>1</v>
      </c>
      <c r="S290" s="11">
        <v>15</v>
      </c>
      <c r="T290" s="38">
        <v>0</v>
      </c>
      <c r="U290" s="38">
        <v>0</v>
      </c>
      <c r="V290" s="4">
        <f t="shared" si="73"/>
        <v>1</v>
      </c>
      <c r="W290" s="11">
        <v>25</v>
      </c>
      <c r="X290" s="38">
        <v>0</v>
      </c>
      <c r="Y290" s="38">
        <v>0</v>
      </c>
      <c r="Z290" s="4">
        <f t="shared" si="74"/>
        <v>1</v>
      </c>
      <c r="AA290" s="11">
        <v>25</v>
      </c>
      <c r="AB290" s="49">
        <f t="shared" si="75"/>
        <v>0.90988773570715564</v>
      </c>
      <c r="AC290" s="49">
        <f t="shared" si="76"/>
        <v>0.90988773570715564</v>
      </c>
      <c r="AD290" s="50">
        <v>132</v>
      </c>
      <c r="AE290" s="38">
        <f t="shared" si="67"/>
        <v>12</v>
      </c>
      <c r="AF290" s="38">
        <f t="shared" si="68"/>
        <v>10.9</v>
      </c>
      <c r="AG290" s="38">
        <f t="shared" si="77"/>
        <v>-1.0999999999999996</v>
      </c>
      <c r="AH290" s="38">
        <v>0</v>
      </c>
      <c r="AI290" s="38">
        <f t="shared" si="69"/>
        <v>10.9</v>
      </c>
      <c r="AJ290" s="38">
        <f>MIN($AI290,59.8)</f>
        <v>10.9</v>
      </c>
      <c r="AK290" s="38">
        <f t="shared" si="70"/>
        <v>0</v>
      </c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10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10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10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10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10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10"/>
      <c r="GJ290" s="9"/>
      <c r="GK290" s="9"/>
    </row>
    <row r="291" spans="1:193" s="2" customFormat="1" ht="16.95" customHeight="1">
      <c r="A291" s="52" t="s">
        <v>54</v>
      </c>
      <c r="B291" s="38">
        <v>811934</v>
      </c>
      <c r="C291" s="38">
        <v>761816.2</v>
      </c>
      <c r="D291" s="4">
        <f t="shared" si="71"/>
        <v>0.93827355425440984</v>
      </c>
      <c r="E291" s="11">
        <v>10</v>
      </c>
      <c r="F291" s="5" t="s">
        <v>371</v>
      </c>
      <c r="G291" s="5" t="s">
        <v>371</v>
      </c>
      <c r="H291" s="5" t="s">
        <v>371</v>
      </c>
      <c r="I291" s="5" t="s">
        <v>371</v>
      </c>
      <c r="J291" s="5" t="s">
        <v>371</v>
      </c>
      <c r="K291" s="5" t="s">
        <v>371</v>
      </c>
      <c r="L291" s="5" t="s">
        <v>371</v>
      </c>
      <c r="M291" s="5" t="s">
        <v>371</v>
      </c>
      <c r="N291" s="38">
        <v>3780.2</v>
      </c>
      <c r="O291" s="38">
        <v>1722.8</v>
      </c>
      <c r="P291" s="4">
        <f t="shared" si="72"/>
        <v>0.45574308237659383</v>
      </c>
      <c r="Q291" s="11">
        <v>20</v>
      </c>
      <c r="R291" s="11">
        <v>1</v>
      </c>
      <c r="S291" s="11">
        <v>15</v>
      </c>
      <c r="T291" s="38">
        <v>330</v>
      </c>
      <c r="U291" s="38">
        <v>322.60000000000002</v>
      </c>
      <c r="V291" s="4">
        <f t="shared" si="73"/>
        <v>0.97757575757575765</v>
      </c>
      <c r="W291" s="11">
        <v>35</v>
      </c>
      <c r="X291" s="38">
        <v>0</v>
      </c>
      <c r="Y291" s="38">
        <v>0</v>
      </c>
      <c r="Z291" s="4">
        <f t="shared" si="74"/>
        <v>1</v>
      </c>
      <c r="AA291" s="11">
        <v>15</v>
      </c>
      <c r="AB291" s="49">
        <f t="shared" si="75"/>
        <v>0.87066051268660527</v>
      </c>
      <c r="AC291" s="49">
        <f t="shared" si="76"/>
        <v>0.87066051268660527</v>
      </c>
      <c r="AD291" s="50">
        <v>62</v>
      </c>
      <c r="AE291" s="38">
        <f t="shared" si="67"/>
        <v>5.6363636363636367</v>
      </c>
      <c r="AF291" s="38">
        <f t="shared" si="68"/>
        <v>4.9000000000000004</v>
      </c>
      <c r="AG291" s="38">
        <f t="shared" si="77"/>
        <v>-0.73636363636363633</v>
      </c>
      <c r="AH291" s="38">
        <v>0</v>
      </c>
      <c r="AI291" s="38">
        <f t="shared" si="69"/>
        <v>4.9000000000000004</v>
      </c>
      <c r="AJ291" s="38">
        <f>MIN($AI291,185.7)</f>
        <v>4.9000000000000004</v>
      </c>
      <c r="AK291" s="38">
        <f t="shared" si="70"/>
        <v>0</v>
      </c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10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10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10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10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10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10"/>
      <c r="GJ291" s="9"/>
      <c r="GK291" s="9"/>
    </row>
    <row r="292" spans="1:193" s="2" customFormat="1" ht="16.95" customHeight="1">
      <c r="A292" s="52" t="s">
        <v>286</v>
      </c>
      <c r="B292" s="38">
        <v>289</v>
      </c>
      <c r="C292" s="38">
        <v>375.9</v>
      </c>
      <c r="D292" s="4">
        <f t="shared" si="71"/>
        <v>1.3006920415224912</v>
      </c>
      <c r="E292" s="11">
        <v>10</v>
      </c>
      <c r="F292" s="5" t="s">
        <v>371</v>
      </c>
      <c r="G292" s="5" t="s">
        <v>371</v>
      </c>
      <c r="H292" s="5" t="s">
        <v>371</v>
      </c>
      <c r="I292" s="5" t="s">
        <v>371</v>
      </c>
      <c r="J292" s="5" t="s">
        <v>371</v>
      </c>
      <c r="K292" s="5" t="s">
        <v>371</v>
      </c>
      <c r="L292" s="5" t="s">
        <v>371</v>
      </c>
      <c r="M292" s="5" t="s">
        <v>371</v>
      </c>
      <c r="N292" s="38">
        <v>532.29999999999995</v>
      </c>
      <c r="O292" s="38">
        <v>258.2</v>
      </c>
      <c r="P292" s="4">
        <f t="shared" si="72"/>
        <v>0.4850648130753335</v>
      </c>
      <c r="Q292" s="11">
        <v>20</v>
      </c>
      <c r="R292" s="11">
        <v>1</v>
      </c>
      <c r="S292" s="11">
        <v>15</v>
      </c>
      <c r="T292" s="38">
        <v>12</v>
      </c>
      <c r="U292" s="38">
        <v>7.6</v>
      </c>
      <c r="V292" s="4">
        <f t="shared" si="73"/>
        <v>0.6333333333333333</v>
      </c>
      <c r="W292" s="11">
        <v>35</v>
      </c>
      <c r="X292" s="38">
        <v>0</v>
      </c>
      <c r="Y292" s="38">
        <v>0</v>
      </c>
      <c r="Z292" s="4">
        <f t="shared" si="74"/>
        <v>1</v>
      </c>
      <c r="AA292" s="11">
        <v>15</v>
      </c>
      <c r="AB292" s="49">
        <f t="shared" si="75"/>
        <v>0.78815666677261309</v>
      </c>
      <c r="AC292" s="49">
        <f t="shared" si="76"/>
        <v>0.78815666677261309</v>
      </c>
      <c r="AD292" s="50">
        <v>433</v>
      </c>
      <c r="AE292" s="38">
        <f t="shared" si="67"/>
        <v>39.363636363636367</v>
      </c>
      <c r="AF292" s="38">
        <f t="shared" si="68"/>
        <v>31</v>
      </c>
      <c r="AG292" s="38">
        <f t="shared" si="77"/>
        <v>-8.3636363636363669</v>
      </c>
      <c r="AH292" s="38">
        <v>0</v>
      </c>
      <c r="AI292" s="38">
        <f t="shared" si="69"/>
        <v>31</v>
      </c>
      <c r="AJ292" s="38"/>
      <c r="AK292" s="38">
        <f t="shared" si="70"/>
        <v>31</v>
      </c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10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10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10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10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10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10"/>
      <c r="GJ292" s="9"/>
      <c r="GK292" s="9"/>
    </row>
    <row r="293" spans="1:193" s="2" customFormat="1" ht="16.95" customHeight="1">
      <c r="A293" s="52" t="s">
        <v>287</v>
      </c>
      <c r="B293" s="38">
        <v>0</v>
      </c>
      <c r="C293" s="38">
        <v>0</v>
      </c>
      <c r="D293" s="4">
        <f t="shared" si="71"/>
        <v>0</v>
      </c>
      <c r="E293" s="11">
        <v>0</v>
      </c>
      <c r="F293" s="5" t="s">
        <v>371</v>
      </c>
      <c r="G293" s="5" t="s">
        <v>371</v>
      </c>
      <c r="H293" s="5" t="s">
        <v>371</v>
      </c>
      <c r="I293" s="5" t="s">
        <v>371</v>
      </c>
      <c r="J293" s="5" t="s">
        <v>371</v>
      </c>
      <c r="K293" s="5" t="s">
        <v>371</v>
      </c>
      <c r="L293" s="5" t="s">
        <v>371</v>
      </c>
      <c r="M293" s="5" t="s">
        <v>371</v>
      </c>
      <c r="N293" s="38">
        <v>371.2</v>
      </c>
      <c r="O293" s="38">
        <v>214.9</v>
      </c>
      <c r="P293" s="4">
        <f t="shared" si="72"/>
        <v>0.57893318965517249</v>
      </c>
      <c r="Q293" s="11">
        <v>20</v>
      </c>
      <c r="R293" s="11">
        <v>1</v>
      </c>
      <c r="S293" s="11">
        <v>15</v>
      </c>
      <c r="T293" s="38">
        <v>110</v>
      </c>
      <c r="U293" s="38">
        <v>194.8</v>
      </c>
      <c r="V293" s="4">
        <f t="shared" si="73"/>
        <v>1.770909090909091</v>
      </c>
      <c r="W293" s="11">
        <v>30</v>
      </c>
      <c r="X293" s="38">
        <v>0</v>
      </c>
      <c r="Y293" s="38">
        <v>0</v>
      </c>
      <c r="Z293" s="4">
        <f t="shared" si="74"/>
        <v>1</v>
      </c>
      <c r="AA293" s="11">
        <v>20</v>
      </c>
      <c r="AB293" s="49">
        <f t="shared" si="75"/>
        <v>1.1730110178867785</v>
      </c>
      <c r="AC293" s="49">
        <f t="shared" si="76"/>
        <v>1.1730110178867785</v>
      </c>
      <c r="AD293" s="50">
        <v>69</v>
      </c>
      <c r="AE293" s="38">
        <f t="shared" si="67"/>
        <v>6.2727272727272725</v>
      </c>
      <c r="AF293" s="38">
        <f t="shared" si="68"/>
        <v>7.4</v>
      </c>
      <c r="AG293" s="38">
        <f t="shared" si="77"/>
        <v>1.1272727272727279</v>
      </c>
      <c r="AH293" s="38">
        <v>0</v>
      </c>
      <c r="AI293" s="38">
        <f t="shared" si="69"/>
        <v>7.4</v>
      </c>
      <c r="AJ293" s="38"/>
      <c r="AK293" s="38">
        <f t="shared" si="70"/>
        <v>7.4</v>
      </c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10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10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10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10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10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10"/>
      <c r="GJ293" s="9"/>
      <c r="GK293" s="9"/>
    </row>
    <row r="294" spans="1:193" s="2" customFormat="1" ht="16.95" customHeight="1">
      <c r="A294" s="52" t="s">
        <v>288</v>
      </c>
      <c r="B294" s="38">
        <v>0</v>
      </c>
      <c r="C294" s="38">
        <v>124.2</v>
      </c>
      <c r="D294" s="4">
        <f t="shared" si="71"/>
        <v>0</v>
      </c>
      <c r="E294" s="11">
        <v>0</v>
      </c>
      <c r="F294" s="5" t="s">
        <v>371</v>
      </c>
      <c r="G294" s="5" t="s">
        <v>371</v>
      </c>
      <c r="H294" s="5" t="s">
        <v>371</v>
      </c>
      <c r="I294" s="5" t="s">
        <v>371</v>
      </c>
      <c r="J294" s="5" t="s">
        <v>371</v>
      </c>
      <c r="K294" s="5" t="s">
        <v>371</v>
      </c>
      <c r="L294" s="5" t="s">
        <v>371</v>
      </c>
      <c r="M294" s="5" t="s">
        <v>371</v>
      </c>
      <c r="N294" s="38">
        <v>1767.5</v>
      </c>
      <c r="O294" s="38">
        <v>599.1</v>
      </c>
      <c r="P294" s="4">
        <f t="shared" si="72"/>
        <v>0.33895332390381899</v>
      </c>
      <c r="Q294" s="11">
        <v>20</v>
      </c>
      <c r="R294" s="11">
        <v>1</v>
      </c>
      <c r="S294" s="11">
        <v>15</v>
      </c>
      <c r="T294" s="38">
        <v>0</v>
      </c>
      <c r="U294" s="38">
        <v>0</v>
      </c>
      <c r="V294" s="4">
        <f t="shared" si="73"/>
        <v>1</v>
      </c>
      <c r="W294" s="11">
        <v>35</v>
      </c>
      <c r="X294" s="38">
        <v>0</v>
      </c>
      <c r="Y294" s="38">
        <v>0</v>
      </c>
      <c r="Z294" s="4">
        <f t="shared" si="74"/>
        <v>1</v>
      </c>
      <c r="AA294" s="11">
        <v>15</v>
      </c>
      <c r="AB294" s="49">
        <f t="shared" si="75"/>
        <v>0.8444596056244279</v>
      </c>
      <c r="AC294" s="49">
        <f t="shared" si="76"/>
        <v>0.8444596056244279</v>
      </c>
      <c r="AD294" s="50">
        <v>123</v>
      </c>
      <c r="AE294" s="38">
        <f t="shared" si="67"/>
        <v>11.181818181818182</v>
      </c>
      <c r="AF294" s="38">
        <f t="shared" si="68"/>
        <v>9.4</v>
      </c>
      <c r="AG294" s="38">
        <f t="shared" si="77"/>
        <v>-1.7818181818181813</v>
      </c>
      <c r="AH294" s="38">
        <v>0</v>
      </c>
      <c r="AI294" s="38">
        <f t="shared" si="69"/>
        <v>9.4</v>
      </c>
      <c r="AJ294" s="38"/>
      <c r="AK294" s="38">
        <f t="shared" si="70"/>
        <v>9.4</v>
      </c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10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10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10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10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10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10"/>
      <c r="GJ294" s="9"/>
      <c r="GK294" s="9"/>
    </row>
    <row r="295" spans="1:193" s="2" customFormat="1" ht="16.95" customHeight="1">
      <c r="A295" s="52" t="s">
        <v>289</v>
      </c>
      <c r="B295" s="38">
        <v>0</v>
      </c>
      <c r="C295" s="38">
        <v>0</v>
      </c>
      <c r="D295" s="4">
        <f t="shared" si="71"/>
        <v>0</v>
      </c>
      <c r="E295" s="11">
        <v>0</v>
      </c>
      <c r="F295" s="5" t="s">
        <v>371</v>
      </c>
      <c r="G295" s="5" t="s">
        <v>371</v>
      </c>
      <c r="H295" s="5" t="s">
        <v>371</v>
      </c>
      <c r="I295" s="5" t="s">
        <v>371</v>
      </c>
      <c r="J295" s="5" t="s">
        <v>371</v>
      </c>
      <c r="K295" s="5" t="s">
        <v>371</v>
      </c>
      <c r="L295" s="5" t="s">
        <v>371</v>
      </c>
      <c r="M295" s="5" t="s">
        <v>371</v>
      </c>
      <c r="N295" s="38">
        <v>455.7</v>
      </c>
      <c r="O295" s="38">
        <v>148.4</v>
      </c>
      <c r="P295" s="4">
        <f t="shared" si="72"/>
        <v>0.32565284178187404</v>
      </c>
      <c r="Q295" s="11">
        <v>20</v>
      </c>
      <c r="R295" s="11">
        <v>1</v>
      </c>
      <c r="S295" s="11">
        <v>15</v>
      </c>
      <c r="T295" s="38">
        <v>130</v>
      </c>
      <c r="U295" s="38">
        <v>124.8</v>
      </c>
      <c r="V295" s="4">
        <f t="shared" si="73"/>
        <v>0.96</v>
      </c>
      <c r="W295" s="11">
        <v>40</v>
      </c>
      <c r="X295" s="38">
        <v>0</v>
      </c>
      <c r="Y295" s="38">
        <v>0</v>
      </c>
      <c r="Z295" s="4">
        <f t="shared" si="74"/>
        <v>1</v>
      </c>
      <c r="AA295" s="11">
        <v>10</v>
      </c>
      <c r="AB295" s="49">
        <f t="shared" si="75"/>
        <v>0.8225065510074997</v>
      </c>
      <c r="AC295" s="49">
        <f t="shared" si="76"/>
        <v>0.8225065510074997</v>
      </c>
      <c r="AD295" s="50">
        <v>146</v>
      </c>
      <c r="AE295" s="38">
        <f t="shared" si="67"/>
        <v>13.272727272727273</v>
      </c>
      <c r="AF295" s="38">
        <f t="shared" si="68"/>
        <v>10.9</v>
      </c>
      <c r="AG295" s="38">
        <f t="shared" si="77"/>
        <v>-2.372727272727273</v>
      </c>
      <c r="AH295" s="38">
        <v>0</v>
      </c>
      <c r="AI295" s="38">
        <f t="shared" si="69"/>
        <v>10.9</v>
      </c>
      <c r="AJ295" s="38"/>
      <c r="AK295" s="38">
        <f t="shared" si="70"/>
        <v>10.9</v>
      </c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10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10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10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10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10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10"/>
      <c r="GJ295" s="9"/>
      <c r="GK295" s="9"/>
    </row>
    <row r="296" spans="1:193" s="2" customFormat="1" ht="16.95" customHeight="1">
      <c r="A296" s="52" t="s">
        <v>290</v>
      </c>
      <c r="B296" s="38">
        <v>0</v>
      </c>
      <c r="C296" s="38">
        <v>0</v>
      </c>
      <c r="D296" s="4">
        <f t="shared" si="71"/>
        <v>0</v>
      </c>
      <c r="E296" s="11">
        <v>0</v>
      </c>
      <c r="F296" s="5" t="s">
        <v>371</v>
      </c>
      <c r="G296" s="5" t="s">
        <v>371</v>
      </c>
      <c r="H296" s="5" t="s">
        <v>371</v>
      </c>
      <c r="I296" s="5" t="s">
        <v>371</v>
      </c>
      <c r="J296" s="5" t="s">
        <v>371</v>
      </c>
      <c r="K296" s="5" t="s">
        <v>371</v>
      </c>
      <c r="L296" s="5" t="s">
        <v>371</v>
      </c>
      <c r="M296" s="5" t="s">
        <v>371</v>
      </c>
      <c r="N296" s="38">
        <v>142.80000000000001</v>
      </c>
      <c r="O296" s="38">
        <v>54</v>
      </c>
      <c r="P296" s="4">
        <f t="shared" si="72"/>
        <v>0.37815126050420167</v>
      </c>
      <c r="Q296" s="11">
        <v>20</v>
      </c>
      <c r="R296" s="11">
        <v>1</v>
      </c>
      <c r="S296" s="11">
        <v>15</v>
      </c>
      <c r="T296" s="38">
        <v>0</v>
      </c>
      <c r="U296" s="38">
        <v>0</v>
      </c>
      <c r="V296" s="4">
        <f t="shared" si="73"/>
        <v>1</v>
      </c>
      <c r="W296" s="11">
        <v>40</v>
      </c>
      <c r="X296" s="38">
        <v>0</v>
      </c>
      <c r="Y296" s="38">
        <v>0</v>
      </c>
      <c r="Z296" s="4">
        <f t="shared" si="74"/>
        <v>1</v>
      </c>
      <c r="AA296" s="11">
        <v>10</v>
      </c>
      <c r="AB296" s="49">
        <f t="shared" si="75"/>
        <v>0.85368264953040041</v>
      </c>
      <c r="AC296" s="49">
        <f t="shared" si="76"/>
        <v>0.85368264953040041</v>
      </c>
      <c r="AD296" s="50">
        <v>143</v>
      </c>
      <c r="AE296" s="38">
        <f t="shared" si="67"/>
        <v>13</v>
      </c>
      <c r="AF296" s="38">
        <f t="shared" si="68"/>
        <v>11.1</v>
      </c>
      <c r="AG296" s="38">
        <f t="shared" si="77"/>
        <v>-1.9000000000000004</v>
      </c>
      <c r="AH296" s="38">
        <v>0</v>
      </c>
      <c r="AI296" s="38">
        <f t="shared" si="69"/>
        <v>11.1</v>
      </c>
      <c r="AJ296" s="38"/>
      <c r="AK296" s="38">
        <f t="shared" si="70"/>
        <v>11.1</v>
      </c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10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10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10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10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10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10"/>
      <c r="GJ296" s="9"/>
      <c r="GK296" s="9"/>
    </row>
    <row r="297" spans="1:193" s="2" customFormat="1" ht="16.95" customHeight="1">
      <c r="A297" s="52" t="s">
        <v>291</v>
      </c>
      <c r="B297" s="38">
        <v>1000</v>
      </c>
      <c r="C297" s="38">
        <v>152</v>
      </c>
      <c r="D297" s="4">
        <f t="shared" si="71"/>
        <v>0.152</v>
      </c>
      <c r="E297" s="11">
        <v>10</v>
      </c>
      <c r="F297" s="5" t="s">
        <v>371</v>
      </c>
      <c r="G297" s="5" t="s">
        <v>371</v>
      </c>
      <c r="H297" s="5" t="s">
        <v>371</v>
      </c>
      <c r="I297" s="5" t="s">
        <v>371</v>
      </c>
      <c r="J297" s="5" t="s">
        <v>371</v>
      </c>
      <c r="K297" s="5" t="s">
        <v>371</v>
      </c>
      <c r="L297" s="5" t="s">
        <v>371</v>
      </c>
      <c r="M297" s="5" t="s">
        <v>371</v>
      </c>
      <c r="N297" s="38">
        <v>755.8</v>
      </c>
      <c r="O297" s="38">
        <v>257.60000000000002</v>
      </c>
      <c r="P297" s="4">
        <f t="shared" si="72"/>
        <v>0.34083090764752583</v>
      </c>
      <c r="Q297" s="11">
        <v>20</v>
      </c>
      <c r="R297" s="11">
        <v>1</v>
      </c>
      <c r="S297" s="11">
        <v>15</v>
      </c>
      <c r="T297" s="38">
        <v>275</v>
      </c>
      <c r="U297" s="38">
        <v>263.7</v>
      </c>
      <c r="V297" s="4">
        <f t="shared" si="73"/>
        <v>0.95890909090909082</v>
      </c>
      <c r="W297" s="11">
        <v>35</v>
      </c>
      <c r="X297" s="38">
        <v>0</v>
      </c>
      <c r="Y297" s="38">
        <v>0</v>
      </c>
      <c r="Z297" s="4">
        <f t="shared" si="74"/>
        <v>1</v>
      </c>
      <c r="AA297" s="11">
        <v>15</v>
      </c>
      <c r="AB297" s="49">
        <f t="shared" si="75"/>
        <v>0.75682564562914412</v>
      </c>
      <c r="AC297" s="49">
        <f t="shared" si="76"/>
        <v>0.75682564562914412</v>
      </c>
      <c r="AD297" s="50">
        <v>652</v>
      </c>
      <c r="AE297" s="38">
        <f t="shared" si="67"/>
        <v>59.272727272727273</v>
      </c>
      <c r="AF297" s="38">
        <f t="shared" si="68"/>
        <v>44.9</v>
      </c>
      <c r="AG297" s="38">
        <f t="shared" si="77"/>
        <v>-14.372727272727275</v>
      </c>
      <c r="AH297" s="38">
        <v>0</v>
      </c>
      <c r="AI297" s="38">
        <f t="shared" si="69"/>
        <v>44.9</v>
      </c>
      <c r="AJ297" s="38"/>
      <c r="AK297" s="38">
        <f t="shared" si="70"/>
        <v>44.9</v>
      </c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10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10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10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10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10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10"/>
      <c r="GJ297" s="9"/>
      <c r="GK297" s="9"/>
    </row>
    <row r="298" spans="1:193" s="2" customFormat="1" ht="16.95" customHeight="1">
      <c r="A298" s="52" t="s">
        <v>292</v>
      </c>
      <c r="B298" s="38">
        <v>0</v>
      </c>
      <c r="C298" s="38">
        <v>0</v>
      </c>
      <c r="D298" s="4">
        <f t="shared" si="71"/>
        <v>0</v>
      </c>
      <c r="E298" s="11">
        <v>0</v>
      </c>
      <c r="F298" s="5" t="s">
        <v>371</v>
      </c>
      <c r="G298" s="5" t="s">
        <v>371</v>
      </c>
      <c r="H298" s="5" t="s">
        <v>371</v>
      </c>
      <c r="I298" s="5" t="s">
        <v>371</v>
      </c>
      <c r="J298" s="5" t="s">
        <v>371</v>
      </c>
      <c r="K298" s="5" t="s">
        <v>371</v>
      </c>
      <c r="L298" s="5" t="s">
        <v>371</v>
      </c>
      <c r="M298" s="5" t="s">
        <v>371</v>
      </c>
      <c r="N298" s="38">
        <v>457.4</v>
      </c>
      <c r="O298" s="38">
        <v>231.1</v>
      </c>
      <c r="P298" s="4">
        <f t="shared" si="72"/>
        <v>0.50524704853519897</v>
      </c>
      <c r="Q298" s="11">
        <v>20</v>
      </c>
      <c r="R298" s="11">
        <v>1</v>
      </c>
      <c r="S298" s="11">
        <v>15</v>
      </c>
      <c r="T298" s="38">
        <v>0</v>
      </c>
      <c r="U298" s="38">
        <v>25.8</v>
      </c>
      <c r="V298" s="4">
        <f t="shared" si="73"/>
        <v>1</v>
      </c>
      <c r="W298" s="11">
        <v>40</v>
      </c>
      <c r="X298" s="38">
        <v>0</v>
      </c>
      <c r="Y298" s="38">
        <v>0</v>
      </c>
      <c r="Z298" s="4">
        <f t="shared" si="74"/>
        <v>1</v>
      </c>
      <c r="AA298" s="11">
        <v>10</v>
      </c>
      <c r="AB298" s="49">
        <f t="shared" si="75"/>
        <v>0.88358754083181146</v>
      </c>
      <c r="AC298" s="49">
        <f t="shared" si="76"/>
        <v>0.88358754083181146</v>
      </c>
      <c r="AD298" s="50">
        <v>168</v>
      </c>
      <c r="AE298" s="38">
        <f t="shared" si="67"/>
        <v>15.272727272727273</v>
      </c>
      <c r="AF298" s="38">
        <f t="shared" si="68"/>
        <v>13.5</v>
      </c>
      <c r="AG298" s="38">
        <f t="shared" si="77"/>
        <v>-1.7727272727272734</v>
      </c>
      <c r="AH298" s="38">
        <v>0</v>
      </c>
      <c r="AI298" s="38">
        <f t="shared" si="69"/>
        <v>13.5</v>
      </c>
      <c r="AJ298" s="38"/>
      <c r="AK298" s="38">
        <f t="shared" si="70"/>
        <v>13.5</v>
      </c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10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10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10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10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10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10"/>
      <c r="GJ298" s="9"/>
      <c r="GK298" s="9"/>
    </row>
    <row r="299" spans="1:193" s="2" customFormat="1" ht="16.95" customHeight="1">
      <c r="A299" s="52" t="s">
        <v>293</v>
      </c>
      <c r="B299" s="38">
        <v>900</v>
      </c>
      <c r="C299" s="38">
        <v>505.5</v>
      </c>
      <c r="D299" s="4">
        <f t="shared" si="71"/>
        <v>0.56166666666666665</v>
      </c>
      <c r="E299" s="11">
        <v>10</v>
      </c>
      <c r="F299" s="5" t="s">
        <v>371</v>
      </c>
      <c r="G299" s="5" t="s">
        <v>371</v>
      </c>
      <c r="H299" s="5" t="s">
        <v>371</v>
      </c>
      <c r="I299" s="5" t="s">
        <v>371</v>
      </c>
      <c r="J299" s="5" t="s">
        <v>371</v>
      </c>
      <c r="K299" s="5" t="s">
        <v>371</v>
      </c>
      <c r="L299" s="5" t="s">
        <v>371</v>
      </c>
      <c r="M299" s="5" t="s">
        <v>371</v>
      </c>
      <c r="N299" s="38">
        <v>1028.2</v>
      </c>
      <c r="O299" s="38">
        <v>369.4</v>
      </c>
      <c r="P299" s="4">
        <f t="shared" si="72"/>
        <v>0.35926862478117094</v>
      </c>
      <c r="Q299" s="11">
        <v>20</v>
      </c>
      <c r="R299" s="11">
        <v>1</v>
      </c>
      <c r="S299" s="11">
        <v>15</v>
      </c>
      <c r="T299" s="38">
        <v>0</v>
      </c>
      <c r="U299" s="38">
        <v>161.69999999999999</v>
      </c>
      <c r="V299" s="4">
        <f t="shared" si="73"/>
        <v>1</v>
      </c>
      <c r="W299" s="11">
        <v>30</v>
      </c>
      <c r="X299" s="38">
        <v>0</v>
      </c>
      <c r="Y299" s="38">
        <v>0</v>
      </c>
      <c r="Z299" s="4">
        <f t="shared" si="74"/>
        <v>1</v>
      </c>
      <c r="AA299" s="11">
        <v>20</v>
      </c>
      <c r="AB299" s="49">
        <f t="shared" si="75"/>
        <v>0.81896883328726411</v>
      </c>
      <c r="AC299" s="49">
        <f t="shared" si="76"/>
        <v>0.81896883328726411</v>
      </c>
      <c r="AD299" s="50">
        <v>74</v>
      </c>
      <c r="AE299" s="38">
        <f t="shared" si="67"/>
        <v>6.7272727272727275</v>
      </c>
      <c r="AF299" s="38">
        <f t="shared" si="68"/>
        <v>5.5</v>
      </c>
      <c r="AG299" s="38">
        <f t="shared" si="77"/>
        <v>-1.2272727272727275</v>
      </c>
      <c r="AH299" s="38">
        <v>0</v>
      </c>
      <c r="AI299" s="38">
        <f t="shared" si="69"/>
        <v>5.5</v>
      </c>
      <c r="AJ299" s="38">
        <f>MIN($AI299,20.5)</f>
        <v>5.5</v>
      </c>
      <c r="AK299" s="38">
        <f t="shared" si="70"/>
        <v>0</v>
      </c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10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10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10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10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10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10"/>
      <c r="GJ299" s="9"/>
      <c r="GK299" s="9"/>
    </row>
    <row r="300" spans="1:193" s="2" customFormat="1" ht="16.95" customHeight="1">
      <c r="A300" s="52" t="s">
        <v>294</v>
      </c>
      <c r="B300" s="38">
        <v>450</v>
      </c>
      <c r="C300" s="38">
        <v>156</v>
      </c>
      <c r="D300" s="4">
        <f t="shared" si="71"/>
        <v>0.34666666666666668</v>
      </c>
      <c r="E300" s="11">
        <v>10</v>
      </c>
      <c r="F300" s="5" t="s">
        <v>371</v>
      </c>
      <c r="G300" s="5" t="s">
        <v>371</v>
      </c>
      <c r="H300" s="5" t="s">
        <v>371</v>
      </c>
      <c r="I300" s="5" t="s">
        <v>371</v>
      </c>
      <c r="J300" s="5" t="s">
        <v>371</v>
      </c>
      <c r="K300" s="5" t="s">
        <v>371</v>
      </c>
      <c r="L300" s="5" t="s">
        <v>371</v>
      </c>
      <c r="M300" s="5" t="s">
        <v>371</v>
      </c>
      <c r="N300" s="38">
        <v>142.80000000000001</v>
      </c>
      <c r="O300" s="38">
        <v>83.4</v>
      </c>
      <c r="P300" s="4">
        <f t="shared" si="72"/>
        <v>0.58403361344537819</v>
      </c>
      <c r="Q300" s="11">
        <v>20</v>
      </c>
      <c r="R300" s="11">
        <v>1</v>
      </c>
      <c r="S300" s="11">
        <v>15</v>
      </c>
      <c r="T300" s="38">
        <v>0</v>
      </c>
      <c r="U300" s="38">
        <v>19</v>
      </c>
      <c r="V300" s="4">
        <f t="shared" si="73"/>
        <v>1</v>
      </c>
      <c r="W300" s="11">
        <v>30</v>
      </c>
      <c r="X300" s="38">
        <v>0</v>
      </c>
      <c r="Y300" s="38">
        <v>0</v>
      </c>
      <c r="Z300" s="4">
        <f t="shared" si="74"/>
        <v>1</v>
      </c>
      <c r="AA300" s="11">
        <v>20</v>
      </c>
      <c r="AB300" s="49">
        <f t="shared" si="75"/>
        <v>0.843656199321834</v>
      </c>
      <c r="AC300" s="49">
        <f t="shared" si="76"/>
        <v>0.843656199321834</v>
      </c>
      <c r="AD300" s="50">
        <v>181</v>
      </c>
      <c r="AE300" s="38">
        <f t="shared" si="67"/>
        <v>16.454545454545453</v>
      </c>
      <c r="AF300" s="38">
        <f t="shared" si="68"/>
        <v>13.9</v>
      </c>
      <c r="AG300" s="38">
        <f t="shared" si="77"/>
        <v>-2.5545454545454529</v>
      </c>
      <c r="AH300" s="38">
        <v>0</v>
      </c>
      <c r="AI300" s="38">
        <f t="shared" si="69"/>
        <v>13.9</v>
      </c>
      <c r="AJ300" s="38"/>
      <c r="AK300" s="38">
        <f t="shared" si="70"/>
        <v>13.9</v>
      </c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10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10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10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10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10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10"/>
      <c r="GJ300" s="9"/>
      <c r="GK300" s="9"/>
    </row>
    <row r="301" spans="1:193" s="2" customFormat="1" ht="16.95" customHeight="1">
      <c r="A301" s="52" t="s">
        <v>295</v>
      </c>
      <c r="B301" s="38">
        <v>0</v>
      </c>
      <c r="C301" s="38">
        <v>0</v>
      </c>
      <c r="D301" s="4">
        <f t="shared" si="71"/>
        <v>0</v>
      </c>
      <c r="E301" s="11">
        <v>0</v>
      </c>
      <c r="F301" s="5" t="s">
        <v>371</v>
      </c>
      <c r="G301" s="5" t="s">
        <v>371</v>
      </c>
      <c r="H301" s="5" t="s">
        <v>371</v>
      </c>
      <c r="I301" s="5" t="s">
        <v>371</v>
      </c>
      <c r="J301" s="5" t="s">
        <v>371</v>
      </c>
      <c r="K301" s="5" t="s">
        <v>371</v>
      </c>
      <c r="L301" s="5" t="s">
        <v>371</v>
      </c>
      <c r="M301" s="5" t="s">
        <v>371</v>
      </c>
      <c r="N301" s="38">
        <v>548.1</v>
      </c>
      <c r="O301" s="38">
        <v>206.4</v>
      </c>
      <c r="P301" s="4">
        <f t="shared" si="72"/>
        <v>0.37657361795292832</v>
      </c>
      <c r="Q301" s="11">
        <v>20</v>
      </c>
      <c r="R301" s="11">
        <v>1</v>
      </c>
      <c r="S301" s="11">
        <v>15</v>
      </c>
      <c r="T301" s="38">
        <v>0</v>
      </c>
      <c r="U301" s="38">
        <v>0</v>
      </c>
      <c r="V301" s="4">
        <f t="shared" si="73"/>
        <v>1</v>
      </c>
      <c r="W301" s="11">
        <v>20</v>
      </c>
      <c r="X301" s="38">
        <v>0</v>
      </c>
      <c r="Y301" s="38">
        <v>0</v>
      </c>
      <c r="Z301" s="4">
        <f t="shared" si="74"/>
        <v>1</v>
      </c>
      <c r="AA301" s="11">
        <v>30</v>
      </c>
      <c r="AB301" s="49">
        <f t="shared" si="75"/>
        <v>0.8533114395183361</v>
      </c>
      <c r="AC301" s="49">
        <f t="shared" si="76"/>
        <v>0.8533114395183361</v>
      </c>
      <c r="AD301" s="50">
        <v>42</v>
      </c>
      <c r="AE301" s="38">
        <f t="shared" si="67"/>
        <v>3.8181818181818183</v>
      </c>
      <c r="AF301" s="38">
        <f t="shared" si="68"/>
        <v>3.3</v>
      </c>
      <c r="AG301" s="38">
        <f t="shared" si="77"/>
        <v>-0.51818181818181852</v>
      </c>
      <c r="AH301" s="38">
        <v>0</v>
      </c>
      <c r="AI301" s="38">
        <f t="shared" si="69"/>
        <v>3.3</v>
      </c>
      <c r="AJ301" s="38"/>
      <c r="AK301" s="38">
        <f t="shared" si="70"/>
        <v>3.3</v>
      </c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10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10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10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10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10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10"/>
      <c r="GJ301" s="9"/>
      <c r="GK301" s="9"/>
    </row>
    <row r="302" spans="1:193" s="2" customFormat="1" ht="16.95" customHeight="1">
      <c r="A302" s="52" t="s">
        <v>296</v>
      </c>
      <c r="B302" s="38">
        <v>2700</v>
      </c>
      <c r="C302" s="38">
        <v>4617.6000000000004</v>
      </c>
      <c r="D302" s="4">
        <f t="shared" si="71"/>
        <v>1.7102222222222223</v>
      </c>
      <c r="E302" s="11">
        <v>10</v>
      </c>
      <c r="F302" s="5" t="s">
        <v>371</v>
      </c>
      <c r="G302" s="5" t="s">
        <v>371</v>
      </c>
      <c r="H302" s="5" t="s">
        <v>371</v>
      </c>
      <c r="I302" s="5" t="s">
        <v>371</v>
      </c>
      <c r="J302" s="5" t="s">
        <v>371</v>
      </c>
      <c r="K302" s="5" t="s">
        <v>371</v>
      </c>
      <c r="L302" s="5" t="s">
        <v>371</v>
      </c>
      <c r="M302" s="5" t="s">
        <v>371</v>
      </c>
      <c r="N302" s="38">
        <v>680.6</v>
      </c>
      <c r="O302" s="38">
        <v>355.1</v>
      </c>
      <c r="P302" s="4">
        <f t="shared" si="72"/>
        <v>0.52174551866000585</v>
      </c>
      <c r="Q302" s="11">
        <v>20</v>
      </c>
      <c r="R302" s="11">
        <v>1</v>
      </c>
      <c r="S302" s="11">
        <v>15</v>
      </c>
      <c r="T302" s="38">
        <v>0</v>
      </c>
      <c r="U302" s="38">
        <v>0</v>
      </c>
      <c r="V302" s="4">
        <f t="shared" si="73"/>
        <v>1</v>
      </c>
      <c r="W302" s="11">
        <v>20</v>
      </c>
      <c r="X302" s="38">
        <v>0</v>
      </c>
      <c r="Y302" s="38">
        <v>0</v>
      </c>
      <c r="Z302" s="4">
        <f t="shared" si="74"/>
        <v>1</v>
      </c>
      <c r="AA302" s="11">
        <v>30</v>
      </c>
      <c r="AB302" s="49">
        <f t="shared" si="75"/>
        <v>0.97407507995181419</v>
      </c>
      <c r="AC302" s="49">
        <f t="shared" si="76"/>
        <v>0.97407507995181419</v>
      </c>
      <c r="AD302" s="50">
        <v>144</v>
      </c>
      <c r="AE302" s="38">
        <f t="shared" si="67"/>
        <v>13.090909090909092</v>
      </c>
      <c r="AF302" s="38">
        <f t="shared" si="68"/>
        <v>12.8</v>
      </c>
      <c r="AG302" s="38">
        <f t="shared" si="77"/>
        <v>-0.29090909090909101</v>
      </c>
      <c r="AH302" s="38">
        <v>0</v>
      </c>
      <c r="AI302" s="38">
        <f t="shared" si="69"/>
        <v>12.8</v>
      </c>
      <c r="AJ302" s="38"/>
      <c r="AK302" s="38">
        <f t="shared" si="70"/>
        <v>12.8</v>
      </c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10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10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10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10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10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10"/>
      <c r="GJ302" s="9"/>
      <c r="GK302" s="9"/>
    </row>
    <row r="303" spans="1:193" s="2" customFormat="1" ht="16.95" customHeight="1">
      <c r="A303" s="52" t="s">
        <v>297</v>
      </c>
      <c r="B303" s="38">
        <v>170000</v>
      </c>
      <c r="C303" s="38">
        <v>72129.7</v>
      </c>
      <c r="D303" s="4">
        <f t="shared" si="71"/>
        <v>0.42429235294117645</v>
      </c>
      <c r="E303" s="11">
        <v>10</v>
      </c>
      <c r="F303" s="5" t="s">
        <v>371</v>
      </c>
      <c r="G303" s="5" t="s">
        <v>371</v>
      </c>
      <c r="H303" s="5" t="s">
        <v>371</v>
      </c>
      <c r="I303" s="5" t="s">
        <v>371</v>
      </c>
      <c r="J303" s="5" t="s">
        <v>371</v>
      </c>
      <c r="K303" s="5" t="s">
        <v>371</v>
      </c>
      <c r="L303" s="5" t="s">
        <v>371</v>
      </c>
      <c r="M303" s="5" t="s">
        <v>371</v>
      </c>
      <c r="N303" s="38">
        <v>5700.4</v>
      </c>
      <c r="O303" s="38">
        <v>1936.5</v>
      </c>
      <c r="P303" s="4">
        <f t="shared" si="72"/>
        <v>0.33971300259630904</v>
      </c>
      <c r="Q303" s="11">
        <v>20</v>
      </c>
      <c r="R303" s="11">
        <v>1</v>
      </c>
      <c r="S303" s="11">
        <v>15</v>
      </c>
      <c r="T303" s="38">
        <v>60</v>
      </c>
      <c r="U303" s="38">
        <v>9.3000000000000007</v>
      </c>
      <c r="V303" s="4">
        <f t="shared" si="73"/>
        <v>0.155</v>
      </c>
      <c r="W303" s="11">
        <v>40</v>
      </c>
      <c r="X303" s="38">
        <v>0</v>
      </c>
      <c r="Y303" s="38">
        <v>0</v>
      </c>
      <c r="Z303" s="4">
        <f t="shared" si="74"/>
        <v>1</v>
      </c>
      <c r="AA303" s="11">
        <v>10</v>
      </c>
      <c r="AB303" s="49">
        <f t="shared" si="75"/>
        <v>0.44460193243513624</v>
      </c>
      <c r="AC303" s="49">
        <f t="shared" si="76"/>
        <v>0.44460193243513624</v>
      </c>
      <c r="AD303" s="50">
        <v>24</v>
      </c>
      <c r="AE303" s="38">
        <f t="shared" ref="AE303:AE366" si="78">AD303/11</f>
        <v>2.1818181818181817</v>
      </c>
      <c r="AF303" s="38">
        <f t="shared" ref="AF303:AF366" si="79">ROUND(AC303*AE303,1)</f>
        <v>1</v>
      </c>
      <c r="AG303" s="38">
        <f t="shared" si="77"/>
        <v>-1.1818181818181817</v>
      </c>
      <c r="AH303" s="38">
        <v>0</v>
      </c>
      <c r="AI303" s="38">
        <f t="shared" ref="AI303:AI366" si="80">AF303+AH303</f>
        <v>1</v>
      </c>
      <c r="AJ303" s="38">
        <f>MIN($AI303,57.2)</f>
        <v>1</v>
      </c>
      <c r="AK303" s="38">
        <f t="shared" ref="AK303:AK366" si="81">IF((AI303-AJ303)&gt;0,ROUND(AI303-AJ303,1),0)</f>
        <v>0</v>
      </c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10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10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10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10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10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10"/>
      <c r="GJ303" s="9"/>
      <c r="GK303" s="9"/>
    </row>
    <row r="304" spans="1:193" s="2" customFormat="1" ht="16.95" customHeight="1">
      <c r="A304" s="52" t="s">
        <v>298</v>
      </c>
      <c r="B304" s="38">
        <v>2584</v>
      </c>
      <c r="C304" s="38">
        <v>2938.8</v>
      </c>
      <c r="D304" s="4">
        <f t="shared" ref="D304:D367" si="82">IF(E304=0,0,IF(B304=0,1,IF(C304&lt;0,0,C304/B304)))</f>
        <v>1.1373065015479877</v>
      </c>
      <c r="E304" s="11">
        <v>10</v>
      </c>
      <c r="F304" s="5" t="s">
        <v>371</v>
      </c>
      <c r="G304" s="5" t="s">
        <v>371</v>
      </c>
      <c r="H304" s="5" t="s">
        <v>371</v>
      </c>
      <c r="I304" s="5" t="s">
        <v>371</v>
      </c>
      <c r="J304" s="5" t="s">
        <v>371</v>
      </c>
      <c r="K304" s="5" t="s">
        <v>371</v>
      </c>
      <c r="L304" s="5" t="s">
        <v>371</v>
      </c>
      <c r="M304" s="5" t="s">
        <v>371</v>
      </c>
      <c r="N304" s="38">
        <v>3256.9</v>
      </c>
      <c r="O304" s="38">
        <v>368.5</v>
      </c>
      <c r="P304" s="4">
        <f t="shared" ref="P304:P367" si="83">IF(Q304=0,0,IF(N304=0,1,IF(O304&lt;0,0,O304/N304)))</f>
        <v>0.11314440111762719</v>
      </c>
      <c r="Q304" s="11">
        <v>20</v>
      </c>
      <c r="R304" s="11">
        <v>1</v>
      </c>
      <c r="S304" s="11">
        <v>15</v>
      </c>
      <c r="T304" s="38">
        <v>0</v>
      </c>
      <c r="U304" s="38">
        <v>0</v>
      </c>
      <c r="V304" s="4">
        <f t="shared" ref="V304:V367" si="84">IF(W304=0,0,IF(T304=0,1,IF(U304&lt;0,0,U304/T304)))</f>
        <v>1</v>
      </c>
      <c r="W304" s="11">
        <v>10</v>
      </c>
      <c r="X304" s="38">
        <v>0</v>
      </c>
      <c r="Y304" s="38">
        <v>0</v>
      </c>
      <c r="Z304" s="4">
        <f t="shared" ref="Z304:Z367" si="85">IF(AA304=0,0,IF(X304=0,1,IF(Y304&lt;0,0,Y304/X304)))</f>
        <v>1</v>
      </c>
      <c r="AA304" s="11">
        <v>40</v>
      </c>
      <c r="AB304" s="49">
        <f t="shared" ref="AB304:AB367" si="86">(D304*E304+P304*Q304+R304*S304+V304*W304+Z304*AA304)/(E304+Q304+S304+W304+AA304)</f>
        <v>0.82774687408244652</v>
      </c>
      <c r="AC304" s="49">
        <f t="shared" ref="AC304:AC367" si="87">IF(AB304&gt;1.2,IF((AB304-1.2)*0.1+1.2&gt;1.3,1.3,(AB304-1.2)*0.1+1.2),AB304)</f>
        <v>0.82774687408244652</v>
      </c>
      <c r="AD304" s="50">
        <v>13</v>
      </c>
      <c r="AE304" s="38">
        <f t="shared" si="78"/>
        <v>1.1818181818181819</v>
      </c>
      <c r="AF304" s="38">
        <f t="shared" si="79"/>
        <v>1</v>
      </c>
      <c r="AG304" s="38">
        <f t="shared" ref="AG304:AG367" si="88">AF304-AE304</f>
        <v>-0.18181818181818188</v>
      </c>
      <c r="AH304" s="38">
        <v>0</v>
      </c>
      <c r="AI304" s="38">
        <f t="shared" si="80"/>
        <v>1</v>
      </c>
      <c r="AJ304" s="38">
        <f>MIN($AI304,59.3)</f>
        <v>1</v>
      </c>
      <c r="AK304" s="38">
        <f t="shared" si="81"/>
        <v>0</v>
      </c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10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10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10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10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10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10"/>
      <c r="GJ304" s="9"/>
      <c r="GK304" s="9"/>
    </row>
    <row r="305" spans="1:193" s="2" customFormat="1" ht="16.95" customHeight="1">
      <c r="A305" s="52" t="s">
        <v>299</v>
      </c>
      <c r="B305" s="38">
        <v>0</v>
      </c>
      <c r="C305" s="38">
        <v>0</v>
      </c>
      <c r="D305" s="4">
        <f t="shared" si="82"/>
        <v>0</v>
      </c>
      <c r="E305" s="11">
        <v>0</v>
      </c>
      <c r="F305" s="5" t="s">
        <v>371</v>
      </c>
      <c r="G305" s="5" t="s">
        <v>371</v>
      </c>
      <c r="H305" s="5" t="s">
        <v>371</v>
      </c>
      <c r="I305" s="5" t="s">
        <v>371</v>
      </c>
      <c r="J305" s="5" t="s">
        <v>371</v>
      </c>
      <c r="K305" s="5" t="s">
        <v>371</v>
      </c>
      <c r="L305" s="5" t="s">
        <v>371</v>
      </c>
      <c r="M305" s="5" t="s">
        <v>371</v>
      </c>
      <c r="N305" s="38">
        <v>130.19999999999999</v>
      </c>
      <c r="O305" s="38">
        <v>97.7</v>
      </c>
      <c r="P305" s="4">
        <f t="shared" si="83"/>
        <v>0.75038402457757303</v>
      </c>
      <c r="Q305" s="11">
        <v>20</v>
      </c>
      <c r="R305" s="11">
        <v>1</v>
      </c>
      <c r="S305" s="11">
        <v>15</v>
      </c>
      <c r="T305" s="38">
        <v>0</v>
      </c>
      <c r="U305" s="38">
        <v>0</v>
      </c>
      <c r="V305" s="4">
        <f t="shared" si="84"/>
        <v>1</v>
      </c>
      <c r="W305" s="11">
        <v>30</v>
      </c>
      <c r="X305" s="38">
        <v>0</v>
      </c>
      <c r="Y305" s="38">
        <v>0</v>
      </c>
      <c r="Z305" s="4">
        <f t="shared" si="85"/>
        <v>1</v>
      </c>
      <c r="AA305" s="11">
        <v>20</v>
      </c>
      <c r="AB305" s="49">
        <f t="shared" si="86"/>
        <v>0.94126682931237027</v>
      </c>
      <c r="AC305" s="49">
        <f t="shared" si="87"/>
        <v>0.94126682931237027</v>
      </c>
      <c r="AD305" s="50">
        <v>81</v>
      </c>
      <c r="AE305" s="38">
        <f t="shared" si="78"/>
        <v>7.3636363636363633</v>
      </c>
      <c r="AF305" s="38">
        <f t="shared" si="79"/>
        <v>6.9</v>
      </c>
      <c r="AG305" s="38">
        <f t="shared" si="88"/>
        <v>-0.46363636363636296</v>
      </c>
      <c r="AH305" s="38">
        <v>0</v>
      </c>
      <c r="AI305" s="38">
        <f t="shared" si="80"/>
        <v>6.9</v>
      </c>
      <c r="AJ305" s="38"/>
      <c r="AK305" s="38">
        <f t="shared" si="81"/>
        <v>6.9</v>
      </c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10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10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10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10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10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10"/>
      <c r="GJ305" s="9"/>
      <c r="GK305" s="9"/>
    </row>
    <row r="306" spans="1:193" s="2" customFormat="1" ht="16.95" customHeight="1">
      <c r="A306" s="52" t="s">
        <v>300</v>
      </c>
      <c r="B306" s="38">
        <v>535</v>
      </c>
      <c r="C306" s="38">
        <v>672</v>
      </c>
      <c r="D306" s="4">
        <f t="shared" si="82"/>
        <v>1.2560747663551401</v>
      </c>
      <c r="E306" s="11">
        <v>10</v>
      </c>
      <c r="F306" s="5" t="s">
        <v>371</v>
      </c>
      <c r="G306" s="5" t="s">
        <v>371</v>
      </c>
      <c r="H306" s="5" t="s">
        <v>371</v>
      </c>
      <c r="I306" s="5" t="s">
        <v>371</v>
      </c>
      <c r="J306" s="5" t="s">
        <v>371</v>
      </c>
      <c r="K306" s="5" t="s">
        <v>371</v>
      </c>
      <c r="L306" s="5" t="s">
        <v>371</v>
      </c>
      <c r="M306" s="5" t="s">
        <v>371</v>
      </c>
      <c r="N306" s="38">
        <v>393.9</v>
      </c>
      <c r="O306" s="38">
        <v>150.80000000000001</v>
      </c>
      <c r="P306" s="4">
        <f t="shared" si="83"/>
        <v>0.38283828382838286</v>
      </c>
      <c r="Q306" s="11">
        <v>20</v>
      </c>
      <c r="R306" s="11">
        <v>1</v>
      </c>
      <c r="S306" s="11">
        <v>15</v>
      </c>
      <c r="T306" s="38">
        <v>0</v>
      </c>
      <c r="U306" s="38">
        <v>0</v>
      </c>
      <c r="V306" s="4">
        <f t="shared" si="84"/>
        <v>1</v>
      </c>
      <c r="W306" s="11">
        <v>35</v>
      </c>
      <c r="X306" s="38">
        <v>0</v>
      </c>
      <c r="Y306" s="38">
        <v>0</v>
      </c>
      <c r="Z306" s="4">
        <f t="shared" si="85"/>
        <v>1</v>
      </c>
      <c r="AA306" s="11">
        <v>15</v>
      </c>
      <c r="AB306" s="49">
        <f t="shared" si="86"/>
        <v>0.89702645621177957</v>
      </c>
      <c r="AC306" s="49">
        <f t="shared" si="87"/>
        <v>0.89702645621177957</v>
      </c>
      <c r="AD306" s="50">
        <v>109</v>
      </c>
      <c r="AE306" s="38">
        <f t="shared" si="78"/>
        <v>9.9090909090909083</v>
      </c>
      <c r="AF306" s="38">
        <f t="shared" si="79"/>
        <v>8.9</v>
      </c>
      <c r="AG306" s="38">
        <f t="shared" si="88"/>
        <v>-1.0090909090909079</v>
      </c>
      <c r="AH306" s="38">
        <v>0</v>
      </c>
      <c r="AI306" s="38">
        <f t="shared" si="80"/>
        <v>8.9</v>
      </c>
      <c r="AJ306" s="38"/>
      <c r="AK306" s="38">
        <f t="shared" si="81"/>
        <v>8.9</v>
      </c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10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10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10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10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10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10"/>
      <c r="GJ306" s="9"/>
      <c r="GK306" s="9"/>
    </row>
    <row r="307" spans="1:193" s="2" customFormat="1" ht="16.95" customHeight="1">
      <c r="A307" s="52" t="s">
        <v>301</v>
      </c>
      <c r="B307" s="38">
        <v>7500</v>
      </c>
      <c r="C307" s="38">
        <v>1991.5</v>
      </c>
      <c r="D307" s="4">
        <f t="shared" si="82"/>
        <v>0.26553333333333334</v>
      </c>
      <c r="E307" s="11">
        <v>10</v>
      </c>
      <c r="F307" s="5" t="s">
        <v>371</v>
      </c>
      <c r="G307" s="5" t="s">
        <v>371</v>
      </c>
      <c r="H307" s="5" t="s">
        <v>371</v>
      </c>
      <c r="I307" s="5" t="s">
        <v>371</v>
      </c>
      <c r="J307" s="5" t="s">
        <v>371</v>
      </c>
      <c r="K307" s="5" t="s">
        <v>371</v>
      </c>
      <c r="L307" s="5" t="s">
        <v>371</v>
      </c>
      <c r="M307" s="5" t="s">
        <v>371</v>
      </c>
      <c r="N307" s="38">
        <v>440.7</v>
      </c>
      <c r="O307" s="38">
        <v>197.4</v>
      </c>
      <c r="P307" s="4">
        <f t="shared" si="83"/>
        <v>0.44792375765827097</v>
      </c>
      <c r="Q307" s="11">
        <v>20</v>
      </c>
      <c r="R307" s="11">
        <v>1</v>
      </c>
      <c r="S307" s="11">
        <v>15</v>
      </c>
      <c r="T307" s="38">
        <v>0</v>
      </c>
      <c r="U307" s="38">
        <v>0</v>
      </c>
      <c r="V307" s="4">
        <f t="shared" si="84"/>
        <v>1</v>
      </c>
      <c r="W307" s="11">
        <v>20</v>
      </c>
      <c r="X307" s="38">
        <v>0</v>
      </c>
      <c r="Y307" s="38">
        <v>0</v>
      </c>
      <c r="Z307" s="4">
        <f t="shared" si="85"/>
        <v>1</v>
      </c>
      <c r="AA307" s="11">
        <v>30</v>
      </c>
      <c r="AB307" s="49">
        <f t="shared" si="86"/>
        <v>0.80646114196314478</v>
      </c>
      <c r="AC307" s="49">
        <f t="shared" si="87"/>
        <v>0.80646114196314478</v>
      </c>
      <c r="AD307" s="50">
        <v>100</v>
      </c>
      <c r="AE307" s="38">
        <f t="shared" si="78"/>
        <v>9.0909090909090917</v>
      </c>
      <c r="AF307" s="38">
        <f t="shared" si="79"/>
        <v>7.3</v>
      </c>
      <c r="AG307" s="38">
        <f t="shared" si="88"/>
        <v>-1.7909090909090919</v>
      </c>
      <c r="AH307" s="38">
        <v>0</v>
      </c>
      <c r="AI307" s="38">
        <f t="shared" si="80"/>
        <v>7.3</v>
      </c>
      <c r="AJ307" s="38">
        <f>MIN($AI307,61.7)</f>
        <v>7.3</v>
      </c>
      <c r="AK307" s="38">
        <f t="shared" si="81"/>
        <v>0</v>
      </c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10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10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10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10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10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10"/>
      <c r="GJ307" s="9"/>
      <c r="GK307" s="9"/>
    </row>
    <row r="308" spans="1:193" s="2" customFormat="1" ht="16.95" customHeight="1">
      <c r="A308" s="52" t="s">
        <v>302</v>
      </c>
      <c r="B308" s="38">
        <v>82998</v>
      </c>
      <c r="C308" s="38">
        <v>58447.1</v>
      </c>
      <c r="D308" s="4">
        <f t="shared" si="82"/>
        <v>0.70419889635894839</v>
      </c>
      <c r="E308" s="11">
        <v>10</v>
      </c>
      <c r="F308" s="5" t="s">
        <v>371</v>
      </c>
      <c r="G308" s="5" t="s">
        <v>371</v>
      </c>
      <c r="H308" s="5" t="s">
        <v>371</v>
      </c>
      <c r="I308" s="5" t="s">
        <v>371</v>
      </c>
      <c r="J308" s="5" t="s">
        <v>371</v>
      </c>
      <c r="K308" s="5" t="s">
        <v>371</v>
      </c>
      <c r="L308" s="5" t="s">
        <v>371</v>
      </c>
      <c r="M308" s="5" t="s">
        <v>371</v>
      </c>
      <c r="N308" s="38">
        <v>4893</v>
      </c>
      <c r="O308" s="38">
        <v>1970.8</v>
      </c>
      <c r="P308" s="4">
        <f t="shared" si="83"/>
        <v>0.40277948089106885</v>
      </c>
      <c r="Q308" s="11">
        <v>20</v>
      </c>
      <c r="R308" s="11">
        <v>1</v>
      </c>
      <c r="S308" s="11">
        <v>15</v>
      </c>
      <c r="T308" s="38">
        <v>225</v>
      </c>
      <c r="U308" s="38">
        <v>0</v>
      </c>
      <c r="V308" s="4">
        <f t="shared" si="84"/>
        <v>0</v>
      </c>
      <c r="W308" s="11">
        <v>40</v>
      </c>
      <c r="X308" s="38">
        <v>0</v>
      </c>
      <c r="Y308" s="38">
        <v>0</v>
      </c>
      <c r="Z308" s="4">
        <f t="shared" si="85"/>
        <v>1</v>
      </c>
      <c r="AA308" s="11">
        <v>10</v>
      </c>
      <c r="AB308" s="49">
        <f t="shared" si="86"/>
        <v>0.42207977454116691</v>
      </c>
      <c r="AC308" s="49">
        <f t="shared" si="87"/>
        <v>0.42207977454116691</v>
      </c>
      <c r="AD308" s="50">
        <v>65</v>
      </c>
      <c r="AE308" s="38">
        <f t="shared" si="78"/>
        <v>5.9090909090909092</v>
      </c>
      <c r="AF308" s="38">
        <f t="shared" si="79"/>
        <v>2.5</v>
      </c>
      <c r="AG308" s="38">
        <f t="shared" si="88"/>
        <v>-3.4090909090909092</v>
      </c>
      <c r="AH308" s="38">
        <v>0</v>
      </c>
      <c r="AI308" s="38">
        <f t="shared" si="80"/>
        <v>2.5</v>
      </c>
      <c r="AJ308" s="38">
        <f>MIN($AI308,70.5)</f>
        <v>2.5</v>
      </c>
      <c r="AK308" s="38">
        <f t="shared" si="81"/>
        <v>0</v>
      </c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10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10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10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10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10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10"/>
      <c r="GJ308" s="9"/>
      <c r="GK308" s="9"/>
    </row>
    <row r="309" spans="1:193" s="2" customFormat="1" ht="16.95" customHeight="1">
      <c r="A309" s="52" t="s">
        <v>303</v>
      </c>
      <c r="B309" s="38">
        <v>12009</v>
      </c>
      <c r="C309" s="38">
        <v>4606</v>
      </c>
      <c r="D309" s="4">
        <f t="shared" si="82"/>
        <v>0.38354567407777501</v>
      </c>
      <c r="E309" s="11">
        <v>10</v>
      </c>
      <c r="F309" s="5" t="s">
        <v>371</v>
      </c>
      <c r="G309" s="5" t="s">
        <v>371</v>
      </c>
      <c r="H309" s="5" t="s">
        <v>371</v>
      </c>
      <c r="I309" s="5" t="s">
        <v>371</v>
      </c>
      <c r="J309" s="5" t="s">
        <v>371</v>
      </c>
      <c r="K309" s="5" t="s">
        <v>371</v>
      </c>
      <c r="L309" s="5" t="s">
        <v>371</v>
      </c>
      <c r="M309" s="5" t="s">
        <v>371</v>
      </c>
      <c r="N309" s="38">
        <v>724.5</v>
      </c>
      <c r="O309" s="38">
        <v>402.4</v>
      </c>
      <c r="P309" s="4">
        <f t="shared" si="83"/>
        <v>0.55541752933057276</v>
      </c>
      <c r="Q309" s="11">
        <v>20</v>
      </c>
      <c r="R309" s="11">
        <v>1</v>
      </c>
      <c r="S309" s="11">
        <v>15</v>
      </c>
      <c r="T309" s="38">
        <v>95</v>
      </c>
      <c r="U309" s="38">
        <v>117.5</v>
      </c>
      <c r="V309" s="4">
        <f t="shared" si="84"/>
        <v>1.236842105263158</v>
      </c>
      <c r="W309" s="11">
        <v>30</v>
      </c>
      <c r="X309" s="38">
        <v>0</v>
      </c>
      <c r="Y309" s="38">
        <v>0</v>
      </c>
      <c r="Z309" s="4">
        <f t="shared" si="85"/>
        <v>1</v>
      </c>
      <c r="AA309" s="11">
        <v>20</v>
      </c>
      <c r="AB309" s="49">
        <f t="shared" si="86"/>
        <v>0.91630600510825211</v>
      </c>
      <c r="AC309" s="49">
        <f t="shared" si="87"/>
        <v>0.91630600510825211</v>
      </c>
      <c r="AD309" s="50">
        <v>114</v>
      </c>
      <c r="AE309" s="38">
        <f t="shared" si="78"/>
        <v>10.363636363636363</v>
      </c>
      <c r="AF309" s="38">
        <f t="shared" si="79"/>
        <v>9.5</v>
      </c>
      <c r="AG309" s="38">
        <f t="shared" si="88"/>
        <v>-0.86363636363636331</v>
      </c>
      <c r="AH309" s="38">
        <v>0</v>
      </c>
      <c r="AI309" s="38">
        <f t="shared" si="80"/>
        <v>9.5</v>
      </c>
      <c r="AJ309" s="38"/>
      <c r="AK309" s="38">
        <f t="shared" si="81"/>
        <v>9.5</v>
      </c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10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10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10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10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10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10"/>
      <c r="GJ309" s="9"/>
      <c r="GK309" s="9"/>
    </row>
    <row r="310" spans="1:193" s="2" customFormat="1" ht="16.95" customHeight="1">
      <c r="A310" s="52" t="s">
        <v>304</v>
      </c>
      <c r="B310" s="38">
        <v>10837</v>
      </c>
      <c r="C310" s="38">
        <v>11794.3</v>
      </c>
      <c r="D310" s="4">
        <f t="shared" si="82"/>
        <v>1.0883362554212419</v>
      </c>
      <c r="E310" s="11">
        <v>10</v>
      </c>
      <c r="F310" s="5" t="s">
        <v>371</v>
      </c>
      <c r="G310" s="5" t="s">
        <v>371</v>
      </c>
      <c r="H310" s="5" t="s">
        <v>371</v>
      </c>
      <c r="I310" s="5" t="s">
        <v>371</v>
      </c>
      <c r="J310" s="5" t="s">
        <v>371</v>
      </c>
      <c r="K310" s="5" t="s">
        <v>371</v>
      </c>
      <c r="L310" s="5" t="s">
        <v>371</v>
      </c>
      <c r="M310" s="5" t="s">
        <v>371</v>
      </c>
      <c r="N310" s="38">
        <v>743.7</v>
      </c>
      <c r="O310" s="38">
        <v>409.1</v>
      </c>
      <c r="P310" s="4">
        <f t="shared" si="83"/>
        <v>0.55008740083366947</v>
      </c>
      <c r="Q310" s="11">
        <v>20</v>
      </c>
      <c r="R310" s="11">
        <v>1</v>
      </c>
      <c r="S310" s="11">
        <v>15</v>
      </c>
      <c r="T310" s="38">
        <v>85</v>
      </c>
      <c r="U310" s="38">
        <v>151.6</v>
      </c>
      <c r="V310" s="4">
        <f t="shared" si="84"/>
        <v>1.7835294117647058</v>
      </c>
      <c r="W310" s="11">
        <v>30</v>
      </c>
      <c r="X310" s="38">
        <v>0</v>
      </c>
      <c r="Y310" s="38">
        <v>0</v>
      </c>
      <c r="Z310" s="4">
        <f t="shared" si="85"/>
        <v>1</v>
      </c>
      <c r="AA310" s="11">
        <v>20</v>
      </c>
      <c r="AB310" s="49">
        <f t="shared" si="86"/>
        <v>1.1620104518297578</v>
      </c>
      <c r="AC310" s="49">
        <f t="shared" si="87"/>
        <v>1.1620104518297578</v>
      </c>
      <c r="AD310" s="50">
        <v>795</v>
      </c>
      <c r="AE310" s="38">
        <f t="shared" si="78"/>
        <v>72.272727272727266</v>
      </c>
      <c r="AF310" s="38">
        <f t="shared" si="79"/>
        <v>84</v>
      </c>
      <c r="AG310" s="38">
        <f t="shared" si="88"/>
        <v>11.727272727272734</v>
      </c>
      <c r="AH310" s="38">
        <v>0</v>
      </c>
      <c r="AI310" s="38">
        <f t="shared" si="80"/>
        <v>84</v>
      </c>
      <c r="AJ310" s="38"/>
      <c r="AK310" s="38">
        <f t="shared" si="81"/>
        <v>84</v>
      </c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10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10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10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10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10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10"/>
      <c r="GJ310" s="9"/>
      <c r="GK310" s="9"/>
    </row>
    <row r="311" spans="1:193" s="2" customFormat="1" ht="16.95" customHeight="1">
      <c r="A311" s="52" t="s">
        <v>305</v>
      </c>
      <c r="B311" s="38">
        <v>67000</v>
      </c>
      <c r="C311" s="38">
        <v>43405.5</v>
      </c>
      <c r="D311" s="4">
        <f t="shared" si="82"/>
        <v>0.64784328358208954</v>
      </c>
      <c r="E311" s="11">
        <v>10</v>
      </c>
      <c r="F311" s="5" t="s">
        <v>371</v>
      </c>
      <c r="G311" s="5" t="s">
        <v>371</v>
      </c>
      <c r="H311" s="5" t="s">
        <v>371</v>
      </c>
      <c r="I311" s="5" t="s">
        <v>371</v>
      </c>
      <c r="J311" s="5" t="s">
        <v>371</v>
      </c>
      <c r="K311" s="5" t="s">
        <v>371</v>
      </c>
      <c r="L311" s="5" t="s">
        <v>371</v>
      </c>
      <c r="M311" s="5" t="s">
        <v>371</v>
      </c>
      <c r="N311" s="38">
        <v>2366.1999999999998</v>
      </c>
      <c r="O311" s="38">
        <v>1117.8</v>
      </c>
      <c r="P311" s="4">
        <f t="shared" si="83"/>
        <v>0.47240300904403687</v>
      </c>
      <c r="Q311" s="11">
        <v>20</v>
      </c>
      <c r="R311" s="11">
        <v>1</v>
      </c>
      <c r="S311" s="11">
        <v>15</v>
      </c>
      <c r="T311" s="38">
        <v>16</v>
      </c>
      <c r="U311" s="38">
        <v>18.7</v>
      </c>
      <c r="V311" s="4">
        <f t="shared" si="84"/>
        <v>1.16875</v>
      </c>
      <c r="W311" s="11">
        <v>35</v>
      </c>
      <c r="X311" s="38">
        <v>0</v>
      </c>
      <c r="Y311" s="38">
        <v>0</v>
      </c>
      <c r="Z311" s="4">
        <f t="shared" si="85"/>
        <v>1</v>
      </c>
      <c r="AA311" s="11">
        <v>15</v>
      </c>
      <c r="AB311" s="49">
        <f t="shared" si="86"/>
        <v>0.9140288738600173</v>
      </c>
      <c r="AC311" s="49">
        <f t="shared" si="87"/>
        <v>0.9140288738600173</v>
      </c>
      <c r="AD311" s="50">
        <v>48</v>
      </c>
      <c r="AE311" s="38">
        <f t="shared" si="78"/>
        <v>4.3636363636363633</v>
      </c>
      <c r="AF311" s="38">
        <f t="shared" si="79"/>
        <v>4</v>
      </c>
      <c r="AG311" s="38">
        <f t="shared" si="88"/>
        <v>-0.36363636363636331</v>
      </c>
      <c r="AH311" s="38">
        <v>0</v>
      </c>
      <c r="AI311" s="38">
        <f t="shared" si="80"/>
        <v>4</v>
      </c>
      <c r="AJ311" s="38">
        <f>MIN($AI311,165.7)</f>
        <v>4</v>
      </c>
      <c r="AK311" s="38">
        <f t="shared" si="81"/>
        <v>0</v>
      </c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10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10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10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10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10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10"/>
      <c r="GJ311" s="9"/>
      <c r="GK311" s="9"/>
    </row>
    <row r="312" spans="1:193" s="2" customFormat="1" ht="16.95" customHeight="1">
      <c r="A312" s="19" t="s">
        <v>306</v>
      </c>
      <c r="B312" s="7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10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10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10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10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10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10"/>
      <c r="GJ312" s="9"/>
      <c r="GK312" s="9"/>
    </row>
    <row r="313" spans="1:193" s="2" customFormat="1" ht="16.95" customHeight="1">
      <c r="A313" s="52" t="s">
        <v>307</v>
      </c>
      <c r="B313" s="38">
        <v>1135</v>
      </c>
      <c r="C313" s="38">
        <v>1115</v>
      </c>
      <c r="D313" s="4">
        <f t="shared" si="82"/>
        <v>0.98237885462555063</v>
      </c>
      <c r="E313" s="11">
        <v>10</v>
      </c>
      <c r="F313" s="5" t="s">
        <v>371</v>
      </c>
      <c r="G313" s="5" t="s">
        <v>371</v>
      </c>
      <c r="H313" s="5" t="s">
        <v>371</v>
      </c>
      <c r="I313" s="5" t="s">
        <v>371</v>
      </c>
      <c r="J313" s="5" t="s">
        <v>371</v>
      </c>
      <c r="K313" s="5" t="s">
        <v>371</v>
      </c>
      <c r="L313" s="5" t="s">
        <v>371</v>
      </c>
      <c r="M313" s="5" t="s">
        <v>371</v>
      </c>
      <c r="N313" s="38">
        <v>273.8</v>
      </c>
      <c r="O313" s="38">
        <v>206</v>
      </c>
      <c r="P313" s="4">
        <f t="shared" si="83"/>
        <v>0.75237399561723883</v>
      </c>
      <c r="Q313" s="11">
        <v>20</v>
      </c>
      <c r="R313" s="11">
        <v>1</v>
      </c>
      <c r="S313" s="11">
        <v>15</v>
      </c>
      <c r="T313" s="38">
        <v>0</v>
      </c>
      <c r="U313" s="38">
        <v>0</v>
      </c>
      <c r="V313" s="4">
        <f t="shared" si="84"/>
        <v>1</v>
      </c>
      <c r="W313" s="11">
        <v>20</v>
      </c>
      <c r="X313" s="38">
        <v>0</v>
      </c>
      <c r="Y313" s="38">
        <v>0</v>
      </c>
      <c r="Z313" s="4">
        <f t="shared" si="85"/>
        <v>1</v>
      </c>
      <c r="AA313" s="11">
        <v>30</v>
      </c>
      <c r="AB313" s="49">
        <f t="shared" si="86"/>
        <v>0.94601335219579241</v>
      </c>
      <c r="AC313" s="49">
        <f t="shared" si="87"/>
        <v>0.94601335219579241</v>
      </c>
      <c r="AD313" s="50">
        <v>305</v>
      </c>
      <c r="AE313" s="38">
        <f t="shared" si="78"/>
        <v>27.727272727272727</v>
      </c>
      <c r="AF313" s="38">
        <f t="shared" si="79"/>
        <v>26.2</v>
      </c>
      <c r="AG313" s="38">
        <f t="shared" si="88"/>
        <v>-1.5272727272727273</v>
      </c>
      <c r="AH313" s="38">
        <v>0</v>
      </c>
      <c r="AI313" s="38">
        <f t="shared" si="80"/>
        <v>26.2</v>
      </c>
      <c r="AJ313" s="38"/>
      <c r="AK313" s="38">
        <f t="shared" si="81"/>
        <v>26.2</v>
      </c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10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10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10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10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10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10"/>
      <c r="GJ313" s="9"/>
      <c r="GK313" s="9"/>
    </row>
    <row r="314" spans="1:193" s="2" customFormat="1" ht="16.95" customHeight="1">
      <c r="A314" s="52" t="s">
        <v>308</v>
      </c>
      <c r="B314" s="38">
        <v>5842</v>
      </c>
      <c r="C314" s="38">
        <v>9659.7999999999993</v>
      </c>
      <c r="D314" s="4">
        <f t="shared" si="82"/>
        <v>1.6535090722355357</v>
      </c>
      <c r="E314" s="11">
        <v>10</v>
      </c>
      <c r="F314" s="5" t="s">
        <v>371</v>
      </c>
      <c r="G314" s="5" t="s">
        <v>371</v>
      </c>
      <c r="H314" s="5" t="s">
        <v>371</v>
      </c>
      <c r="I314" s="5" t="s">
        <v>371</v>
      </c>
      <c r="J314" s="5" t="s">
        <v>371</v>
      </c>
      <c r="K314" s="5" t="s">
        <v>371</v>
      </c>
      <c r="L314" s="5" t="s">
        <v>371</v>
      </c>
      <c r="M314" s="5" t="s">
        <v>371</v>
      </c>
      <c r="N314" s="38">
        <v>1328.9</v>
      </c>
      <c r="O314" s="38">
        <v>673.9</v>
      </c>
      <c r="P314" s="4">
        <f t="shared" si="83"/>
        <v>0.50711114455564743</v>
      </c>
      <c r="Q314" s="11">
        <v>20</v>
      </c>
      <c r="R314" s="11">
        <v>1</v>
      </c>
      <c r="S314" s="11">
        <v>15</v>
      </c>
      <c r="T314" s="38">
        <v>45</v>
      </c>
      <c r="U314" s="38">
        <v>52.5</v>
      </c>
      <c r="V314" s="4">
        <f t="shared" si="84"/>
        <v>1.1666666666666667</v>
      </c>
      <c r="W314" s="11">
        <v>15</v>
      </c>
      <c r="X314" s="38">
        <v>3</v>
      </c>
      <c r="Y314" s="38">
        <v>5.5</v>
      </c>
      <c r="Z314" s="4">
        <f t="shared" si="85"/>
        <v>1.8333333333333333</v>
      </c>
      <c r="AA314" s="11">
        <v>35</v>
      </c>
      <c r="AB314" s="49">
        <f t="shared" si="86"/>
        <v>1.2983576871593154</v>
      </c>
      <c r="AC314" s="49">
        <f t="shared" si="87"/>
        <v>1.2098357687159316</v>
      </c>
      <c r="AD314" s="50">
        <v>80</v>
      </c>
      <c r="AE314" s="38">
        <f t="shared" si="78"/>
        <v>7.2727272727272725</v>
      </c>
      <c r="AF314" s="38">
        <f t="shared" si="79"/>
        <v>8.8000000000000007</v>
      </c>
      <c r="AG314" s="38">
        <f t="shared" si="88"/>
        <v>1.5272727272727282</v>
      </c>
      <c r="AH314" s="38">
        <v>0</v>
      </c>
      <c r="AI314" s="38">
        <f t="shared" si="80"/>
        <v>8.8000000000000007</v>
      </c>
      <c r="AJ314" s="38"/>
      <c r="AK314" s="38">
        <f t="shared" si="81"/>
        <v>8.8000000000000007</v>
      </c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10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10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10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10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10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10"/>
      <c r="GJ314" s="9"/>
      <c r="GK314" s="9"/>
    </row>
    <row r="315" spans="1:193" s="2" customFormat="1" ht="16.95" customHeight="1">
      <c r="A315" s="52" t="s">
        <v>309</v>
      </c>
      <c r="B315" s="38">
        <v>498</v>
      </c>
      <c r="C315" s="38">
        <v>474</v>
      </c>
      <c r="D315" s="4">
        <f t="shared" si="82"/>
        <v>0.95180722891566261</v>
      </c>
      <c r="E315" s="11">
        <v>10</v>
      </c>
      <c r="F315" s="5" t="s">
        <v>371</v>
      </c>
      <c r="G315" s="5" t="s">
        <v>371</v>
      </c>
      <c r="H315" s="5" t="s">
        <v>371</v>
      </c>
      <c r="I315" s="5" t="s">
        <v>371</v>
      </c>
      <c r="J315" s="5" t="s">
        <v>371</v>
      </c>
      <c r="K315" s="5" t="s">
        <v>371</v>
      </c>
      <c r="L315" s="5" t="s">
        <v>371</v>
      </c>
      <c r="M315" s="5" t="s">
        <v>371</v>
      </c>
      <c r="N315" s="38">
        <v>308.89999999999998</v>
      </c>
      <c r="O315" s="38">
        <v>888</v>
      </c>
      <c r="P315" s="4">
        <f t="shared" si="83"/>
        <v>2.8747167368080286</v>
      </c>
      <c r="Q315" s="11">
        <v>20</v>
      </c>
      <c r="R315" s="11">
        <v>1</v>
      </c>
      <c r="S315" s="11">
        <v>15</v>
      </c>
      <c r="T315" s="38">
        <v>0</v>
      </c>
      <c r="U315" s="38">
        <v>0</v>
      </c>
      <c r="V315" s="4">
        <f t="shared" si="84"/>
        <v>1</v>
      </c>
      <c r="W315" s="11">
        <v>10</v>
      </c>
      <c r="X315" s="38">
        <v>6</v>
      </c>
      <c r="Y315" s="38">
        <v>5.9</v>
      </c>
      <c r="Z315" s="4">
        <f t="shared" si="85"/>
        <v>0.98333333333333339</v>
      </c>
      <c r="AA315" s="11">
        <v>40</v>
      </c>
      <c r="AB315" s="49">
        <f t="shared" si="86"/>
        <v>1.3825867406173742</v>
      </c>
      <c r="AC315" s="49">
        <f t="shared" si="87"/>
        <v>1.2182586740617374</v>
      </c>
      <c r="AD315" s="50">
        <v>168</v>
      </c>
      <c r="AE315" s="38">
        <f t="shared" si="78"/>
        <v>15.272727272727273</v>
      </c>
      <c r="AF315" s="38">
        <f t="shared" si="79"/>
        <v>18.600000000000001</v>
      </c>
      <c r="AG315" s="38">
        <f t="shared" si="88"/>
        <v>3.327272727272728</v>
      </c>
      <c r="AH315" s="38">
        <v>0</v>
      </c>
      <c r="AI315" s="38">
        <f t="shared" si="80"/>
        <v>18.600000000000001</v>
      </c>
      <c r="AJ315" s="38"/>
      <c r="AK315" s="38">
        <f t="shared" si="81"/>
        <v>18.600000000000001</v>
      </c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10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10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10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10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10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10"/>
      <c r="GJ315" s="9"/>
      <c r="GK315" s="9"/>
    </row>
    <row r="316" spans="1:193" s="2" customFormat="1" ht="16.95" customHeight="1">
      <c r="A316" s="52" t="s">
        <v>310</v>
      </c>
      <c r="B316" s="38">
        <v>743</v>
      </c>
      <c r="C316" s="38">
        <v>562</v>
      </c>
      <c r="D316" s="4">
        <f t="shared" si="82"/>
        <v>0.75639300134589504</v>
      </c>
      <c r="E316" s="11">
        <v>10</v>
      </c>
      <c r="F316" s="5" t="s">
        <v>371</v>
      </c>
      <c r="G316" s="5" t="s">
        <v>371</v>
      </c>
      <c r="H316" s="5" t="s">
        <v>371</v>
      </c>
      <c r="I316" s="5" t="s">
        <v>371</v>
      </c>
      <c r="J316" s="5" t="s">
        <v>371</v>
      </c>
      <c r="K316" s="5" t="s">
        <v>371</v>
      </c>
      <c r="L316" s="5" t="s">
        <v>371</v>
      </c>
      <c r="M316" s="5" t="s">
        <v>371</v>
      </c>
      <c r="N316" s="38">
        <v>129.6</v>
      </c>
      <c r="O316" s="38">
        <v>271.8</v>
      </c>
      <c r="P316" s="4">
        <f t="shared" si="83"/>
        <v>2.0972222222222223</v>
      </c>
      <c r="Q316" s="11">
        <v>20</v>
      </c>
      <c r="R316" s="11">
        <v>1</v>
      </c>
      <c r="S316" s="11">
        <v>15</v>
      </c>
      <c r="T316" s="38">
        <v>58</v>
      </c>
      <c r="U316" s="38">
        <v>69</v>
      </c>
      <c r="V316" s="4">
        <f t="shared" si="84"/>
        <v>1.1896551724137931</v>
      </c>
      <c r="W316" s="11">
        <v>20</v>
      </c>
      <c r="X316" s="38">
        <v>2</v>
      </c>
      <c r="Y316" s="38">
        <v>2</v>
      </c>
      <c r="Z316" s="4">
        <f t="shared" si="85"/>
        <v>1</v>
      </c>
      <c r="AA316" s="11">
        <v>30</v>
      </c>
      <c r="AB316" s="49">
        <f t="shared" si="86"/>
        <v>1.2452787148018869</v>
      </c>
      <c r="AC316" s="49">
        <f t="shared" si="87"/>
        <v>1.2045278714801886</v>
      </c>
      <c r="AD316" s="50">
        <v>1045</v>
      </c>
      <c r="AE316" s="38">
        <f t="shared" si="78"/>
        <v>95</v>
      </c>
      <c r="AF316" s="38">
        <f t="shared" si="79"/>
        <v>114.4</v>
      </c>
      <c r="AG316" s="38">
        <f t="shared" si="88"/>
        <v>19.400000000000006</v>
      </c>
      <c r="AH316" s="38">
        <v>0</v>
      </c>
      <c r="AI316" s="38">
        <f t="shared" si="80"/>
        <v>114.4</v>
      </c>
      <c r="AJ316" s="38"/>
      <c r="AK316" s="38">
        <f t="shared" si="81"/>
        <v>114.4</v>
      </c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10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10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10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10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10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10"/>
      <c r="GJ316" s="9"/>
      <c r="GK316" s="9"/>
    </row>
    <row r="317" spans="1:193" s="2" customFormat="1" ht="16.95" customHeight="1">
      <c r="A317" s="52" t="s">
        <v>311</v>
      </c>
      <c r="B317" s="38">
        <v>0</v>
      </c>
      <c r="C317" s="38">
        <v>0</v>
      </c>
      <c r="D317" s="4">
        <f t="shared" si="82"/>
        <v>0</v>
      </c>
      <c r="E317" s="11">
        <v>0</v>
      </c>
      <c r="F317" s="5" t="s">
        <v>371</v>
      </c>
      <c r="G317" s="5" t="s">
        <v>371</v>
      </c>
      <c r="H317" s="5" t="s">
        <v>371</v>
      </c>
      <c r="I317" s="5" t="s">
        <v>371</v>
      </c>
      <c r="J317" s="5" t="s">
        <v>371</v>
      </c>
      <c r="K317" s="5" t="s">
        <v>371</v>
      </c>
      <c r="L317" s="5" t="s">
        <v>371</v>
      </c>
      <c r="M317" s="5" t="s">
        <v>371</v>
      </c>
      <c r="N317" s="38">
        <v>268</v>
      </c>
      <c r="O317" s="38">
        <v>137.69999999999999</v>
      </c>
      <c r="P317" s="4">
        <f t="shared" si="83"/>
        <v>0.51380597014925367</v>
      </c>
      <c r="Q317" s="11">
        <v>20</v>
      </c>
      <c r="R317" s="11">
        <v>1</v>
      </c>
      <c r="S317" s="11">
        <v>15</v>
      </c>
      <c r="T317" s="38">
        <v>17</v>
      </c>
      <c r="U317" s="38">
        <v>19.600000000000001</v>
      </c>
      <c r="V317" s="4">
        <f t="shared" si="84"/>
        <v>1.1529411764705884</v>
      </c>
      <c r="W317" s="11">
        <v>20</v>
      </c>
      <c r="X317" s="38">
        <v>1</v>
      </c>
      <c r="Y317" s="38">
        <v>0</v>
      </c>
      <c r="Z317" s="4">
        <f t="shared" si="85"/>
        <v>0</v>
      </c>
      <c r="AA317" s="11">
        <v>30</v>
      </c>
      <c r="AB317" s="49">
        <f t="shared" si="86"/>
        <v>0.56864638743996287</v>
      </c>
      <c r="AC317" s="49">
        <f t="shared" si="87"/>
        <v>0.56864638743996287</v>
      </c>
      <c r="AD317" s="50">
        <v>83</v>
      </c>
      <c r="AE317" s="38">
        <f t="shared" si="78"/>
        <v>7.5454545454545459</v>
      </c>
      <c r="AF317" s="38">
        <f t="shared" si="79"/>
        <v>4.3</v>
      </c>
      <c r="AG317" s="38">
        <f t="shared" si="88"/>
        <v>-3.245454545454546</v>
      </c>
      <c r="AH317" s="38">
        <v>0</v>
      </c>
      <c r="AI317" s="38">
        <f t="shared" si="80"/>
        <v>4.3</v>
      </c>
      <c r="AJ317" s="38"/>
      <c r="AK317" s="38">
        <f t="shared" si="81"/>
        <v>4.3</v>
      </c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10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10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10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10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10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10"/>
      <c r="GJ317" s="9"/>
      <c r="GK317" s="9"/>
    </row>
    <row r="318" spans="1:193" s="2" customFormat="1" ht="16.95" customHeight="1">
      <c r="A318" s="52" t="s">
        <v>312</v>
      </c>
      <c r="B318" s="38">
        <v>0</v>
      </c>
      <c r="C318" s="38">
        <v>0</v>
      </c>
      <c r="D318" s="4">
        <f t="shared" si="82"/>
        <v>0</v>
      </c>
      <c r="E318" s="11">
        <v>0</v>
      </c>
      <c r="F318" s="5" t="s">
        <v>371</v>
      </c>
      <c r="G318" s="5" t="s">
        <v>371</v>
      </c>
      <c r="H318" s="5" t="s">
        <v>371</v>
      </c>
      <c r="I318" s="5" t="s">
        <v>371</v>
      </c>
      <c r="J318" s="5" t="s">
        <v>371</v>
      </c>
      <c r="K318" s="5" t="s">
        <v>371</v>
      </c>
      <c r="L318" s="5" t="s">
        <v>371</v>
      </c>
      <c r="M318" s="5" t="s">
        <v>371</v>
      </c>
      <c r="N318" s="38">
        <v>460.8</v>
      </c>
      <c r="O318" s="38">
        <v>487.4</v>
      </c>
      <c r="P318" s="4">
        <f t="shared" si="83"/>
        <v>1.0577256944444444</v>
      </c>
      <c r="Q318" s="11">
        <v>20</v>
      </c>
      <c r="R318" s="11">
        <v>1</v>
      </c>
      <c r="S318" s="11">
        <v>15</v>
      </c>
      <c r="T318" s="38">
        <v>23</v>
      </c>
      <c r="U318" s="38">
        <v>23.1</v>
      </c>
      <c r="V318" s="4">
        <f t="shared" si="84"/>
        <v>1.0043478260869565</v>
      </c>
      <c r="W318" s="11">
        <v>20</v>
      </c>
      <c r="X318" s="38">
        <v>6</v>
      </c>
      <c r="Y318" s="38">
        <v>6.5</v>
      </c>
      <c r="Z318" s="4">
        <f t="shared" si="85"/>
        <v>1.0833333333333333</v>
      </c>
      <c r="AA318" s="11">
        <v>30</v>
      </c>
      <c r="AB318" s="49">
        <f t="shared" si="86"/>
        <v>1.0440172989485648</v>
      </c>
      <c r="AC318" s="49">
        <f t="shared" si="87"/>
        <v>1.0440172989485648</v>
      </c>
      <c r="AD318" s="50">
        <v>464</v>
      </c>
      <c r="AE318" s="38">
        <f t="shared" si="78"/>
        <v>42.18181818181818</v>
      </c>
      <c r="AF318" s="38">
        <f t="shared" si="79"/>
        <v>44</v>
      </c>
      <c r="AG318" s="38">
        <f t="shared" si="88"/>
        <v>1.8181818181818201</v>
      </c>
      <c r="AH318" s="38">
        <v>0</v>
      </c>
      <c r="AI318" s="38">
        <f t="shared" si="80"/>
        <v>44</v>
      </c>
      <c r="AJ318" s="38"/>
      <c r="AK318" s="38">
        <f t="shared" si="81"/>
        <v>44</v>
      </c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10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10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10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10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10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10"/>
      <c r="GJ318" s="9"/>
      <c r="GK318" s="9"/>
    </row>
    <row r="319" spans="1:193" s="2" customFormat="1" ht="16.95" customHeight="1">
      <c r="A319" s="52" t="s">
        <v>313</v>
      </c>
      <c r="B319" s="38">
        <v>3582</v>
      </c>
      <c r="C319" s="38">
        <v>7926</v>
      </c>
      <c r="D319" s="4">
        <f t="shared" si="82"/>
        <v>2.2127303182579565</v>
      </c>
      <c r="E319" s="11">
        <v>10</v>
      </c>
      <c r="F319" s="5" t="s">
        <v>371</v>
      </c>
      <c r="G319" s="5" t="s">
        <v>371</v>
      </c>
      <c r="H319" s="5" t="s">
        <v>371</v>
      </c>
      <c r="I319" s="5" t="s">
        <v>371</v>
      </c>
      <c r="J319" s="5" t="s">
        <v>371</v>
      </c>
      <c r="K319" s="5" t="s">
        <v>371</v>
      </c>
      <c r="L319" s="5" t="s">
        <v>371</v>
      </c>
      <c r="M319" s="5" t="s">
        <v>371</v>
      </c>
      <c r="N319" s="38">
        <v>535.20000000000005</v>
      </c>
      <c r="O319" s="38">
        <v>180.5</v>
      </c>
      <c r="P319" s="4">
        <f t="shared" si="83"/>
        <v>0.3372571001494768</v>
      </c>
      <c r="Q319" s="11">
        <v>20</v>
      </c>
      <c r="R319" s="11">
        <v>1</v>
      </c>
      <c r="S319" s="11">
        <v>15</v>
      </c>
      <c r="T319" s="38">
        <v>0</v>
      </c>
      <c r="U319" s="38">
        <v>0</v>
      </c>
      <c r="V319" s="4">
        <f t="shared" si="84"/>
        <v>1</v>
      </c>
      <c r="W319" s="11">
        <v>20</v>
      </c>
      <c r="X319" s="38">
        <v>0</v>
      </c>
      <c r="Y319" s="38">
        <v>0</v>
      </c>
      <c r="Z319" s="4">
        <f t="shared" si="85"/>
        <v>1</v>
      </c>
      <c r="AA319" s="11">
        <v>30</v>
      </c>
      <c r="AB319" s="49">
        <f t="shared" si="86"/>
        <v>0.98813100195335901</v>
      </c>
      <c r="AC319" s="49">
        <f t="shared" si="87"/>
        <v>0.98813100195335901</v>
      </c>
      <c r="AD319" s="50">
        <v>1037</v>
      </c>
      <c r="AE319" s="38">
        <f t="shared" si="78"/>
        <v>94.272727272727266</v>
      </c>
      <c r="AF319" s="38">
        <f t="shared" si="79"/>
        <v>93.2</v>
      </c>
      <c r="AG319" s="38">
        <f t="shared" si="88"/>
        <v>-1.0727272727272634</v>
      </c>
      <c r="AH319" s="38">
        <v>0</v>
      </c>
      <c r="AI319" s="38">
        <f t="shared" si="80"/>
        <v>93.2</v>
      </c>
      <c r="AJ319" s="38"/>
      <c r="AK319" s="38">
        <f t="shared" si="81"/>
        <v>93.2</v>
      </c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10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10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10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10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10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10"/>
      <c r="GJ319" s="9"/>
      <c r="GK319" s="9"/>
    </row>
    <row r="320" spans="1:193" s="2" customFormat="1" ht="16.95" customHeight="1">
      <c r="A320" s="52" t="s">
        <v>314</v>
      </c>
      <c r="B320" s="38">
        <v>2143</v>
      </c>
      <c r="C320" s="38">
        <v>1875</v>
      </c>
      <c r="D320" s="4">
        <f t="shared" si="82"/>
        <v>0.87494167055529637</v>
      </c>
      <c r="E320" s="11">
        <v>10</v>
      </c>
      <c r="F320" s="5" t="s">
        <v>371</v>
      </c>
      <c r="G320" s="5" t="s">
        <v>371</v>
      </c>
      <c r="H320" s="5" t="s">
        <v>371</v>
      </c>
      <c r="I320" s="5" t="s">
        <v>371</v>
      </c>
      <c r="J320" s="5" t="s">
        <v>371</v>
      </c>
      <c r="K320" s="5" t="s">
        <v>371</v>
      </c>
      <c r="L320" s="5" t="s">
        <v>371</v>
      </c>
      <c r="M320" s="5" t="s">
        <v>371</v>
      </c>
      <c r="N320" s="38">
        <v>136</v>
      </c>
      <c r="O320" s="38">
        <v>421.7</v>
      </c>
      <c r="P320" s="4">
        <f t="shared" si="83"/>
        <v>3.1007352941176469</v>
      </c>
      <c r="Q320" s="11">
        <v>20</v>
      </c>
      <c r="R320" s="11">
        <v>1</v>
      </c>
      <c r="S320" s="11">
        <v>15</v>
      </c>
      <c r="T320" s="38">
        <v>22</v>
      </c>
      <c r="U320" s="38">
        <v>25.5</v>
      </c>
      <c r="V320" s="4">
        <f t="shared" si="84"/>
        <v>1.1590909090909092</v>
      </c>
      <c r="W320" s="11">
        <v>30</v>
      </c>
      <c r="X320" s="38">
        <v>0</v>
      </c>
      <c r="Y320" s="38">
        <v>0</v>
      </c>
      <c r="Z320" s="4">
        <f t="shared" si="85"/>
        <v>1</v>
      </c>
      <c r="AA320" s="11">
        <v>20</v>
      </c>
      <c r="AB320" s="49">
        <f t="shared" si="86"/>
        <v>1.4793352616908755</v>
      </c>
      <c r="AC320" s="49">
        <f t="shared" si="87"/>
        <v>1.2279335261690876</v>
      </c>
      <c r="AD320" s="50">
        <v>229</v>
      </c>
      <c r="AE320" s="38">
        <f t="shared" si="78"/>
        <v>20.818181818181817</v>
      </c>
      <c r="AF320" s="38">
        <f t="shared" si="79"/>
        <v>25.6</v>
      </c>
      <c r="AG320" s="38">
        <f t="shared" si="88"/>
        <v>4.7818181818181849</v>
      </c>
      <c r="AH320" s="38">
        <v>0</v>
      </c>
      <c r="AI320" s="38">
        <f t="shared" si="80"/>
        <v>25.6</v>
      </c>
      <c r="AJ320" s="38">
        <f>MIN($AI320,67.4)</f>
        <v>25.6</v>
      </c>
      <c r="AK320" s="38">
        <f t="shared" si="81"/>
        <v>0</v>
      </c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10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10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10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10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10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10"/>
      <c r="GJ320" s="9"/>
      <c r="GK320" s="9"/>
    </row>
    <row r="321" spans="1:193" s="2" customFormat="1" ht="16.95" customHeight="1">
      <c r="A321" s="52" t="s">
        <v>315</v>
      </c>
      <c r="B321" s="38">
        <v>0</v>
      </c>
      <c r="C321" s="38">
        <v>0</v>
      </c>
      <c r="D321" s="4">
        <f t="shared" si="82"/>
        <v>0</v>
      </c>
      <c r="E321" s="11">
        <v>0</v>
      </c>
      <c r="F321" s="5" t="s">
        <v>371</v>
      </c>
      <c r="G321" s="5" t="s">
        <v>371</v>
      </c>
      <c r="H321" s="5" t="s">
        <v>371</v>
      </c>
      <c r="I321" s="5" t="s">
        <v>371</v>
      </c>
      <c r="J321" s="5" t="s">
        <v>371</v>
      </c>
      <c r="K321" s="5" t="s">
        <v>371</v>
      </c>
      <c r="L321" s="5" t="s">
        <v>371</v>
      </c>
      <c r="M321" s="5" t="s">
        <v>371</v>
      </c>
      <c r="N321" s="38">
        <v>206.1</v>
      </c>
      <c r="O321" s="38">
        <v>133.6</v>
      </c>
      <c r="P321" s="4">
        <f t="shared" si="83"/>
        <v>0.64822901504124208</v>
      </c>
      <c r="Q321" s="11">
        <v>20</v>
      </c>
      <c r="R321" s="11">
        <v>1</v>
      </c>
      <c r="S321" s="11">
        <v>15</v>
      </c>
      <c r="T321" s="38">
        <v>20</v>
      </c>
      <c r="U321" s="38">
        <v>21.4</v>
      </c>
      <c r="V321" s="4">
        <f t="shared" si="84"/>
        <v>1.0699999999999998</v>
      </c>
      <c r="W321" s="11">
        <v>10</v>
      </c>
      <c r="X321" s="38">
        <v>1</v>
      </c>
      <c r="Y321" s="38">
        <v>0</v>
      </c>
      <c r="Z321" s="4">
        <f t="shared" si="85"/>
        <v>0</v>
      </c>
      <c r="AA321" s="11">
        <v>40</v>
      </c>
      <c r="AB321" s="49">
        <f t="shared" si="86"/>
        <v>0.45487741530382164</v>
      </c>
      <c r="AC321" s="49">
        <f t="shared" si="87"/>
        <v>0.45487741530382164</v>
      </c>
      <c r="AD321" s="50">
        <v>16</v>
      </c>
      <c r="AE321" s="38">
        <f t="shared" si="78"/>
        <v>1.4545454545454546</v>
      </c>
      <c r="AF321" s="38">
        <f t="shared" si="79"/>
        <v>0.7</v>
      </c>
      <c r="AG321" s="38">
        <f t="shared" si="88"/>
        <v>-0.75454545454545463</v>
      </c>
      <c r="AH321" s="38">
        <v>0</v>
      </c>
      <c r="AI321" s="38">
        <f t="shared" si="80"/>
        <v>0.7</v>
      </c>
      <c r="AJ321" s="38">
        <f>MIN($AI321,136)</f>
        <v>0.7</v>
      </c>
      <c r="AK321" s="38">
        <f t="shared" si="81"/>
        <v>0</v>
      </c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10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10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10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10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10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10"/>
      <c r="GJ321" s="9"/>
      <c r="GK321" s="9"/>
    </row>
    <row r="322" spans="1:193" s="2" customFormat="1" ht="16.95" customHeight="1">
      <c r="A322" s="52" t="s">
        <v>316</v>
      </c>
      <c r="B322" s="38">
        <v>0</v>
      </c>
      <c r="C322" s="38">
        <v>0</v>
      </c>
      <c r="D322" s="4">
        <f t="shared" si="82"/>
        <v>0</v>
      </c>
      <c r="E322" s="11">
        <v>0</v>
      </c>
      <c r="F322" s="5" t="s">
        <v>371</v>
      </c>
      <c r="G322" s="5" t="s">
        <v>371</v>
      </c>
      <c r="H322" s="5" t="s">
        <v>371</v>
      </c>
      <c r="I322" s="5" t="s">
        <v>371</v>
      </c>
      <c r="J322" s="5" t="s">
        <v>371</v>
      </c>
      <c r="K322" s="5" t="s">
        <v>371</v>
      </c>
      <c r="L322" s="5" t="s">
        <v>371</v>
      </c>
      <c r="M322" s="5" t="s">
        <v>371</v>
      </c>
      <c r="N322" s="38">
        <v>393.2</v>
      </c>
      <c r="O322" s="38">
        <v>324.3</v>
      </c>
      <c r="P322" s="4">
        <f t="shared" si="83"/>
        <v>0.82477110885045779</v>
      </c>
      <c r="Q322" s="11">
        <v>20</v>
      </c>
      <c r="R322" s="11">
        <v>1</v>
      </c>
      <c r="S322" s="11">
        <v>15</v>
      </c>
      <c r="T322" s="38">
        <v>110</v>
      </c>
      <c r="U322" s="38">
        <v>102.9</v>
      </c>
      <c r="V322" s="4">
        <f t="shared" si="84"/>
        <v>0.93545454545454554</v>
      </c>
      <c r="W322" s="11">
        <v>40</v>
      </c>
      <c r="X322" s="38">
        <v>0</v>
      </c>
      <c r="Y322" s="38">
        <v>0</v>
      </c>
      <c r="Z322" s="4">
        <f t="shared" si="85"/>
        <v>1</v>
      </c>
      <c r="AA322" s="11">
        <v>10</v>
      </c>
      <c r="AB322" s="49">
        <f t="shared" si="86"/>
        <v>0.92839534111989386</v>
      </c>
      <c r="AC322" s="49">
        <f t="shared" si="87"/>
        <v>0.92839534111989386</v>
      </c>
      <c r="AD322" s="50">
        <v>8</v>
      </c>
      <c r="AE322" s="38">
        <f t="shared" si="78"/>
        <v>0.72727272727272729</v>
      </c>
      <c r="AF322" s="38">
        <f t="shared" si="79"/>
        <v>0.7</v>
      </c>
      <c r="AG322" s="38">
        <f t="shared" si="88"/>
        <v>-2.7272727272727337E-2</v>
      </c>
      <c r="AH322" s="38">
        <v>0</v>
      </c>
      <c r="AI322" s="38">
        <f t="shared" si="80"/>
        <v>0.7</v>
      </c>
      <c r="AJ322" s="38">
        <f>MIN($AI322,152.4)</f>
        <v>0.7</v>
      </c>
      <c r="AK322" s="38">
        <f t="shared" si="81"/>
        <v>0</v>
      </c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10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10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10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10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10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10"/>
      <c r="GJ322" s="9"/>
      <c r="GK322" s="9"/>
    </row>
    <row r="323" spans="1:193" s="2" customFormat="1" ht="16.95" customHeight="1">
      <c r="A323" s="52" t="s">
        <v>317</v>
      </c>
      <c r="B323" s="38">
        <v>144</v>
      </c>
      <c r="C323" s="38">
        <v>42.2</v>
      </c>
      <c r="D323" s="4">
        <f t="shared" si="82"/>
        <v>0.29305555555555557</v>
      </c>
      <c r="E323" s="11">
        <v>10</v>
      </c>
      <c r="F323" s="5" t="s">
        <v>371</v>
      </c>
      <c r="G323" s="5" t="s">
        <v>371</v>
      </c>
      <c r="H323" s="5" t="s">
        <v>371</v>
      </c>
      <c r="I323" s="5" t="s">
        <v>371</v>
      </c>
      <c r="J323" s="5" t="s">
        <v>371</v>
      </c>
      <c r="K323" s="5" t="s">
        <v>371</v>
      </c>
      <c r="L323" s="5" t="s">
        <v>371</v>
      </c>
      <c r="M323" s="5" t="s">
        <v>371</v>
      </c>
      <c r="N323" s="38">
        <v>445.3</v>
      </c>
      <c r="O323" s="38">
        <v>186.9</v>
      </c>
      <c r="P323" s="4">
        <f t="shared" si="83"/>
        <v>0.41971704468897375</v>
      </c>
      <c r="Q323" s="11">
        <v>20</v>
      </c>
      <c r="R323" s="11">
        <v>1</v>
      </c>
      <c r="S323" s="11">
        <v>15</v>
      </c>
      <c r="T323" s="38">
        <v>0</v>
      </c>
      <c r="U323" s="38">
        <v>0.3</v>
      </c>
      <c r="V323" s="4">
        <f t="shared" si="84"/>
        <v>1</v>
      </c>
      <c r="W323" s="11">
        <v>15</v>
      </c>
      <c r="X323" s="38">
        <v>0</v>
      </c>
      <c r="Y323" s="38">
        <v>0.3</v>
      </c>
      <c r="Z323" s="4">
        <f t="shared" si="85"/>
        <v>1</v>
      </c>
      <c r="AA323" s="11">
        <v>35</v>
      </c>
      <c r="AB323" s="49">
        <f t="shared" si="86"/>
        <v>0.80341996262457926</v>
      </c>
      <c r="AC323" s="49">
        <f t="shared" si="87"/>
        <v>0.80341996262457926</v>
      </c>
      <c r="AD323" s="50">
        <v>593</v>
      </c>
      <c r="AE323" s="38">
        <f t="shared" si="78"/>
        <v>53.909090909090907</v>
      </c>
      <c r="AF323" s="38">
        <f t="shared" si="79"/>
        <v>43.3</v>
      </c>
      <c r="AG323" s="38">
        <f t="shared" si="88"/>
        <v>-10.609090909090909</v>
      </c>
      <c r="AH323" s="38">
        <v>0</v>
      </c>
      <c r="AI323" s="38">
        <f t="shared" si="80"/>
        <v>43.3</v>
      </c>
      <c r="AJ323" s="38"/>
      <c r="AK323" s="38">
        <f t="shared" si="81"/>
        <v>43.3</v>
      </c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10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10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10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10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10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10"/>
      <c r="GJ323" s="9"/>
      <c r="GK323" s="9"/>
    </row>
    <row r="324" spans="1:193" s="2" customFormat="1" ht="16.95" customHeight="1">
      <c r="A324" s="52" t="s">
        <v>318</v>
      </c>
      <c r="B324" s="38">
        <v>1200</v>
      </c>
      <c r="C324" s="38">
        <v>770</v>
      </c>
      <c r="D324" s="4">
        <f t="shared" si="82"/>
        <v>0.64166666666666672</v>
      </c>
      <c r="E324" s="11">
        <v>10</v>
      </c>
      <c r="F324" s="5" t="s">
        <v>371</v>
      </c>
      <c r="G324" s="5" t="s">
        <v>371</v>
      </c>
      <c r="H324" s="5" t="s">
        <v>371</v>
      </c>
      <c r="I324" s="5" t="s">
        <v>371</v>
      </c>
      <c r="J324" s="5" t="s">
        <v>371</v>
      </c>
      <c r="K324" s="5" t="s">
        <v>371</v>
      </c>
      <c r="L324" s="5" t="s">
        <v>371</v>
      </c>
      <c r="M324" s="5" t="s">
        <v>371</v>
      </c>
      <c r="N324" s="38">
        <v>188.1</v>
      </c>
      <c r="O324" s="38">
        <v>190.2</v>
      </c>
      <c r="P324" s="4">
        <f t="shared" si="83"/>
        <v>1.0111642743221689</v>
      </c>
      <c r="Q324" s="11">
        <v>20</v>
      </c>
      <c r="R324" s="11">
        <v>1</v>
      </c>
      <c r="S324" s="11">
        <v>15</v>
      </c>
      <c r="T324" s="38">
        <v>12</v>
      </c>
      <c r="U324" s="38">
        <v>14</v>
      </c>
      <c r="V324" s="4">
        <f t="shared" si="84"/>
        <v>1.1666666666666667</v>
      </c>
      <c r="W324" s="11">
        <v>20</v>
      </c>
      <c r="X324" s="38">
        <v>0</v>
      </c>
      <c r="Y324" s="38">
        <v>0</v>
      </c>
      <c r="Z324" s="4">
        <f t="shared" si="85"/>
        <v>1</v>
      </c>
      <c r="AA324" s="11">
        <v>30</v>
      </c>
      <c r="AB324" s="49">
        <f t="shared" si="86"/>
        <v>0.99971879459414092</v>
      </c>
      <c r="AC324" s="49">
        <f t="shared" si="87"/>
        <v>0.99971879459414092</v>
      </c>
      <c r="AD324" s="50">
        <v>30</v>
      </c>
      <c r="AE324" s="38">
        <f t="shared" si="78"/>
        <v>2.7272727272727271</v>
      </c>
      <c r="AF324" s="38">
        <f t="shared" si="79"/>
        <v>2.7</v>
      </c>
      <c r="AG324" s="38">
        <f t="shared" si="88"/>
        <v>-2.7272727272726893E-2</v>
      </c>
      <c r="AH324" s="38">
        <v>0</v>
      </c>
      <c r="AI324" s="38">
        <f t="shared" si="80"/>
        <v>2.7</v>
      </c>
      <c r="AJ324" s="38">
        <f>MIN($AI324,310.8)</f>
        <v>2.7</v>
      </c>
      <c r="AK324" s="38">
        <f t="shared" si="81"/>
        <v>0</v>
      </c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10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10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10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10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10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10"/>
      <c r="GJ324" s="9"/>
      <c r="GK324" s="9"/>
    </row>
    <row r="325" spans="1:193" s="2" customFormat="1" ht="16.95" customHeight="1">
      <c r="A325" s="52" t="s">
        <v>319</v>
      </c>
      <c r="B325" s="38">
        <v>0</v>
      </c>
      <c r="C325" s="38">
        <v>0</v>
      </c>
      <c r="D325" s="4">
        <f t="shared" si="82"/>
        <v>0</v>
      </c>
      <c r="E325" s="11">
        <v>0</v>
      </c>
      <c r="F325" s="5" t="s">
        <v>371</v>
      </c>
      <c r="G325" s="5" t="s">
        <v>371</v>
      </c>
      <c r="H325" s="5" t="s">
        <v>371</v>
      </c>
      <c r="I325" s="5" t="s">
        <v>371</v>
      </c>
      <c r="J325" s="5" t="s">
        <v>371</v>
      </c>
      <c r="K325" s="5" t="s">
        <v>371</v>
      </c>
      <c r="L325" s="5" t="s">
        <v>371</v>
      </c>
      <c r="M325" s="5" t="s">
        <v>371</v>
      </c>
      <c r="N325" s="38">
        <v>120.9</v>
      </c>
      <c r="O325" s="38">
        <v>90.7</v>
      </c>
      <c r="P325" s="4">
        <f t="shared" si="83"/>
        <v>0.75020678246484696</v>
      </c>
      <c r="Q325" s="11">
        <v>20</v>
      </c>
      <c r="R325" s="11">
        <v>1</v>
      </c>
      <c r="S325" s="11">
        <v>15</v>
      </c>
      <c r="T325" s="38">
        <v>0</v>
      </c>
      <c r="U325" s="38">
        <v>0</v>
      </c>
      <c r="V325" s="4">
        <f t="shared" si="84"/>
        <v>1</v>
      </c>
      <c r="W325" s="11">
        <v>20</v>
      </c>
      <c r="X325" s="38">
        <v>0</v>
      </c>
      <c r="Y325" s="38">
        <v>0</v>
      </c>
      <c r="Z325" s="4">
        <f t="shared" si="85"/>
        <v>1</v>
      </c>
      <c r="AA325" s="11">
        <v>30</v>
      </c>
      <c r="AB325" s="49">
        <f t="shared" si="86"/>
        <v>0.94122512528584634</v>
      </c>
      <c r="AC325" s="49">
        <f t="shared" si="87"/>
        <v>0.94122512528584634</v>
      </c>
      <c r="AD325" s="50">
        <v>917</v>
      </c>
      <c r="AE325" s="38">
        <f t="shared" si="78"/>
        <v>83.36363636363636</v>
      </c>
      <c r="AF325" s="38">
        <f t="shared" si="79"/>
        <v>78.5</v>
      </c>
      <c r="AG325" s="38">
        <f t="shared" si="88"/>
        <v>-4.8636363636363598</v>
      </c>
      <c r="AH325" s="38">
        <v>0</v>
      </c>
      <c r="AI325" s="38">
        <f t="shared" si="80"/>
        <v>78.5</v>
      </c>
      <c r="AJ325" s="38"/>
      <c r="AK325" s="38">
        <f t="shared" si="81"/>
        <v>78.5</v>
      </c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10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10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10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10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10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10"/>
      <c r="GJ325" s="9"/>
      <c r="GK325" s="9"/>
    </row>
    <row r="326" spans="1:193" s="2" customFormat="1" ht="16.95" customHeight="1">
      <c r="A326" s="52" t="s">
        <v>320</v>
      </c>
      <c r="B326" s="38">
        <v>2100</v>
      </c>
      <c r="C326" s="38">
        <v>1649</v>
      </c>
      <c r="D326" s="4">
        <f t="shared" si="82"/>
        <v>0.78523809523809529</v>
      </c>
      <c r="E326" s="11">
        <v>10</v>
      </c>
      <c r="F326" s="5" t="s">
        <v>371</v>
      </c>
      <c r="G326" s="5" t="s">
        <v>371</v>
      </c>
      <c r="H326" s="5" t="s">
        <v>371</v>
      </c>
      <c r="I326" s="5" t="s">
        <v>371</v>
      </c>
      <c r="J326" s="5" t="s">
        <v>371</v>
      </c>
      <c r="K326" s="5" t="s">
        <v>371</v>
      </c>
      <c r="L326" s="5" t="s">
        <v>371</v>
      </c>
      <c r="M326" s="5" t="s">
        <v>371</v>
      </c>
      <c r="N326" s="38">
        <v>373.5</v>
      </c>
      <c r="O326" s="38">
        <v>498</v>
      </c>
      <c r="P326" s="4">
        <f t="shared" si="83"/>
        <v>1.3333333333333333</v>
      </c>
      <c r="Q326" s="11">
        <v>20</v>
      </c>
      <c r="R326" s="11">
        <v>1</v>
      </c>
      <c r="S326" s="11">
        <v>15</v>
      </c>
      <c r="T326" s="38">
        <v>304</v>
      </c>
      <c r="U326" s="38">
        <v>295.5</v>
      </c>
      <c r="V326" s="4">
        <f t="shared" si="84"/>
        <v>0.97203947368421051</v>
      </c>
      <c r="W326" s="11">
        <v>40</v>
      </c>
      <c r="X326" s="38">
        <v>1</v>
      </c>
      <c r="Y326" s="38">
        <v>0.3</v>
      </c>
      <c r="Z326" s="4">
        <f t="shared" si="85"/>
        <v>0.3</v>
      </c>
      <c r="AA326" s="11">
        <v>10</v>
      </c>
      <c r="AB326" s="49">
        <f t="shared" si="86"/>
        <v>0.96211185859385306</v>
      </c>
      <c r="AC326" s="49">
        <f t="shared" si="87"/>
        <v>0.96211185859385306</v>
      </c>
      <c r="AD326" s="50">
        <v>1705</v>
      </c>
      <c r="AE326" s="38">
        <f t="shared" si="78"/>
        <v>155</v>
      </c>
      <c r="AF326" s="38">
        <f t="shared" si="79"/>
        <v>149.1</v>
      </c>
      <c r="AG326" s="38">
        <f t="shared" si="88"/>
        <v>-5.9000000000000057</v>
      </c>
      <c r="AH326" s="38">
        <v>0</v>
      </c>
      <c r="AI326" s="38">
        <f t="shared" si="80"/>
        <v>149.1</v>
      </c>
      <c r="AJ326" s="38"/>
      <c r="AK326" s="38">
        <f t="shared" si="81"/>
        <v>149.1</v>
      </c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10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10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10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10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10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10"/>
      <c r="GJ326" s="9"/>
      <c r="GK326" s="9"/>
    </row>
    <row r="327" spans="1:193" s="2" customFormat="1" ht="16.95" customHeight="1">
      <c r="A327" s="52" t="s">
        <v>321</v>
      </c>
      <c r="B327" s="38">
        <v>0</v>
      </c>
      <c r="C327" s="38">
        <v>0</v>
      </c>
      <c r="D327" s="4">
        <f t="shared" si="82"/>
        <v>0</v>
      </c>
      <c r="E327" s="11">
        <v>0</v>
      </c>
      <c r="F327" s="5" t="s">
        <v>371</v>
      </c>
      <c r="G327" s="5" t="s">
        <v>371</v>
      </c>
      <c r="H327" s="5" t="s">
        <v>371</v>
      </c>
      <c r="I327" s="5" t="s">
        <v>371</v>
      </c>
      <c r="J327" s="5" t="s">
        <v>371</v>
      </c>
      <c r="K327" s="5" t="s">
        <v>371</v>
      </c>
      <c r="L327" s="5" t="s">
        <v>371</v>
      </c>
      <c r="M327" s="5" t="s">
        <v>371</v>
      </c>
      <c r="N327" s="38">
        <v>94.6</v>
      </c>
      <c r="O327" s="38">
        <v>40.700000000000003</v>
      </c>
      <c r="P327" s="4">
        <f t="shared" si="83"/>
        <v>0.43023255813953493</v>
      </c>
      <c r="Q327" s="11">
        <v>20</v>
      </c>
      <c r="R327" s="11">
        <v>1</v>
      </c>
      <c r="S327" s="11">
        <v>15</v>
      </c>
      <c r="T327" s="38">
        <v>0</v>
      </c>
      <c r="U327" s="38">
        <v>0</v>
      </c>
      <c r="V327" s="4">
        <f t="shared" si="84"/>
        <v>1</v>
      </c>
      <c r="W327" s="11">
        <v>25</v>
      </c>
      <c r="X327" s="38">
        <v>0</v>
      </c>
      <c r="Y327" s="38">
        <v>0</v>
      </c>
      <c r="Z327" s="4">
        <f t="shared" si="85"/>
        <v>1</v>
      </c>
      <c r="AA327" s="11">
        <v>25</v>
      </c>
      <c r="AB327" s="49">
        <f t="shared" si="86"/>
        <v>0.86593707250342</v>
      </c>
      <c r="AC327" s="49">
        <f t="shared" si="87"/>
        <v>0.86593707250342</v>
      </c>
      <c r="AD327" s="50">
        <v>478</v>
      </c>
      <c r="AE327" s="38">
        <f t="shared" si="78"/>
        <v>43.454545454545453</v>
      </c>
      <c r="AF327" s="38">
        <f t="shared" si="79"/>
        <v>37.6</v>
      </c>
      <c r="AG327" s="38">
        <f t="shared" si="88"/>
        <v>-5.8545454545454518</v>
      </c>
      <c r="AH327" s="38">
        <v>0</v>
      </c>
      <c r="AI327" s="38">
        <f t="shared" si="80"/>
        <v>37.6</v>
      </c>
      <c r="AJ327" s="38"/>
      <c r="AK327" s="38">
        <f t="shared" si="81"/>
        <v>37.6</v>
      </c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10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10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10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10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10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10"/>
      <c r="GJ327" s="9"/>
      <c r="GK327" s="9"/>
    </row>
    <row r="328" spans="1:193" s="2" customFormat="1" ht="16.95" customHeight="1">
      <c r="A328" s="19" t="s">
        <v>322</v>
      </c>
      <c r="B328" s="7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10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10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10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10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10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10"/>
      <c r="GJ328" s="9"/>
      <c r="GK328" s="9"/>
    </row>
    <row r="329" spans="1:193" s="2" customFormat="1" ht="16.95" customHeight="1">
      <c r="A329" s="14" t="s">
        <v>323</v>
      </c>
      <c r="B329" s="38">
        <v>155</v>
      </c>
      <c r="C329" s="38">
        <v>138</v>
      </c>
      <c r="D329" s="4">
        <f t="shared" si="82"/>
        <v>0.89032258064516134</v>
      </c>
      <c r="E329" s="11">
        <v>10</v>
      </c>
      <c r="F329" s="5" t="s">
        <v>371</v>
      </c>
      <c r="G329" s="5" t="s">
        <v>371</v>
      </c>
      <c r="H329" s="5" t="s">
        <v>371</v>
      </c>
      <c r="I329" s="5" t="s">
        <v>371</v>
      </c>
      <c r="J329" s="5" t="s">
        <v>371</v>
      </c>
      <c r="K329" s="5" t="s">
        <v>371</v>
      </c>
      <c r="L329" s="5" t="s">
        <v>371</v>
      </c>
      <c r="M329" s="5" t="s">
        <v>371</v>
      </c>
      <c r="N329" s="38">
        <v>112.3</v>
      </c>
      <c r="O329" s="38">
        <v>50.6</v>
      </c>
      <c r="P329" s="4">
        <f t="shared" si="83"/>
        <v>0.45057880676758683</v>
      </c>
      <c r="Q329" s="11">
        <v>20</v>
      </c>
      <c r="R329" s="11">
        <v>1</v>
      </c>
      <c r="S329" s="11">
        <v>15</v>
      </c>
      <c r="T329" s="38">
        <v>4</v>
      </c>
      <c r="U329" s="38">
        <v>4</v>
      </c>
      <c r="V329" s="4">
        <f t="shared" si="84"/>
        <v>1</v>
      </c>
      <c r="W329" s="11">
        <v>30</v>
      </c>
      <c r="X329" s="38">
        <v>2</v>
      </c>
      <c r="Y329" s="38">
        <v>1.3</v>
      </c>
      <c r="Z329" s="4">
        <f t="shared" si="85"/>
        <v>0.65</v>
      </c>
      <c r="AA329" s="11">
        <v>20</v>
      </c>
      <c r="AB329" s="49">
        <f t="shared" si="86"/>
        <v>0.79910317833477207</v>
      </c>
      <c r="AC329" s="49">
        <f t="shared" si="87"/>
        <v>0.79910317833477207</v>
      </c>
      <c r="AD329" s="50">
        <v>921</v>
      </c>
      <c r="AE329" s="38">
        <f t="shared" si="78"/>
        <v>83.727272727272734</v>
      </c>
      <c r="AF329" s="38">
        <f t="shared" si="79"/>
        <v>66.900000000000006</v>
      </c>
      <c r="AG329" s="38">
        <f t="shared" si="88"/>
        <v>-16.827272727272728</v>
      </c>
      <c r="AH329" s="38">
        <v>0</v>
      </c>
      <c r="AI329" s="38">
        <f t="shared" si="80"/>
        <v>66.900000000000006</v>
      </c>
      <c r="AJ329" s="38"/>
      <c r="AK329" s="38">
        <f t="shared" si="81"/>
        <v>66.900000000000006</v>
      </c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10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10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10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10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10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10"/>
      <c r="GJ329" s="9"/>
      <c r="GK329" s="9"/>
    </row>
    <row r="330" spans="1:193" s="2" customFormat="1" ht="16.95" customHeight="1">
      <c r="A330" s="14" t="s">
        <v>324</v>
      </c>
      <c r="B330" s="38">
        <v>80</v>
      </c>
      <c r="C330" s="38">
        <v>80</v>
      </c>
      <c r="D330" s="4">
        <f t="shared" si="82"/>
        <v>1</v>
      </c>
      <c r="E330" s="11">
        <v>10</v>
      </c>
      <c r="F330" s="5" t="s">
        <v>371</v>
      </c>
      <c r="G330" s="5" t="s">
        <v>371</v>
      </c>
      <c r="H330" s="5" t="s">
        <v>371</v>
      </c>
      <c r="I330" s="5" t="s">
        <v>371</v>
      </c>
      <c r="J330" s="5" t="s">
        <v>371</v>
      </c>
      <c r="K330" s="5" t="s">
        <v>371</v>
      </c>
      <c r="L330" s="5" t="s">
        <v>371</v>
      </c>
      <c r="M330" s="5" t="s">
        <v>371</v>
      </c>
      <c r="N330" s="38">
        <v>201.7</v>
      </c>
      <c r="O330" s="38">
        <v>84.9</v>
      </c>
      <c r="P330" s="4">
        <f t="shared" si="83"/>
        <v>0.42092216162617752</v>
      </c>
      <c r="Q330" s="11">
        <v>20</v>
      </c>
      <c r="R330" s="11">
        <v>1</v>
      </c>
      <c r="S330" s="11">
        <v>15</v>
      </c>
      <c r="T330" s="38">
        <v>45</v>
      </c>
      <c r="U330" s="38">
        <v>30.1</v>
      </c>
      <c r="V330" s="4">
        <f t="shared" si="84"/>
        <v>0.66888888888888887</v>
      </c>
      <c r="W330" s="11">
        <v>20</v>
      </c>
      <c r="X330" s="38">
        <v>2</v>
      </c>
      <c r="Y330" s="38">
        <v>2.1</v>
      </c>
      <c r="Z330" s="4">
        <f t="shared" si="85"/>
        <v>1.05</v>
      </c>
      <c r="AA330" s="11">
        <v>30</v>
      </c>
      <c r="AB330" s="49">
        <f t="shared" si="86"/>
        <v>0.82417074747685604</v>
      </c>
      <c r="AC330" s="49">
        <f t="shared" si="87"/>
        <v>0.82417074747685604</v>
      </c>
      <c r="AD330" s="50">
        <v>1149</v>
      </c>
      <c r="AE330" s="38">
        <f t="shared" si="78"/>
        <v>104.45454545454545</v>
      </c>
      <c r="AF330" s="38">
        <f t="shared" si="79"/>
        <v>86.1</v>
      </c>
      <c r="AG330" s="38">
        <f t="shared" si="88"/>
        <v>-18.354545454545459</v>
      </c>
      <c r="AH330" s="38">
        <v>0</v>
      </c>
      <c r="AI330" s="38">
        <f t="shared" si="80"/>
        <v>86.1</v>
      </c>
      <c r="AJ330" s="38"/>
      <c r="AK330" s="38">
        <f t="shared" si="81"/>
        <v>86.1</v>
      </c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10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10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10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10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10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10"/>
      <c r="GJ330" s="9"/>
      <c r="GK330" s="9"/>
    </row>
    <row r="331" spans="1:193" s="2" customFormat="1" ht="16.95" customHeight="1">
      <c r="A331" s="14" t="s">
        <v>277</v>
      </c>
      <c r="B331" s="38">
        <v>49</v>
      </c>
      <c r="C331" s="38">
        <v>40.299999999999997</v>
      </c>
      <c r="D331" s="4">
        <f t="shared" si="82"/>
        <v>0.82244897959183672</v>
      </c>
      <c r="E331" s="11">
        <v>10</v>
      </c>
      <c r="F331" s="5" t="s">
        <v>371</v>
      </c>
      <c r="G331" s="5" t="s">
        <v>371</v>
      </c>
      <c r="H331" s="5" t="s">
        <v>371</v>
      </c>
      <c r="I331" s="5" t="s">
        <v>371</v>
      </c>
      <c r="J331" s="5" t="s">
        <v>371</v>
      </c>
      <c r="K331" s="5" t="s">
        <v>371</v>
      </c>
      <c r="L331" s="5" t="s">
        <v>371</v>
      </c>
      <c r="M331" s="5" t="s">
        <v>371</v>
      </c>
      <c r="N331" s="38">
        <v>102.3</v>
      </c>
      <c r="O331" s="38">
        <v>14.3</v>
      </c>
      <c r="P331" s="4">
        <f t="shared" si="83"/>
        <v>0.13978494623655915</v>
      </c>
      <c r="Q331" s="11">
        <v>20</v>
      </c>
      <c r="R331" s="11">
        <v>1</v>
      </c>
      <c r="S331" s="11">
        <v>15</v>
      </c>
      <c r="T331" s="38">
        <v>8</v>
      </c>
      <c r="U331" s="38">
        <v>16.2</v>
      </c>
      <c r="V331" s="4">
        <f t="shared" si="84"/>
        <v>2.0249999999999999</v>
      </c>
      <c r="W331" s="11">
        <v>30</v>
      </c>
      <c r="X331" s="38">
        <v>2</v>
      </c>
      <c r="Y331" s="38">
        <v>2.2000000000000002</v>
      </c>
      <c r="Z331" s="4">
        <f t="shared" si="85"/>
        <v>1.1000000000000001</v>
      </c>
      <c r="AA331" s="11">
        <v>20</v>
      </c>
      <c r="AB331" s="49">
        <f t="shared" si="86"/>
        <v>1.1449493549542058</v>
      </c>
      <c r="AC331" s="49">
        <f t="shared" si="87"/>
        <v>1.1449493549542058</v>
      </c>
      <c r="AD331" s="50">
        <v>721</v>
      </c>
      <c r="AE331" s="38">
        <f t="shared" si="78"/>
        <v>65.545454545454547</v>
      </c>
      <c r="AF331" s="38">
        <f t="shared" si="79"/>
        <v>75</v>
      </c>
      <c r="AG331" s="38">
        <f t="shared" si="88"/>
        <v>9.4545454545454533</v>
      </c>
      <c r="AH331" s="38">
        <v>0</v>
      </c>
      <c r="AI331" s="38">
        <f t="shared" si="80"/>
        <v>75</v>
      </c>
      <c r="AJ331" s="38"/>
      <c r="AK331" s="38">
        <f t="shared" si="81"/>
        <v>75</v>
      </c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10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10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10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10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10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10"/>
      <c r="GJ331" s="9"/>
      <c r="GK331" s="9"/>
    </row>
    <row r="332" spans="1:193" s="2" customFormat="1" ht="16.95" customHeight="1">
      <c r="A332" s="14" t="s">
        <v>325</v>
      </c>
      <c r="B332" s="38">
        <v>107</v>
      </c>
      <c r="C332" s="38">
        <v>132.30000000000001</v>
      </c>
      <c r="D332" s="4">
        <f t="shared" si="82"/>
        <v>1.2364485981308413</v>
      </c>
      <c r="E332" s="11">
        <v>10</v>
      </c>
      <c r="F332" s="5" t="s">
        <v>371</v>
      </c>
      <c r="G332" s="5" t="s">
        <v>371</v>
      </c>
      <c r="H332" s="5" t="s">
        <v>371</v>
      </c>
      <c r="I332" s="5" t="s">
        <v>371</v>
      </c>
      <c r="J332" s="5" t="s">
        <v>371</v>
      </c>
      <c r="K332" s="5" t="s">
        <v>371</v>
      </c>
      <c r="L332" s="5" t="s">
        <v>371</v>
      </c>
      <c r="M332" s="5" t="s">
        <v>371</v>
      </c>
      <c r="N332" s="38">
        <v>108.5</v>
      </c>
      <c r="O332" s="38">
        <v>175.2</v>
      </c>
      <c r="P332" s="4">
        <f t="shared" si="83"/>
        <v>1.6147465437788018</v>
      </c>
      <c r="Q332" s="11">
        <v>20</v>
      </c>
      <c r="R332" s="11">
        <v>1</v>
      </c>
      <c r="S332" s="11">
        <v>15</v>
      </c>
      <c r="T332" s="38">
        <v>5</v>
      </c>
      <c r="U332" s="38">
        <v>5.2</v>
      </c>
      <c r="V332" s="4">
        <f t="shared" si="84"/>
        <v>1.04</v>
      </c>
      <c r="W332" s="11">
        <v>35</v>
      </c>
      <c r="X332" s="38">
        <v>2</v>
      </c>
      <c r="Y332" s="38">
        <v>2.1</v>
      </c>
      <c r="Z332" s="4">
        <f t="shared" si="85"/>
        <v>1.05</v>
      </c>
      <c r="AA332" s="11">
        <v>15</v>
      </c>
      <c r="AB332" s="49">
        <f t="shared" si="86"/>
        <v>1.1769412300724678</v>
      </c>
      <c r="AC332" s="49">
        <f t="shared" si="87"/>
        <v>1.1769412300724678</v>
      </c>
      <c r="AD332" s="50">
        <v>1688</v>
      </c>
      <c r="AE332" s="38">
        <f t="shared" si="78"/>
        <v>153.45454545454547</v>
      </c>
      <c r="AF332" s="38">
        <f t="shared" si="79"/>
        <v>180.6</v>
      </c>
      <c r="AG332" s="38">
        <f t="shared" si="88"/>
        <v>27.145454545454527</v>
      </c>
      <c r="AH332" s="38">
        <v>0</v>
      </c>
      <c r="AI332" s="38">
        <f t="shared" si="80"/>
        <v>180.6</v>
      </c>
      <c r="AJ332" s="38"/>
      <c r="AK332" s="38">
        <f t="shared" si="81"/>
        <v>180.6</v>
      </c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10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10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10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10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10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10"/>
      <c r="GJ332" s="9"/>
      <c r="GK332" s="9"/>
    </row>
    <row r="333" spans="1:193" s="2" customFormat="1" ht="16.95" customHeight="1">
      <c r="A333" s="14" t="s">
        <v>326</v>
      </c>
      <c r="B333" s="38">
        <v>0</v>
      </c>
      <c r="C333" s="38">
        <v>0</v>
      </c>
      <c r="D333" s="4">
        <f t="shared" si="82"/>
        <v>0</v>
      </c>
      <c r="E333" s="11">
        <v>0</v>
      </c>
      <c r="F333" s="5" t="s">
        <v>371</v>
      </c>
      <c r="G333" s="5" t="s">
        <v>371</v>
      </c>
      <c r="H333" s="5" t="s">
        <v>371</v>
      </c>
      <c r="I333" s="5" t="s">
        <v>371</v>
      </c>
      <c r="J333" s="5" t="s">
        <v>371</v>
      </c>
      <c r="K333" s="5" t="s">
        <v>371</v>
      </c>
      <c r="L333" s="5" t="s">
        <v>371</v>
      </c>
      <c r="M333" s="5" t="s">
        <v>371</v>
      </c>
      <c r="N333" s="38">
        <v>341.5</v>
      </c>
      <c r="O333" s="38">
        <v>207.5</v>
      </c>
      <c r="P333" s="4">
        <f t="shared" si="83"/>
        <v>0.6076134699853587</v>
      </c>
      <c r="Q333" s="11">
        <v>20</v>
      </c>
      <c r="R333" s="11">
        <v>1</v>
      </c>
      <c r="S333" s="11">
        <v>15</v>
      </c>
      <c r="T333" s="38">
        <v>205</v>
      </c>
      <c r="U333" s="38">
        <v>231.8</v>
      </c>
      <c r="V333" s="4">
        <f t="shared" si="84"/>
        <v>1.1307317073170733</v>
      </c>
      <c r="W333" s="11">
        <v>30</v>
      </c>
      <c r="X333" s="38">
        <v>3</v>
      </c>
      <c r="Y333" s="38">
        <v>3.2</v>
      </c>
      <c r="Z333" s="4">
        <f t="shared" si="85"/>
        <v>1.0666666666666667</v>
      </c>
      <c r="AA333" s="11">
        <v>20</v>
      </c>
      <c r="AB333" s="49">
        <f t="shared" si="86"/>
        <v>0.96950063473591419</v>
      </c>
      <c r="AC333" s="49">
        <f t="shared" si="87"/>
        <v>0.96950063473591419</v>
      </c>
      <c r="AD333" s="50">
        <v>2513</v>
      </c>
      <c r="AE333" s="38">
        <f t="shared" si="78"/>
        <v>228.45454545454547</v>
      </c>
      <c r="AF333" s="38">
        <f t="shared" si="79"/>
        <v>221.5</v>
      </c>
      <c r="AG333" s="38">
        <f t="shared" si="88"/>
        <v>-6.9545454545454675</v>
      </c>
      <c r="AH333" s="38">
        <v>0</v>
      </c>
      <c r="AI333" s="38">
        <f t="shared" si="80"/>
        <v>221.5</v>
      </c>
      <c r="AJ333" s="38"/>
      <c r="AK333" s="38">
        <f t="shared" si="81"/>
        <v>221.5</v>
      </c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10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10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10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10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10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10"/>
      <c r="GJ333" s="9"/>
      <c r="GK333" s="9"/>
    </row>
    <row r="334" spans="1:193" s="2" customFormat="1" ht="16.95" customHeight="1">
      <c r="A334" s="14" t="s">
        <v>327</v>
      </c>
      <c r="B334" s="38">
        <v>73</v>
      </c>
      <c r="C334" s="38">
        <v>75</v>
      </c>
      <c r="D334" s="4">
        <f t="shared" si="82"/>
        <v>1.0273972602739727</v>
      </c>
      <c r="E334" s="11">
        <v>10</v>
      </c>
      <c r="F334" s="5" t="s">
        <v>371</v>
      </c>
      <c r="G334" s="5" t="s">
        <v>371</v>
      </c>
      <c r="H334" s="5" t="s">
        <v>371</v>
      </c>
      <c r="I334" s="5" t="s">
        <v>371</v>
      </c>
      <c r="J334" s="5" t="s">
        <v>371</v>
      </c>
      <c r="K334" s="5" t="s">
        <v>371</v>
      </c>
      <c r="L334" s="5" t="s">
        <v>371</v>
      </c>
      <c r="M334" s="5" t="s">
        <v>371</v>
      </c>
      <c r="N334" s="38">
        <v>255.4</v>
      </c>
      <c r="O334" s="38">
        <v>217.3</v>
      </c>
      <c r="P334" s="4">
        <f t="shared" si="83"/>
        <v>0.85082223962411907</v>
      </c>
      <c r="Q334" s="11">
        <v>20</v>
      </c>
      <c r="R334" s="11">
        <v>1</v>
      </c>
      <c r="S334" s="11">
        <v>15</v>
      </c>
      <c r="T334" s="38">
        <v>8</v>
      </c>
      <c r="U334" s="38">
        <v>5.7</v>
      </c>
      <c r="V334" s="4">
        <f t="shared" si="84"/>
        <v>0.71250000000000002</v>
      </c>
      <c r="W334" s="11">
        <v>30</v>
      </c>
      <c r="X334" s="38">
        <v>4</v>
      </c>
      <c r="Y334" s="38">
        <v>2.5</v>
      </c>
      <c r="Z334" s="4">
        <f t="shared" si="85"/>
        <v>0.625</v>
      </c>
      <c r="AA334" s="11">
        <v>20</v>
      </c>
      <c r="AB334" s="49">
        <f t="shared" si="86"/>
        <v>0.8017412357391801</v>
      </c>
      <c r="AC334" s="49">
        <f t="shared" si="87"/>
        <v>0.8017412357391801</v>
      </c>
      <c r="AD334" s="50">
        <v>1014</v>
      </c>
      <c r="AE334" s="38">
        <f t="shared" si="78"/>
        <v>92.181818181818187</v>
      </c>
      <c r="AF334" s="38">
        <f t="shared" si="79"/>
        <v>73.900000000000006</v>
      </c>
      <c r="AG334" s="38">
        <f t="shared" si="88"/>
        <v>-18.281818181818181</v>
      </c>
      <c r="AH334" s="38">
        <v>0</v>
      </c>
      <c r="AI334" s="38">
        <f t="shared" si="80"/>
        <v>73.900000000000006</v>
      </c>
      <c r="AJ334" s="38"/>
      <c r="AK334" s="38">
        <f t="shared" si="81"/>
        <v>73.900000000000006</v>
      </c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10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10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10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10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10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10"/>
      <c r="GJ334" s="9"/>
      <c r="GK334" s="9"/>
    </row>
    <row r="335" spans="1:193" s="2" customFormat="1" ht="16.95" customHeight="1">
      <c r="A335" s="14" t="s">
        <v>328</v>
      </c>
      <c r="B335" s="38">
        <v>0</v>
      </c>
      <c r="C335" s="38">
        <v>0</v>
      </c>
      <c r="D335" s="4">
        <f t="shared" si="82"/>
        <v>0</v>
      </c>
      <c r="E335" s="11">
        <v>0</v>
      </c>
      <c r="F335" s="5" t="s">
        <v>371</v>
      </c>
      <c r="G335" s="5" t="s">
        <v>371</v>
      </c>
      <c r="H335" s="5" t="s">
        <v>371</v>
      </c>
      <c r="I335" s="5" t="s">
        <v>371</v>
      </c>
      <c r="J335" s="5" t="s">
        <v>371</v>
      </c>
      <c r="K335" s="5" t="s">
        <v>371</v>
      </c>
      <c r="L335" s="5" t="s">
        <v>371</v>
      </c>
      <c r="M335" s="5" t="s">
        <v>371</v>
      </c>
      <c r="N335" s="38">
        <v>208.9</v>
      </c>
      <c r="O335" s="38">
        <v>158.4</v>
      </c>
      <c r="P335" s="4">
        <f t="shared" si="83"/>
        <v>0.75825753949258023</v>
      </c>
      <c r="Q335" s="11">
        <v>20</v>
      </c>
      <c r="R335" s="11">
        <v>1</v>
      </c>
      <c r="S335" s="11">
        <v>15</v>
      </c>
      <c r="T335" s="38">
        <v>9</v>
      </c>
      <c r="U335" s="38">
        <v>23.3</v>
      </c>
      <c r="V335" s="4">
        <f t="shared" si="84"/>
        <v>2.588888888888889</v>
      </c>
      <c r="W335" s="11">
        <v>20</v>
      </c>
      <c r="X335" s="38">
        <v>2</v>
      </c>
      <c r="Y335" s="38">
        <v>2</v>
      </c>
      <c r="Z335" s="4">
        <f t="shared" si="85"/>
        <v>1</v>
      </c>
      <c r="AA335" s="11">
        <v>30</v>
      </c>
      <c r="AB335" s="49">
        <f t="shared" si="86"/>
        <v>1.3169756302074045</v>
      </c>
      <c r="AC335" s="49">
        <f t="shared" si="87"/>
        <v>1.2116975630207405</v>
      </c>
      <c r="AD335" s="50">
        <v>466</v>
      </c>
      <c r="AE335" s="38">
        <f t="shared" si="78"/>
        <v>42.363636363636367</v>
      </c>
      <c r="AF335" s="38">
        <f t="shared" si="79"/>
        <v>51.3</v>
      </c>
      <c r="AG335" s="38">
        <f t="shared" si="88"/>
        <v>8.9363636363636303</v>
      </c>
      <c r="AH335" s="38">
        <v>0</v>
      </c>
      <c r="AI335" s="38">
        <f t="shared" si="80"/>
        <v>51.3</v>
      </c>
      <c r="AJ335" s="38"/>
      <c r="AK335" s="38">
        <f t="shared" si="81"/>
        <v>51.3</v>
      </c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10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10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10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10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10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10"/>
      <c r="GJ335" s="9"/>
      <c r="GK335" s="9"/>
    </row>
    <row r="336" spans="1:193" s="2" customFormat="1" ht="16.95" customHeight="1">
      <c r="A336" s="14" t="s">
        <v>329</v>
      </c>
      <c r="B336" s="38">
        <v>76</v>
      </c>
      <c r="C336" s="38">
        <v>78</v>
      </c>
      <c r="D336" s="4">
        <f t="shared" si="82"/>
        <v>1.0263157894736843</v>
      </c>
      <c r="E336" s="11">
        <v>10</v>
      </c>
      <c r="F336" s="5" t="s">
        <v>371</v>
      </c>
      <c r="G336" s="5" t="s">
        <v>371</v>
      </c>
      <c r="H336" s="5" t="s">
        <v>371</v>
      </c>
      <c r="I336" s="5" t="s">
        <v>371</v>
      </c>
      <c r="J336" s="5" t="s">
        <v>371</v>
      </c>
      <c r="K336" s="5" t="s">
        <v>371</v>
      </c>
      <c r="L336" s="5" t="s">
        <v>371</v>
      </c>
      <c r="M336" s="5" t="s">
        <v>371</v>
      </c>
      <c r="N336" s="38">
        <v>134.80000000000001</v>
      </c>
      <c r="O336" s="38">
        <v>68</v>
      </c>
      <c r="P336" s="4">
        <f t="shared" si="83"/>
        <v>0.50445103857566764</v>
      </c>
      <c r="Q336" s="11">
        <v>20</v>
      </c>
      <c r="R336" s="11">
        <v>1</v>
      </c>
      <c r="S336" s="11">
        <v>15</v>
      </c>
      <c r="T336" s="38">
        <v>5</v>
      </c>
      <c r="U336" s="38">
        <v>5.3</v>
      </c>
      <c r="V336" s="4">
        <f t="shared" si="84"/>
        <v>1.06</v>
      </c>
      <c r="W336" s="11">
        <v>30</v>
      </c>
      <c r="X336" s="38">
        <v>2</v>
      </c>
      <c r="Y336" s="38">
        <v>2.1</v>
      </c>
      <c r="Z336" s="4">
        <f t="shared" si="85"/>
        <v>1.05</v>
      </c>
      <c r="AA336" s="11">
        <v>20</v>
      </c>
      <c r="AB336" s="49">
        <f t="shared" si="86"/>
        <v>0.92791767017105464</v>
      </c>
      <c r="AC336" s="49">
        <f t="shared" si="87"/>
        <v>0.92791767017105464</v>
      </c>
      <c r="AD336" s="50">
        <v>946</v>
      </c>
      <c r="AE336" s="38">
        <f t="shared" si="78"/>
        <v>86</v>
      </c>
      <c r="AF336" s="38">
        <f t="shared" si="79"/>
        <v>79.8</v>
      </c>
      <c r="AG336" s="38">
        <f t="shared" si="88"/>
        <v>-6.2000000000000028</v>
      </c>
      <c r="AH336" s="38">
        <v>0</v>
      </c>
      <c r="AI336" s="38">
        <f t="shared" si="80"/>
        <v>79.8</v>
      </c>
      <c r="AJ336" s="38"/>
      <c r="AK336" s="38">
        <f t="shared" si="81"/>
        <v>79.8</v>
      </c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10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10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10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10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10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10"/>
      <c r="GJ336" s="9"/>
      <c r="GK336" s="9"/>
    </row>
    <row r="337" spans="1:193" s="2" customFormat="1" ht="16.95" customHeight="1">
      <c r="A337" s="14" t="s">
        <v>330</v>
      </c>
      <c r="B337" s="38">
        <v>68</v>
      </c>
      <c r="C337" s="38">
        <v>44.2</v>
      </c>
      <c r="D337" s="4">
        <f t="shared" si="82"/>
        <v>0.65</v>
      </c>
      <c r="E337" s="11">
        <v>10</v>
      </c>
      <c r="F337" s="5" t="s">
        <v>371</v>
      </c>
      <c r="G337" s="5" t="s">
        <v>371</v>
      </c>
      <c r="H337" s="5" t="s">
        <v>371</v>
      </c>
      <c r="I337" s="5" t="s">
        <v>371</v>
      </c>
      <c r="J337" s="5" t="s">
        <v>371</v>
      </c>
      <c r="K337" s="5" t="s">
        <v>371</v>
      </c>
      <c r="L337" s="5" t="s">
        <v>371</v>
      </c>
      <c r="M337" s="5" t="s">
        <v>371</v>
      </c>
      <c r="N337" s="38">
        <v>50.2</v>
      </c>
      <c r="O337" s="38">
        <v>35.5</v>
      </c>
      <c r="P337" s="4">
        <f t="shared" si="83"/>
        <v>0.70717131474103578</v>
      </c>
      <c r="Q337" s="11">
        <v>20</v>
      </c>
      <c r="R337" s="11">
        <v>1</v>
      </c>
      <c r="S337" s="11">
        <v>15</v>
      </c>
      <c r="T337" s="38">
        <v>4</v>
      </c>
      <c r="U337" s="38">
        <v>6</v>
      </c>
      <c r="V337" s="4">
        <f t="shared" si="84"/>
        <v>1.5</v>
      </c>
      <c r="W337" s="11">
        <v>25</v>
      </c>
      <c r="X337" s="38">
        <v>2</v>
      </c>
      <c r="Y337" s="38">
        <v>2.1</v>
      </c>
      <c r="Z337" s="4">
        <f t="shared" si="85"/>
        <v>1.05</v>
      </c>
      <c r="AA337" s="11">
        <v>25</v>
      </c>
      <c r="AB337" s="49">
        <f t="shared" si="86"/>
        <v>1.0462465925770601</v>
      </c>
      <c r="AC337" s="49">
        <f t="shared" si="87"/>
        <v>1.0462465925770601</v>
      </c>
      <c r="AD337" s="50">
        <v>435</v>
      </c>
      <c r="AE337" s="38">
        <f t="shared" si="78"/>
        <v>39.545454545454547</v>
      </c>
      <c r="AF337" s="38">
        <f t="shared" si="79"/>
        <v>41.4</v>
      </c>
      <c r="AG337" s="38">
        <f t="shared" si="88"/>
        <v>1.8545454545454518</v>
      </c>
      <c r="AH337" s="38">
        <v>0</v>
      </c>
      <c r="AI337" s="38">
        <f t="shared" si="80"/>
        <v>41.4</v>
      </c>
      <c r="AJ337" s="38"/>
      <c r="AK337" s="38">
        <f t="shared" si="81"/>
        <v>41.4</v>
      </c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10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10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10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10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10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10"/>
      <c r="GJ337" s="9"/>
      <c r="GK337" s="9"/>
    </row>
    <row r="338" spans="1:193" s="2" customFormat="1" ht="16.95" customHeight="1">
      <c r="A338" s="14" t="s">
        <v>331</v>
      </c>
      <c r="B338" s="38">
        <v>148</v>
      </c>
      <c r="C338" s="38">
        <v>87.5</v>
      </c>
      <c r="D338" s="4">
        <f t="shared" si="82"/>
        <v>0.59121621621621623</v>
      </c>
      <c r="E338" s="11">
        <v>10</v>
      </c>
      <c r="F338" s="5" t="s">
        <v>371</v>
      </c>
      <c r="G338" s="5" t="s">
        <v>371</v>
      </c>
      <c r="H338" s="5" t="s">
        <v>371</v>
      </c>
      <c r="I338" s="5" t="s">
        <v>371</v>
      </c>
      <c r="J338" s="5" t="s">
        <v>371</v>
      </c>
      <c r="K338" s="5" t="s">
        <v>371</v>
      </c>
      <c r="L338" s="5" t="s">
        <v>371</v>
      </c>
      <c r="M338" s="5" t="s">
        <v>371</v>
      </c>
      <c r="N338" s="38">
        <v>134.1</v>
      </c>
      <c r="O338" s="38">
        <v>119.5</v>
      </c>
      <c r="P338" s="4">
        <f t="shared" si="83"/>
        <v>0.89112602535421326</v>
      </c>
      <c r="Q338" s="11">
        <v>20</v>
      </c>
      <c r="R338" s="11">
        <v>1</v>
      </c>
      <c r="S338" s="11">
        <v>15</v>
      </c>
      <c r="T338" s="38">
        <v>55</v>
      </c>
      <c r="U338" s="38">
        <v>57</v>
      </c>
      <c r="V338" s="4">
        <f t="shared" si="84"/>
        <v>1.0363636363636364</v>
      </c>
      <c r="W338" s="11">
        <v>20</v>
      </c>
      <c r="X338" s="38">
        <v>25</v>
      </c>
      <c r="Y338" s="38">
        <v>29.5</v>
      </c>
      <c r="Z338" s="4">
        <f t="shared" si="85"/>
        <v>1.18</v>
      </c>
      <c r="AA338" s="11">
        <v>30</v>
      </c>
      <c r="AB338" s="49">
        <f t="shared" si="86"/>
        <v>0.9985468989107279</v>
      </c>
      <c r="AC338" s="49">
        <f t="shared" si="87"/>
        <v>0.9985468989107279</v>
      </c>
      <c r="AD338" s="50">
        <v>850</v>
      </c>
      <c r="AE338" s="38">
        <f t="shared" si="78"/>
        <v>77.272727272727266</v>
      </c>
      <c r="AF338" s="38">
        <f t="shared" si="79"/>
        <v>77.2</v>
      </c>
      <c r="AG338" s="38">
        <f t="shared" si="88"/>
        <v>-7.2727272727263426E-2</v>
      </c>
      <c r="AH338" s="38">
        <v>0</v>
      </c>
      <c r="AI338" s="38">
        <f t="shared" si="80"/>
        <v>77.2</v>
      </c>
      <c r="AJ338" s="38"/>
      <c r="AK338" s="38">
        <f t="shared" si="81"/>
        <v>77.2</v>
      </c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10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10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10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10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10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10"/>
      <c r="GJ338" s="9"/>
      <c r="GK338" s="9"/>
    </row>
    <row r="339" spans="1:193" s="2" customFormat="1" ht="16.95" customHeight="1">
      <c r="A339" s="14" t="s">
        <v>332</v>
      </c>
      <c r="B339" s="38">
        <v>7132</v>
      </c>
      <c r="C339" s="38">
        <v>7525.3</v>
      </c>
      <c r="D339" s="4">
        <f t="shared" si="82"/>
        <v>1.0551458216489065</v>
      </c>
      <c r="E339" s="11">
        <v>10</v>
      </c>
      <c r="F339" s="5" t="s">
        <v>371</v>
      </c>
      <c r="G339" s="5" t="s">
        <v>371</v>
      </c>
      <c r="H339" s="5" t="s">
        <v>371</v>
      </c>
      <c r="I339" s="5" t="s">
        <v>371</v>
      </c>
      <c r="J339" s="5" t="s">
        <v>371</v>
      </c>
      <c r="K339" s="5" t="s">
        <v>371</v>
      </c>
      <c r="L339" s="5" t="s">
        <v>371</v>
      </c>
      <c r="M339" s="5" t="s">
        <v>371</v>
      </c>
      <c r="N339" s="38">
        <v>971</v>
      </c>
      <c r="O339" s="38">
        <v>632.6</v>
      </c>
      <c r="P339" s="4">
        <f t="shared" si="83"/>
        <v>0.65149330587023691</v>
      </c>
      <c r="Q339" s="11">
        <v>20</v>
      </c>
      <c r="R339" s="11">
        <v>1</v>
      </c>
      <c r="S339" s="11">
        <v>15</v>
      </c>
      <c r="T339" s="38">
        <v>14</v>
      </c>
      <c r="U339" s="38">
        <v>15</v>
      </c>
      <c r="V339" s="4">
        <f t="shared" si="84"/>
        <v>1.0714285714285714</v>
      </c>
      <c r="W339" s="11">
        <v>20</v>
      </c>
      <c r="X339" s="38">
        <v>9</v>
      </c>
      <c r="Y339" s="38">
        <v>9.3000000000000007</v>
      </c>
      <c r="Z339" s="4">
        <f t="shared" si="85"/>
        <v>1.0333333333333334</v>
      </c>
      <c r="AA339" s="11">
        <v>30</v>
      </c>
      <c r="AB339" s="49">
        <f t="shared" si="86"/>
        <v>0.95799890276279198</v>
      </c>
      <c r="AC339" s="49">
        <f t="shared" si="87"/>
        <v>0.95799890276279198</v>
      </c>
      <c r="AD339" s="50">
        <v>3280</v>
      </c>
      <c r="AE339" s="38">
        <f t="shared" si="78"/>
        <v>298.18181818181819</v>
      </c>
      <c r="AF339" s="38">
        <f t="shared" si="79"/>
        <v>285.7</v>
      </c>
      <c r="AG339" s="38">
        <f t="shared" si="88"/>
        <v>-12.481818181818198</v>
      </c>
      <c r="AH339" s="38">
        <v>0</v>
      </c>
      <c r="AI339" s="38">
        <f t="shared" si="80"/>
        <v>285.7</v>
      </c>
      <c r="AJ339" s="38"/>
      <c r="AK339" s="38">
        <f t="shared" si="81"/>
        <v>285.7</v>
      </c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10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10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10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10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10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10"/>
      <c r="GJ339" s="9"/>
      <c r="GK339" s="9"/>
    </row>
    <row r="340" spans="1:193" s="2" customFormat="1" ht="16.95" customHeight="1">
      <c r="A340" s="19" t="s">
        <v>333</v>
      </c>
      <c r="B340" s="7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10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10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10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10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10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10"/>
      <c r="GJ340" s="9"/>
      <c r="GK340" s="9"/>
    </row>
    <row r="341" spans="1:193" s="2" customFormat="1" ht="16.95" customHeight="1">
      <c r="A341" s="52" t="s">
        <v>334</v>
      </c>
      <c r="B341" s="38">
        <v>40</v>
      </c>
      <c r="C341" s="38">
        <v>22</v>
      </c>
      <c r="D341" s="4">
        <f t="shared" si="82"/>
        <v>0.55000000000000004</v>
      </c>
      <c r="E341" s="11">
        <v>10</v>
      </c>
      <c r="F341" s="5" t="s">
        <v>371</v>
      </c>
      <c r="G341" s="5" t="s">
        <v>371</v>
      </c>
      <c r="H341" s="5" t="s">
        <v>371</v>
      </c>
      <c r="I341" s="5" t="s">
        <v>371</v>
      </c>
      <c r="J341" s="5" t="s">
        <v>371</v>
      </c>
      <c r="K341" s="5" t="s">
        <v>371</v>
      </c>
      <c r="L341" s="5" t="s">
        <v>371</v>
      </c>
      <c r="M341" s="5" t="s">
        <v>371</v>
      </c>
      <c r="N341" s="38">
        <v>162.1</v>
      </c>
      <c r="O341" s="38">
        <v>133</v>
      </c>
      <c r="P341" s="4">
        <f t="shared" si="83"/>
        <v>0.82048118445404072</v>
      </c>
      <c r="Q341" s="11">
        <v>20</v>
      </c>
      <c r="R341" s="11">
        <v>1</v>
      </c>
      <c r="S341" s="11">
        <v>15</v>
      </c>
      <c r="T341" s="38">
        <v>30</v>
      </c>
      <c r="U341" s="38">
        <v>30.1</v>
      </c>
      <c r="V341" s="4">
        <f t="shared" si="84"/>
        <v>1.0033333333333334</v>
      </c>
      <c r="W341" s="11">
        <v>25</v>
      </c>
      <c r="X341" s="38">
        <v>2</v>
      </c>
      <c r="Y341" s="38">
        <v>2.2000000000000002</v>
      </c>
      <c r="Z341" s="4">
        <f t="shared" si="85"/>
        <v>1.1000000000000001</v>
      </c>
      <c r="AA341" s="11">
        <v>25</v>
      </c>
      <c r="AB341" s="49">
        <f t="shared" si="86"/>
        <v>0.94203112655172805</v>
      </c>
      <c r="AC341" s="49">
        <f t="shared" si="87"/>
        <v>0.94203112655172805</v>
      </c>
      <c r="AD341" s="50">
        <v>1944</v>
      </c>
      <c r="AE341" s="38">
        <f t="shared" si="78"/>
        <v>176.72727272727272</v>
      </c>
      <c r="AF341" s="38">
        <f t="shared" si="79"/>
        <v>166.5</v>
      </c>
      <c r="AG341" s="38">
        <f t="shared" si="88"/>
        <v>-10.22727272727272</v>
      </c>
      <c r="AH341" s="38">
        <v>0</v>
      </c>
      <c r="AI341" s="38">
        <f t="shared" si="80"/>
        <v>166.5</v>
      </c>
      <c r="AJ341" s="38"/>
      <c r="AK341" s="38">
        <f t="shared" si="81"/>
        <v>166.5</v>
      </c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10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10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10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10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10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10"/>
      <c r="GJ341" s="9"/>
      <c r="GK341" s="9"/>
    </row>
    <row r="342" spans="1:193" s="2" customFormat="1" ht="16.95" customHeight="1">
      <c r="A342" s="52" t="s">
        <v>335</v>
      </c>
      <c r="B342" s="38">
        <v>0</v>
      </c>
      <c r="C342" s="38">
        <v>27.4</v>
      </c>
      <c r="D342" s="4">
        <f t="shared" si="82"/>
        <v>0</v>
      </c>
      <c r="E342" s="11">
        <v>0</v>
      </c>
      <c r="F342" s="5" t="s">
        <v>371</v>
      </c>
      <c r="G342" s="5" t="s">
        <v>371</v>
      </c>
      <c r="H342" s="5" t="s">
        <v>371</v>
      </c>
      <c r="I342" s="5" t="s">
        <v>371</v>
      </c>
      <c r="J342" s="5" t="s">
        <v>371</v>
      </c>
      <c r="K342" s="5" t="s">
        <v>371</v>
      </c>
      <c r="L342" s="5" t="s">
        <v>371</v>
      </c>
      <c r="M342" s="5" t="s">
        <v>371</v>
      </c>
      <c r="N342" s="38">
        <v>24.3</v>
      </c>
      <c r="O342" s="38">
        <v>22.8</v>
      </c>
      <c r="P342" s="4">
        <f t="shared" si="83"/>
        <v>0.93827160493827155</v>
      </c>
      <c r="Q342" s="11">
        <v>20</v>
      </c>
      <c r="R342" s="11">
        <v>1</v>
      </c>
      <c r="S342" s="11">
        <v>15</v>
      </c>
      <c r="T342" s="38">
        <v>65</v>
      </c>
      <c r="U342" s="38">
        <v>64.8</v>
      </c>
      <c r="V342" s="4">
        <f t="shared" si="84"/>
        <v>0.99692307692307691</v>
      </c>
      <c r="W342" s="11">
        <v>30</v>
      </c>
      <c r="X342" s="38">
        <v>1</v>
      </c>
      <c r="Y342" s="38">
        <v>1</v>
      </c>
      <c r="Z342" s="4">
        <f t="shared" si="85"/>
        <v>1</v>
      </c>
      <c r="AA342" s="11">
        <v>20</v>
      </c>
      <c r="AB342" s="49">
        <f t="shared" si="86"/>
        <v>0.98438969889950267</v>
      </c>
      <c r="AC342" s="49">
        <f t="shared" si="87"/>
        <v>0.98438969889950267</v>
      </c>
      <c r="AD342" s="50">
        <v>1524</v>
      </c>
      <c r="AE342" s="38">
        <f t="shared" si="78"/>
        <v>138.54545454545453</v>
      </c>
      <c r="AF342" s="38">
        <f t="shared" si="79"/>
        <v>136.4</v>
      </c>
      <c r="AG342" s="38">
        <f t="shared" si="88"/>
        <v>-2.1454545454545269</v>
      </c>
      <c r="AH342" s="38">
        <v>0</v>
      </c>
      <c r="AI342" s="38">
        <f t="shared" si="80"/>
        <v>136.4</v>
      </c>
      <c r="AJ342" s="38"/>
      <c r="AK342" s="38">
        <f t="shared" si="81"/>
        <v>136.4</v>
      </c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10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10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10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10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10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10"/>
      <c r="GJ342" s="9"/>
      <c r="GK342" s="9"/>
    </row>
    <row r="343" spans="1:193" s="2" customFormat="1" ht="16.95" customHeight="1">
      <c r="A343" s="52" t="s">
        <v>336</v>
      </c>
      <c r="B343" s="38">
        <v>65</v>
      </c>
      <c r="C343" s="38">
        <v>64</v>
      </c>
      <c r="D343" s="4">
        <f t="shared" si="82"/>
        <v>0.98461538461538467</v>
      </c>
      <c r="E343" s="11">
        <v>10</v>
      </c>
      <c r="F343" s="5" t="s">
        <v>371</v>
      </c>
      <c r="G343" s="5" t="s">
        <v>371</v>
      </c>
      <c r="H343" s="5" t="s">
        <v>371</v>
      </c>
      <c r="I343" s="5" t="s">
        <v>371</v>
      </c>
      <c r="J343" s="5" t="s">
        <v>371</v>
      </c>
      <c r="K343" s="5" t="s">
        <v>371</v>
      </c>
      <c r="L343" s="5" t="s">
        <v>371</v>
      </c>
      <c r="M343" s="5" t="s">
        <v>371</v>
      </c>
      <c r="N343" s="38">
        <v>209.8</v>
      </c>
      <c r="O343" s="38">
        <v>61.4</v>
      </c>
      <c r="P343" s="4">
        <f t="shared" si="83"/>
        <v>0.29265967588179215</v>
      </c>
      <c r="Q343" s="11">
        <v>20</v>
      </c>
      <c r="R343" s="11">
        <v>1</v>
      </c>
      <c r="S343" s="11">
        <v>15</v>
      </c>
      <c r="T343" s="38">
        <v>25</v>
      </c>
      <c r="U343" s="38">
        <v>33.4</v>
      </c>
      <c r="V343" s="4">
        <f t="shared" si="84"/>
        <v>1.3359999999999999</v>
      </c>
      <c r="W343" s="11">
        <v>30</v>
      </c>
      <c r="X343" s="38">
        <v>1</v>
      </c>
      <c r="Y343" s="38">
        <v>1</v>
      </c>
      <c r="Z343" s="4">
        <f t="shared" si="85"/>
        <v>1</v>
      </c>
      <c r="AA343" s="11">
        <v>20</v>
      </c>
      <c r="AB343" s="49">
        <f t="shared" si="86"/>
        <v>0.95557207751357576</v>
      </c>
      <c r="AC343" s="49">
        <f t="shared" si="87"/>
        <v>0.95557207751357576</v>
      </c>
      <c r="AD343" s="50">
        <v>1396</v>
      </c>
      <c r="AE343" s="38">
        <f t="shared" si="78"/>
        <v>126.90909090909091</v>
      </c>
      <c r="AF343" s="38">
        <f t="shared" si="79"/>
        <v>121.3</v>
      </c>
      <c r="AG343" s="38">
        <f t="shared" si="88"/>
        <v>-5.6090909090909093</v>
      </c>
      <c r="AH343" s="38">
        <v>0</v>
      </c>
      <c r="AI343" s="38">
        <f t="shared" si="80"/>
        <v>121.3</v>
      </c>
      <c r="AJ343" s="38"/>
      <c r="AK343" s="38">
        <f t="shared" si="81"/>
        <v>121.3</v>
      </c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10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10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10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10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10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10"/>
      <c r="GJ343" s="9"/>
      <c r="GK343" s="9"/>
    </row>
    <row r="344" spans="1:193" s="2" customFormat="1" ht="16.95" customHeight="1">
      <c r="A344" s="52" t="s">
        <v>337</v>
      </c>
      <c r="B344" s="38">
        <v>156</v>
      </c>
      <c r="C344" s="38">
        <v>150.9</v>
      </c>
      <c r="D344" s="4">
        <f t="shared" si="82"/>
        <v>0.96730769230769231</v>
      </c>
      <c r="E344" s="11">
        <v>10</v>
      </c>
      <c r="F344" s="5" t="s">
        <v>371</v>
      </c>
      <c r="G344" s="5" t="s">
        <v>371</v>
      </c>
      <c r="H344" s="5" t="s">
        <v>371</v>
      </c>
      <c r="I344" s="5" t="s">
        <v>371</v>
      </c>
      <c r="J344" s="5" t="s">
        <v>371</v>
      </c>
      <c r="K344" s="5" t="s">
        <v>371</v>
      </c>
      <c r="L344" s="5" t="s">
        <v>371</v>
      </c>
      <c r="M344" s="5" t="s">
        <v>371</v>
      </c>
      <c r="N344" s="38">
        <v>61.6</v>
      </c>
      <c r="O344" s="38">
        <v>24.4</v>
      </c>
      <c r="P344" s="4">
        <f t="shared" si="83"/>
        <v>0.39610389610389607</v>
      </c>
      <c r="Q344" s="11">
        <v>20</v>
      </c>
      <c r="R344" s="11">
        <v>1</v>
      </c>
      <c r="S344" s="11">
        <v>15</v>
      </c>
      <c r="T344" s="38">
        <v>5</v>
      </c>
      <c r="U344" s="38">
        <v>4.9000000000000004</v>
      </c>
      <c r="V344" s="4">
        <f t="shared" si="84"/>
        <v>0.98000000000000009</v>
      </c>
      <c r="W344" s="11">
        <v>20</v>
      </c>
      <c r="X344" s="38">
        <v>1</v>
      </c>
      <c r="Y344" s="38">
        <v>1.4</v>
      </c>
      <c r="Z344" s="4">
        <f t="shared" si="85"/>
        <v>1.4</v>
      </c>
      <c r="AA344" s="11">
        <v>30</v>
      </c>
      <c r="AB344" s="49">
        <f t="shared" si="86"/>
        <v>0.99152794573847203</v>
      </c>
      <c r="AC344" s="49">
        <f t="shared" si="87"/>
        <v>0.99152794573847203</v>
      </c>
      <c r="AD344" s="50">
        <v>2021</v>
      </c>
      <c r="AE344" s="38">
        <f t="shared" si="78"/>
        <v>183.72727272727272</v>
      </c>
      <c r="AF344" s="38">
        <f t="shared" si="79"/>
        <v>182.2</v>
      </c>
      <c r="AG344" s="38">
        <f t="shared" si="88"/>
        <v>-1.5272727272727309</v>
      </c>
      <c r="AH344" s="38">
        <v>0</v>
      </c>
      <c r="AI344" s="38">
        <f t="shared" si="80"/>
        <v>182.2</v>
      </c>
      <c r="AJ344" s="38"/>
      <c r="AK344" s="38">
        <f t="shared" si="81"/>
        <v>182.2</v>
      </c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10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10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10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10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10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10"/>
      <c r="GJ344" s="9"/>
      <c r="GK344" s="9"/>
    </row>
    <row r="345" spans="1:193" s="2" customFormat="1" ht="16.95" customHeight="1">
      <c r="A345" s="52" t="s">
        <v>338</v>
      </c>
      <c r="B345" s="38">
        <v>40</v>
      </c>
      <c r="C345" s="38">
        <v>37</v>
      </c>
      <c r="D345" s="4">
        <f t="shared" si="82"/>
        <v>0.92500000000000004</v>
      </c>
      <c r="E345" s="11">
        <v>10</v>
      </c>
      <c r="F345" s="5" t="s">
        <v>371</v>
      </c>
      <c r="G345" s="5" t="s">
        <v>371</v>
      </c>
      <c r="H345" s="5" t="s">
        <v>371</v>
      </c>
      <c r="I345" s="5" t="s">
        <v>371</v>
      </c>
      <c r="J345" s="5" t="s">
        <v>371</v>
      </c>
      <c r="K345" s="5" t="s">
        <v>371</v>
      </c>
      <c r="L345" s="5" t="s">
        <v>371</v>
      </c>
      <c r="M345" s="5" t="s">
        <v>371</v>
      </c>
      <c r="N345" s="38">
        <v>122.5</v>
      </c>
      <c r="O345" s="38">
        <v>190</v>
      </c>
      <c r="P345" s="4">
        <f t="shared" si="83"/>
        <v>1.5510204081632653</v>
      </c>
      <c r="Q345" s="11">
        <v>20</v>
      </c>
      <c r="R345" s="11">
        <v>1</v>
      </c>
      <c r="S345" s="11">
        <v>15</v>
      </c>
      <c r="T345" s="38">
        <v>12</v>
      </c>
      <c r="U345" s="38">
        <v>12.1</v>
      </c>
      <c r="V345" s="4">
        <f t="shared" si="84"/>
        <v>1.0083333333333333</v>
      </c>
      <c r="W345" s="11">
        <v>20</v>
      </c>
      <c r="X345" s="38">
        <v>1</v>
      </c>
      <c r="Y345" s="38">
        <v>1</v>
      </c>
      <c r="Z345" s="4">
        <f t="shared" si="85"/>
        <v>1</v>
      </c>
      <c r="AA345" s="11">
        <v>30</v>
      </c>
      <c r="AB345" s="49">
        <f t="shared" si="86"/>
        <v>1.1098639455782311</v>
      </c>
      <c r="AC345" s="49">
        <f t="shared" si="87"/>
        <v>1.1098639455782311</v>
      </c>
      <c r="AD345" s="50">
        <v>843</v>
      </c>
      <c r="AE345" s="38">
        <f t="shared" si="78"/>
        <v>76.63636363636364</v>
      </c>
      <c r="AF345" s="38">
        <f t="shared" si="79"/>
        <v>85.1</v>
      </c>
      <c r="AG345" s="38">
        <f t="shared" si="88"/>
        <v>8.4636363636363541</v>
      </c>
      <c r="AH345" s="38">
        <v>0</v>
      </c>
      <c r="AI345" s="38">
        <f t="shared" si="80"/>
        <v>85.1</v>
      </c>
      <c r="AJ345" s="38"/>
      <c r="AK345" s="38">
        <f t="shared" si="81"/>
        <v>85.1</v>
      </c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10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10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10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10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10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10"/>
      <c r="GJ345" s="9"/>
      <c r="GK345" s="9"/>
    </row>
    <row r="346" spans="1:193" s="2" customFormat="1" ht="16.95" customHeight="1">
      <c r="A346" s="52" t="s">
        <v>339</v>
      </c>
      <c r="B346" s="38">
        <v>70</v>
      </c>
      <c r="C346" s="38">
        <v>70</v>
      </c>
      <c r="D346" s="4">
        <f t="shared" si="82"/>
        <v>1</v>
      </c>
      <c r="E346" s="11">
        <v>10</v>
      </c>
      <c r="F346" s="5" t="s">
        <v>371</v>
      </c>
      <c r="G346" s="5" t="s">
        <v>371</v>
      </c>
      <c r="H346" s="5" t="s">
        <v>371</v>
      </c>
      <c r="I346" s="5" t="s">
        <v>371</v>
      </c>
      <c r="J346" s="5" t="s">
        <v>371</v>
      </c>
      <c r="K346" s="5" t="s">
        <v>371</v>
      </c>
      <c r="L346" s="5" t="s">
        <v>371</v>
      </c>
      <c r="M346" s="5" t="s">
        <v>371</v>
      </c>
      <c r="N346" s="38">
        <v>195.1</v>
      </c>
      <c r="O346" s="38">
        <v>246.2</v>
      </c>
      <c r="P346" s="4">
        <f t="shared" si="83"/>
        <v>1.2619169656586366</v>
      </c>
      <c r="Q346" s="11">
        <v>20</v>
      </c>
      <c r="R346" s="11">
        <v>1</v>
      </c>
      <c r="S346" s="11">
        <v>15</v>
      </c>
      <c r="T346" s="38">
        <v>1</v>
      </c>
      <c r="U346" s="38">
        <v>1.1000000000000001</v>
      </c>
      <c r="V346" s="4">
        <f t="shared" si="84"/>
        <v>1.1000000000000001</v>
      </c>
      <c r="W346" s="11">
        <v>25</v>
      </c>
      <c r="X346" s="38">
        <v>2</v>
      </c>
      <c r="Y346" s="38">
        <v>2</v>
      </c>
      <c r="Z346" s="4">
        <f t="shared" si="85"/>
        <v>1</v>
      </c>
      <c r="AA346" s="11">
        <v>25</v>
      </c>
      <c r="AB346" s="49">
        <f t="shared" si="86"/>
        <v>1.0814562032965551</v>
      </c>
      <c r="AC346" s="49">
        <f t="shared" si="87"/>
        <v>1.0814562032965551</v>
      </c>
      <c r="AD346" s="50">
        <v>206</v>
      </c>
      <c r="AE346" s="38">
        <f t="shared" si="78"/>
        <v>18.727272727272727</v>
      </c>
      <c r="AF346" s="38">
        <f t="shared" si="79"/>
        <v>20.3</v>
      </c>
      <c r="AG346" s="38">
        <f t="shared" si="88"/>
        <v>1.5727272727272741</v>
      </c>
      <c r="AH346" s="38">
        <v>0</v>
      </c>
      <c r="AI346" s="38">
        <f t="shared" si="80"/>
        <v>20.3</v>
      </c>
      <c r="AJ346" s="38">
        <f>MIN($AI346,149.2)</f>
        <v>20.3</v>
      </c>
      <c r="AK346" s="38">
        <f t="shared" si="81"/>
        <v>0</v>
      </c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10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10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10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10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10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10"/>
      <c r="GJ346" s="9"/>
      <c r="GK346" s="9"/>
    </row>
    <row r="347" spans="1:193" s="2" customFormat="1" ht="16.95" customHeight="1">
      <c r="A347" s="52" t="s">
        <v>340</v>
      </c>
      <c r="B347" s="38">
        <v>0</v>
      </c>
      <c r="C347" s="38">
        <v>0</v>
      </c>
      <c r="D347" s="4">
        <f t="shared" si="82"/>
        <v>0</v>
      </c>
      <c r="E347" s="11">
        <v>0</v>
      </c>
      <c r="F347" s="5" t="s">
        <v>371</v>
      </c>
      <c r="G347" s="5" t="s">
        <v>371</v>
      </c>
      <c r="H347" s="5" t="s">
        <v>371</v>
      </c>
      <c r="I347" s="5" t="s">
        <v>371</v>
      </c>
      <c r="J347" s="5" t="s">
        <v>371</v>
      </c>
      <c r="K347" s="5" t="s">
        <v>371</v>
      </c>
      <c r="L347" s="5" t="s">
        <v>371</v>
      </c>
      <c r="M347" s="5" t="s">
        <v>371</v>
      </c>
      <c r="N347" s="38">
        <v>163.80000000000001</v>
      </c>
      <c r="O347" s="38">
        <v>103.6</v>
      </c>
      <c r="P347" s="4">
        <f t="shared" si="83"/>
        <v>0.63247863247863245</v>
      </c>
      <c r="Q347" s="11">
        <v>20</v>
      </c>
      <c r="R347" s="11">
        <v>1</v>
      </c>
      <c r="S347" s="11">
        <v>15</v>
      </c>
      <c r="T347" s="38">
        <v>17</v>
      </c>
      <c r="U347" s="38">
        <v>17.2</v>
      </c>
      <c r="V347" s="4">
        <f t="shared" si="84"/>
        <v>1.0117647058823529</v>
      </c>
      <c r="W347" s="11">
        <v>20</v>
      </c>
      <c r="X347" s="38">
        <v>2</v>
      </c>
      <c r="Y347" s="38">
        <v>2.1</v>
      </c>
      <c r="Z347" s="4">
        <f t="shared" si="85"/>
        <v>1.05</v>
      </c>
      <c r="AA347" s="11">
        <v>30</v>
      </c>
      <c r="AB347" s="49">
        <f t="shared" si="86"/>
        <v>0.93393960902611417</v>
      </c>
      <c r="AC347" s="49">
        <f t="shared" si="87"/>
        <v>0.93393960902611417</v>
      </c>
      <c r="AD347" s="50">
        <v>1613</v>
      </c>
      <c r="AE347" s="38">
        <f t="shared" si="78"/>
        <v>146.63636363636363</v>
      </c>
      <c r="AF347" s="38">
        <f t="shared" si="79"/>
        <v>136.9</v>
      </c>
      <c r="AG347" s="38">
        <f t="shared" si="88"/>
        <v>-9.7363636363636203</v>
      </c>
      <c r="AH347" s="38">
        <v>0</v>
      </c>
      <c r="AI347" s="38">
        <f t="shared" si="80"/>
        <v>136.9</v>
      </c>
      <c r="AJ347" s="38"/>
      <c r="AK347" s="38">
        <f t="shared" si="81"/>
        <v>136.9</v>
      </c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10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10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10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10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10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10"/>
      <c r="GJ347" s="9"/>
      <c r="GK347" s="9"/>
    </row>
    <row r="348" spans="1:193" s="2" customFormat="1" ht="16.95" customHeight="1">
      <c r="A348" s="52" t="s">
        <v>341</v>
      </c>
      <c r="B348" s="38">
        <v>50</v>
      </c>
      <c r="C348" s="38">
        <v>43</v>
      </c>
      <c r="D348" s="4">
        <f t="shared" si="82"/>
        <v>0.86</v>
      </c>
      <c r="E348" s="11">
        <v>10</v>
      </c>
      <c r="F348" s="5" t="s">
        <v>371</v>
      </c>
      <c r="G348" s="5" t="s">
        <v>371</v>
      </c>
      <c r="H348" s="5" t="s">
        <v>371</v>
      </c>
      <c r="I348" s="5" t="s">
        <v>371</v>
      </c>
      <c r="J348" s="5" t="s">
        <v>371</v>
      </c>
      <c r="K348" s="5" t="s">
        <v>371</v>
      </c>
      <c r="L348" s="5" t="s">
        <v>371</v>
      </c>
      <c r="M348" s="5" t="s">
        <v>371</v>
      </c>
      <c r="N348" s="38">
        <v>29.5</v>
      </c>
      <c r="O348" s="38">
        <v>33.6</v>
      </c>
      <c r="P348" s="4">
        <f t="shared" si="83"/>
        <v>1.1389830508474577</v>
      </c>
      <c r="Q348" s="11">
        <v>20</v>
      </c>
      <c r="R348" s="11">
        <v>1</v>
      </c>
      <c r="S348" s="11">
        <v>15</v>
      </c>
      <c r="T348" s="38">
        <v>35</v>
      </c>
      <c r="U348" s="38">
        <v>31.8</v>
      </c>
      <c r="V348" s="4">
        <f t="shared" si="84"/>
        <v>0.90857142857142859</v>
      </c>
      <c r="W348" s="11">
        <v>30</v>
      </c>
      <c r="X348" s="38">
        <v>2</v>
      </c>
      <c r="Y348" s="38">
        <v>2.1</v>
      </c>
      <c r="Z348" s="4">
        <f t="shared" si="85"/>
        <v>1.05</v>
      </c>
      <c r="AA348" s="11">
        <v>20</v>
      </c>
      <c r="AB348" s="49">
        <f t="shared" si="86"/>
        <v>0.99617688288517903</v>
      </c>
      <c r="AC348" s="49">
        <f t="shared" si="87"/>
        <v>0.99617688288517903</v>
      </c>
      <c r="AD348" s="50">
        <v>471</v>
      </c>
      <c r="AE348" s="38">
        <f t="shared" si="78"/>
        <v>42.81818181818182</v>
      </c>
      <c r="AF348" s="38">
        <f t="shared" si="79"/>
        <v>42.7</v>
      </c>
      <c r="AG348" s="38">
        <f t="shared" si="88"/>
        <v>-0.11818181818181728</v>
      </c>
      <c r="AH348" s="38">
        <v>0</v>
      </c>
      <c r="AI348" s="38">
        <f t="shared" si="80"/>
        <v>42.7</v>
      </c>
      <c r="AJ348" s="38"/>
      <c r="AK348" s="38">
        <f t="shared" si="81"/>
        <v>42.7</v>
      </c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10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10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10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10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10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10"/>
      <c r="GJ348" s="9"/>
      <c r="GK348" s="9"/>
    </row>
    <row r="349" spans="1:193" s="2" customFormat="1" ht="16.95" customHeight="1">
      <c r="A349" s="52" t="s">
        <v>342</v>
      </c>
      <c r="B349" s="38">
        <v>22210</v>
      </c>
      <c r="C349" s="38">
        <v>18508.099999999999</v>
      </c>
      <c r="D349" s="4">
        <f t="shared" si="82"/>
        <v>0.8333228275551553</v>
      </c>
      <c r="E349" s="11">
        <v>10</v>
      </c>
      <c r="F349" s="5" t="s">
        <v>371</v>
      </c>
      <c r="G349" s="5" t="s">
        <v>371</v>
      </c>
      <c r="H349" s="5" t="s">
        <v>371</v>
      </c>
      <c r="I349" s="5" t="s">
        <v>371</v>
      </c>
      <c r="J349" s="5" t="s">
        <v>371</v>
      </c>
      <c r="K349" s="5" t="s">
        <v>371</v>
      </c>
      <c r="L349" s="5" t="s">
        <v>371</v>
      </c>
      <c r="M349" s="5" t="s">
        <v>371</v>
      </c>
      <c r="N349" s="38">
        <v>966.8</v>
      </c>
      <c r="O349" s="38">
        <v>745.7</v>
      </c>
      <c r="P349" s="4">
        <f t="shared" si="83"/>
        <v>0.77130740587505175</v>
      </c>
      <c r="Q349" s="11">
        <v>20</v>
      </c>
      <c r="R349" s="11">
        <v>1</v>
      </c>
      <c r="S349" s="11">
        <v>15</v>
      </c>
      <c r="T349" s="38">
        <v>10</v>
      </c>
      <c r="U349" s="38">
        <v>12.9</v>
      </c>
      <c r="V349" s="4">
        <f t="shared" si="84"/>
        <v>1.29</v>
      </c>
      <c r="W349" s="11">
        <v>20</v>
      </c>
      <c r="X349" s="38">
        <v>3</v>
      </c>
      <c r="Y349" s="38">
        <v>3.7</v>
      </c>
      <c r="Z349" s="4">
        <f t="shared" si="85"/>
        <v>1.2333333333333334</v>
      </c>
      <c r="AA349" s="11">
        <v>30</v>
      </c>
      <c r="AB349" s="49">
        <f t="shared" si="86"/>
        <v>1.0690460672952904</v>
      </c>
      <c r="AC349" s="49">
        <f t="shared" si="87"/>
        <v>1.0690460672952904</v>
      </c>
      <c r="AD349" s="50">
        <v>4064</v>
      </c>
      <c r="AE349" s="38">
        <f t="shared" si="78"/>
        <v>369.45454545454544</v>
      </c>
      <c r="AF349" s="38">
        <f t="shared" si="79"/>
        <v>395</v>
      </c>
      <c r="AG349" s="38">
        <f t="shared" si="88"/>
        <v>25.545454545454561</v>
      </c>
      <c r="AH349" s="38">
        <v>0</v>
      </c>
      <c r="AI349" s="38">
        <f t="shared" si="80"/>
        <v>395</v>
      </c>
      <c r="AJ349" s="38"/>
      <c r="AK349" s="38">
        <f t="shared" si="81"/>
        <v>395</v>
      </c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10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10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10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10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10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10"/>
      <c r="GJ349" s="9"/>
      <c r="GK349" s="9"/>
    </row>
    <row r="350" spans="1:193" s="2" customFormat="1" ht="16.95" customHeight="1">
      <c r="A350" s="52" t="s">
        <v>343</v>
      </c>
      <c r="B350" s="38">
        <v>52</v>
      </c>
      <c r="C350" s="38">
        <v>55</v>
      </c>
      <c r="D350" s="4">
        <f t="shared" si="82"/>
        <v>1.0576923076923077</v>
      </c>
      <c r="E350" s="11">
        <v>10</v>
      </c>
      <c r="F350" s="5" t="s">
        <v>371</v>
      </c>
      <c r="G350" s="5" t="s">
        <v>371</v>
      </c>
      <c r="H350" s="5" t="s">
        <v>371</v>
      </c>
      <c r="I350" s="5" t="s">
        <v>371</v>
      </c>
      <c r="J350" s="5" t="s">
        <v>371</v>
      </c>
      <c r="K350" s="5" t="s">
        <v>371</v>
      </c>
      <c r="L350" s="5" t="s">
        <v>371</v>
      </c>
      <c r="M350" s="5" t="s">
        <v>371</v>
      </c>
      <c r="N350" s="38">
        <v>115.7</v>
      </c>
      <c r="O350" s="38">
        <v>32.200000000000003</v>
      </c>
      <c r="P350" s="4">
        <f t="shared" si="83"/>
        <v>0.27830596369922217</v>
      </c>
      <c r="Q350" s="11">
        <v>20</v>
      </c>
      <c r="R350" s="11">
        <v>1</v>
      </c>
      <c r="S350" s="11">
        <v>15</v>
      </c>
      <c r="T350" s="38">
        <v>30</v>
      </c>
      <c r="U350" s="38">
        <v>30.3</v>
      </c>
      <c r="V350" s="4">
        <f t="shared" si="84"/>
        <v>1.01</v>
      </c>
      <c r="W350" s="11">
        <v>30</v>
      </c>
      <c r="X350" s="38">
        <v>5</v>
      </c>
      <c r="Y350" s="38">
        <v>4.9000000000000004</v>
      </c>
      <c r="Z350" s="4">
        <f t="shared" si="85"/>
        <v>0.98000000000000009</v>
      </c>
      <c r="AA350" s="11">
        <v>20</v>
      </c>
      <c r="AB350" s="49">
        <f t="shared" si="86"/>
        <v>0.85308465632534225</v>
      </c>
      <c r="AC350" s="49">
        <f t="shared" si="87"/>
        <v>0.85308465632534225</v>
      </c>
      <c r="AD350" s="50">
        <v>679</v>
      </c>
      <c r="AE350" s="38">
        <f t="shared" si="78"/>
        <v>61.727272727272727</v>
      </c>
      <c r="AF350" s="38">
        <f t="shared" si="79"/>
        <v>52.7</v>
      </c>
      <c r="AG350" s="38">
        <f t="shared" si="88"/>
        <v>-9.0272727272727238</v>
      </c>
      <c r="AH350" s="38">
        <v>0</v>
      </c>
      <c r="AI350" s="38">
        <f t="shared" si="80"/>
        <v>52.7</v>
      </c>
      <c r="AJ350" s="38"/>
      <c r="AK350" s="38">
        <f t="shared" si="81"/>
        <v>52.7</v>
      </c>
    </row>
    <row r="351" spans="1:193" s="2" customFormat="1" ht="16.95" customHeight="1">
      <c r="A351" s="52" t="s">
        <v>344</v>
      </c>
      <c r="B351" s="38">
        <v>35</v>
      </c>
      <c r="C351" s="38">
        <v>31.5</v>
      </c>
      <c r="D351" s="4">
        <f t="shared" si="82"/>
        <v>0.9</v>
      </c>
      <c r="E351" s="11">
        <v>10</v>
      </c>
      <c r="F351" s="5" t="s">
        <v>371</v>
      </c>
      <c r="G351" s="5" t="s">
        <v>371</v>
      </c>
      <c r="H351" s="5" t="s">
        <v>371</v>
      </c>
      <c r="I351" s="5" t="s">
        <v>371</v>
      </c>
      <c r="J351" s="5" t="s">
        <v>371</v>
      </c>
      <c r="K351" s="5" t="s">
        <v>371</v>
      </c>
      <c r="L351" s="5" t="s">
        <v>371</v>
      </c>
      <c r="M351" s="5" t="s">
        <v>371</v>
      </c>
      <c r="N351" s="38">
        <v>218.2</v>
      </c>
      <c r="O351" s="38">
        <v>60.8</v>
      </c>
      <c r="P351" s="4">
        <f t="shared" si="83"/>
        <v>0.27864344637946836</v>
      </c>
      <c r="Q351" s="11">
        <v>20</v>
      </c>
      <c r="R351" s="11">
        <v>1</v>
      </c>
      <c r="S351" s="11">
        <v>15</v>
      </c>
      <c r="T351" s="38">
        <v>19</v>
      </c>
      <c r="U351" s="38">
        <v>18.5</v>
      </c>
      <c r="V351" s="4">
        <f t="shared" si="84"/>
        <v>0.97368421052631582</v>
      </c>
      <c r="W351" s="11">
        <v>25</v>
      </c>
      <c r="X351" s="38">
        <v>2</v>
      </c>
      <c r="Y351" s="38">
        <v>2</v>
      </c>
      <c r="Z351" s="4">
        <f t="shared" si="85"/>
        <v>1</v>
      </c>
      <c r="AA351" s="11">
        <v>25</v>
      </c>
      <c r="AB351" s="49">
        <f t="shared" si="86"/>
        <v>0.83068393884997116</v>
      </c>
      <c r="AC351" s="49">
        <f t="shared" si="87"/>
        <v>0.83068393884997116</v>
      </c>
      <c r="AD351" s="50">
        <v>2068</v>
      </c>
      <c r="AE351" s="38">
        <f t="shared" si="78"/>
        <v>188</v>
      </c>
      <c r="AF351" s="38">
        <f t="shared" si="79"/>
        <v>156.19999999999999</v>
      </c>
      <c r="AG351" s="38">
        <f t="shared" si="88"/>
        <v>-31.800000000000011</v>
      </c>
      <c r="AH351" s="38">
        <v>0</v>
      </c>
      <c r="AI351" s="38">
        <f t="shared" si="80"/>
        <v>156.19999999999999</v>
      </c>
      <c r="AJ351" s="38"/>
      <c r="AK351" s="38">
        <f t="shared" si="81"/>
        <v>156.19999999999999</v>
      </c>
    </row>
    <row r="352" spans="1:193" s="2" customFormat="1" ht="16.95" customHeight="1">
      <c r="A352" s="19" t="s">
        <v>345</v>
      </c>
      <c r="B352" s="7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 s="2" customFormat="1" ht="16.95" customHeight="1">
      <c r="A353" s="52" t="s">
        <v>346</v>
      </c>
      <c r="B353" s="38">
        <v>28</v>
      </c>
      <c r="C353" s="38">
        <v>28.9</v>
      </c>
      <c r="D353" s="4">
        <f t="shared" si="82"/>
        <v>1.032142857142857</v>
      </c>
      <c r="E353" s="11">
        <v>10</v>
      </c>
      <c r="F353" s="5" t="s">
        <v>371</v>
      </c>
      <c r="G353" s="5" t="s">
        <v>371</v>
      </c>
      <c r="H353" s="5" t="s">
        <v>371</v>
      </c>
      <c r="I353" s="5" t="s">
        <v>371</v>
      </c>
      <c r="J353" s="5" t="s">
        <v>371</v>
      </c>
      <c r="K353" s="5" t="s">
        <v>371</v>
      </c>
      <c r="L353" s="5" t="s">
        <v>371</v>
      </c>
      <c r="M353" s="5" t="s">
        <v>371</v>
      </c>
      <c r="N353" s="38">
        <v>79</v>
      </c>
      <c r="O353" s="38">
        <v>25.7</v>
      </c>
      <c r="P353" s="4">
        <f t="shared" si="83"/>
        <v>0.32531645569620254</v>
      </c>
      <c r="Q353" s="11">
        <v>20</v>
      </c>
      <c r="R353" s="11">
        <v>1</v>
      </c>
      <c r="S353" s="11">
        <v>15</v>
      </c>
      <c r="T353" s="38">
        <v>19</v>
      </c>
      <c r="U353" s="38">
        <v>20.6</v>
      </c>
      <c r="V353" s="4">
        <f t="shared" si="84"/>
        <v>1.0842105263157895</v>
      </c>
      <c r="W353" s="11">
        <v>15</v>
      </c>
      <c r="X353" s="38">
        <v>1</v>
      </c>
      <c r="Y353" s="38">
        <v>1.2</v>
      </c>
      <c r="Z353" s="4">
        <f t="shared" si="85"/>
        <v>1.2</v>
      </c>
      <c r="AA353" s="11">
        <v>35</v>
      </c>
      <c r="AB353" s="49">
        <f t="shared" si="86"/>
        <v>0.94832542715883639</v>
      </c>
      <c r="AC353" s="49">
        <f t="shared" si="87"/>
        <v>0.94832542715883639</v>
      </c>
      <c r="AD353" s="50">
        <v>633</v>
      </c>
      <c r="AE353" s="38">
        <f t="shared" si="78"/>
        <v>57.545454545454547</v>
      </c>
      <c r="AF353" s="38">
        <f t="shared" si="79"/>
        <v>54.6</v>
      </c>
      <c r="AG353" s="38">
        <f t="shared" si="88"/>
        <v>-2.9454545454545453</v>
      </c>
      <c r="AH353" s="38">
        <v>0</v>
      </c>
      <c r="AI353" s="38">
        <f t="shared" si="80"/>
        <v>54.6</v>
      </c>
      <c r="AJ353" s="38"/>
      <c r="AK353" s="38">
        <f t="shared" si="81"/>
        <v>54.6</v>
      </c>
    </row>
    <row r="354" spans="1:37" s="2" customFormat="1" ht="16.95" customHeight="1">
      <c r="A354" s="52" t="s">
        <v>54</v>
      </c>
      <c r="B354" s="38">
        <v>0</v>
      </c>
      <c r="C354" s="38">
        <v>21.2</v>
      </c>
      <c r="D354" s="4">
        <f t="shared" si="82"/>
        <v>0</v>
      </c>
      <c r="E354" s="11">
        <v>0</v>
      </c>
      <c r="F354" s="5" t="s">
        <v>371</v>
      </c>
      <c r="G354" s="5" t="s">
        <v>371</v>
      </c>
      <c r="H354" s="5" t="s">
        <v>371</v>
      </c>
      <c r="I354" s="5" t="s">
        <v>371</v>
      </c>
      <c r="J354" s="5" t="s">
        <v>371</v>
      </c>
      <c r="K354" s="5" t="s">
        <v>371</v>
      </c>
      <c r="L354" s="5" t="s">
        <v>371</v>
      </c>
      <c r="M354" s="5" t="s">
        <v>371</v>
      </c>
      <c r="N354" s="38">
        <v>434.5</v>
      </c>
      <c r="O354" s="38">
        <v>78.900000000000006</v>
      </c>
      <c r="P354" s="4">
        <f t="shared" si="83"/>
        <v>0.18158803222094363</v>
      </c>
      <c r="Q354" s="11">
        <v>20</v>
      </c>
      <c r="R354" s="11">
        <v>1</v>
      </c>
      <c r="S354" s="11">
        <v>15</v>
      </c>
      <c r="T354" s="38">
        <v>34</v>
      </c>
      <c r="U354" s="38">
        <v>40.6</v>
      </c>
      <c r="V354" s="4">
        <f t="shared" si="84"/>
        <v>1.1941176470588235</v>
      </c>
      <c r="W354" s="11">
        <v>30</v>
      </c>
      <c r="X354" s="38">
        <v>2</v>
      </c>
      <c r="Y354" s="38">
        <v>2</v>
      </c>
      <c r="Z354" s="4">
        <f t="shared" si="85"/>
        <v>1</v>
      </c>
      <c r="AA354" s="11">
        <v>20</v>
      </c>
      <c r="AB354" s="49">
        <f t="shared" si="86"/>
        <v>0.87594458889627735</v>
      </c>
      <c r="AC354" s="49">
        <f t="shared" si="87"/>
        <v>0.87594458889627735</v>
      </c>
      <c r="AD354" s="50">
        <v>357</v>
      </c>
      <c r="AE354" s="38">
        <f t="shared" si="78"/>
        <v>32.454545454545453</v>
      </c>
      <c r="AF354" s="38">
        <f t="shared" si="79"/>
        <v>28.4</v>
      </c>
      <c r="AG354" s="38">
        <f t="shared" si="88"/>
        <v>-4.0545454545454547</v>
      </c>
      <c r="AH354" s="38">
        <v>0</v>
      </c>
      <c r="AI354" s="38">
        <f t="shared" si="80"/>
        <v>28.4</v>
      </c>
      <c r="AJ354" s="38">
        <f>MIN($AI354,55.6)</f>
        <v>28.4</v>
      </c>
      <c r="AK354" s="38">
        <f t="shared" si="81"/>
        <v>0</v>
      </c>
    </row>
    <row r="355" spans="1:37" s="2" customFormat="1" ht="16.95" customHeight="1">
      <c r="A355" s="52" t="s">
        <v>347</v>
      </c>
      <c r="B355" s="38">
        <v>69</v>
      </c>
      <c r="C355" s="38">
        <v>72.8</v>
      </c>
      <c r="D355" s="4">
        <f t="shared" si="82"/>
        <v>1.0550724637681159</v>
      </c>
      <c r="E355" s="11">
        <v>10</v>
      </c>
      <c r="F355" s="5" t="s">
        <v>371</v>
      </c>
      <c r="G355" s="5" t="s">
        <v>371</v>
      </c>
      <c r="H355" s="5" t="s">
        <v>371</v>
      </c>
      <c r="I355" s="5" t="s">
        <v>371</v>
      </c>
      <c r="J355" s="5" t="s">
        <v>371</v>
      </c>
      <c r="K355" s="5" t="s">
        <v>371</v>
      </c>
      <c r="L355" s="5" t="s">
        <v>371</v>
      </c>
      <c r="M355" s="5" t="s">
        <v>371</v>
      </c>
      <c r="N355" s="38">
        <v>142.30000000000001</v>
      </c>
      <c r="O355" s="38">
        <v>93.5</v>
      </c>
      <c r="P355" s="4">
        <f t="shared" si="83"/>
        <v>0.65706254392129304</v>
      </c>
      <c r="Q355" s="11">
        <v>20</v>
      </c>
      <c r="R355" s="11">
        <v>1</v>
      </c>
      <c r="S355" s="11">
        <v>15</v>
      </c>
      <c r="T355" s="38">
        <v>27</v>
      </c>
      <c r="U355" s="38">
        <v>27</v>
      </c>
      <c r="V355" s="4">
        <f t="shared" si="84"/>
        <v>1</v>
      </c>
      <c r="W355" s="11">
        <v>30</v>
      </c>
      <c r="X355" s="38">
        <v>1</v>
      </c>
      <c r="Y355" s="38">
        <v>1</v>
      </c>
      <c r="Z355" s="4">
        <f t="shared" si="85"/>
        <v>1</v>
      </c>
      <c r="AA355" s="11">
        <v>20</v>
      </c>
      <c r="AB355" s="49">
        <f t="shared" si="86"/>
        <v>0.9335997422748108</v>
      </c>
      <c r="AC355" s="49">
        <f t="shared" si="87"/>
        <v>0.9335997422748108</v>
      </c>
      <c r="AD355" s="50">
        <v>2080</v>
      </c>
      <c r="AE355" s="38">
        <f t="shared" si="78"/>
        <v>189.09090909090909</v>
      </c>
      <c r="AF355" s="38">
        <f t="shared" si="79"/>
        <v>176.5</v>
      </c>
      <c r="AG355" s="38">
        <f t="shared" si="88"/>
        <v>-12.590909090909093</v>
      </c>
      <c r="AH355" s="38">
        <v>0</v>
      </c>
      <c r="AI355" s="38">
        <f t="shared" si="80"/>
        <v>176.5</v>
      </c>
      <c r="AJ355" s="38"/>
      <c r="AK355" s="38">
        <f t="shared" si="81"/>
        <v>176.5</v>
      </c>
    </row>
    <row r="356" spans="1:37" s="2" customFormat="1" ht="16.95" customHeight="1">
      <c r="A356" s="52" t="s">
        <v>348</v>
      </c>
      <c r="B356" s="38">
        <v>2286</v>
      </c>
      <c r="C356" s="38">
        <v>2344.9</v>
      </c>
      <c r="D356" s="4">
        <f t="shared" si="82"/>
        <v>1.0257655293088364</v>
      </c>
      <c r="E356" s="11">
        <v>10</v>
      </c>
      <c r="F356" s="5" t="s">
        <v>371</v>
      </c>
      <c r="G356" s="5" t="s">
        <v>371</v>
      </c>
      <c r="H356" s="5" t="s">
        <v>371</v>
      </c>
      <c r="I356" s="5" t="s">
        <v>371</v>
      </c>
      <c r="J356" s="5" t="s">
        <v>371</v>
      </c>
      <c r="K356" s="5" t="s">
        <v>371</v>
      </c>
      <c r="L356" s="5" t="s">
        <v>371</v>
      </c>
      <c r="M356" s="5" t="s">
        <v>371</v>
      </c>
      <c r="N356" s="38">
        <v>304.5</v>
      </c>
      <c r="O356" s="38">
        <v>87.5</v>
      </c>
      <c r="P356" s="4">
        <f t="shared" si="83"/>
        <v>0.28735632183908044</v>
      </c>
      <c r="Q356" s="11">
        <v>20</v>
      </c>
      <c r="R356" s="11">
        <v>1</v>
      </c>
      <c r="S356" s="11">
        <v>15</v>
      </c>
      <c r="T356" s="38">
        <v>202</v>
      </c>
      <c r="U356" s="38">
        <v>202.3</v>
      </c>
      <c r="V356" s="4">
        <f t="shared" si="84"/>
        <v>1.0014851485148515</v>
      </c>
      <c r="W356" s="11">
        <v>30</v>
      </c>
      <c r="X356" s="38">
        <v>6</v>
      </c>
      <c r="Y356" s="38">
        <v>8.4</v>
      </c>
      <c r="Z356" s="4">
        <f t="shared" si="85"/>
        <v>1.4000000000000001</v>
      </c>
      <c r="AA356" s="11">
        <v>20</v>
      </c>
      <c r="AB356" s="49">
        <f t="shared" si="86"/>
        <v>0.93736143352963708</v>
      </c>
      <c r="AC356" s="49">
        <f t="shared" si="87"/>
        <v>0.93736143352963708</v>
      </c>
      <c r="AD356" s="50">
        <v>697</v>
      </c>
      <c r="AE356" s="38">
        <f t="shared" si="78"/>
        <v>63.363636363636367</v>
      </c>
      <c r="AF356" s="38">
        <f t="shared" si="79"/>
        <v>59.4</v>
      </c>
      <c r="AG356" s="38">
        <f t="shared" si="88"/>
        <v>-3.9636363636363683</v>
      </c>
      <c r="AH356" s="38">
        <v>0</v>
      </c>
      <c r="AI356" s="38">
        <f t="shared" si="80"/>
        <v>59.4</v>
      </c>
      <c r="AJ356" s="38"/>
      <c r="AK356" s="38">
        <f t="shared" si="81"/>
        <v>59.4</v>
      </c>
    </row>
    <row r="357" spans="1:37" s="2" customFormat="1" ht="16.95" customHeight="1">
      <c r="A357" s="52" t="s">
        <v>349</v>
      </c>
      <c r="B357" s="38">
        <v>50590</v>
      </c>
      <c r="C357" s="38">
        <v>48365</v>
      </c>
      <c r="D357" s="4">
        <f t="shared" si="82"/>
        <v>0.95601897608222974</v>
      </c>
      <c r="E357" s="11">
        <v>10</v>
      </c>
      <c r="F357" s="5" t="s">
        <v>371</v>
      </c>
      <c r="G357" s="5" t="s">
        <v>371</v>
      </c>
      <c r="H357" s="5" t="s">
        <v>371</v>
      </c>
      <c r="I357" s="5" t="s">
        <v>371</v>
      </c>
      <c r="J357" s="5" t="s">
        <v>371</v>
      </c>
      <c r="K357" s="5" t="s">
        <v>371</v>
      </c>
      <c r="L357" s="5" t="s">
        <v>371</v>
      </c>
      <c r="M357" s="5" t="s">
        <v>371</v>
      </c>
      <c r="N357" s="38">
        <v>273.60000000000002</v>
      </c>
      <c r="O357" s="38">
        <v>96.9</v>
      </c>
      <c r="P357" s="4">
        <f t="shared" si="83"/>
        <v>0.35416666666666669</v>
      </c>
      <c r="Q357" s="11">
        <v>20</v>
      </c>
      <c r="R357" s="11">
        <v>1</v>
      </c>
      <c r="S357" s="11">
        <v>15</v>
      </c>
      <c r="T357" s="38">
        <v>11</v>
      </c>
      <c r="U357" s="38">
        <v>11</v>
      </c>
      <c r="V357" s="4">
        <f t="shared" si="84"/>
        <v>1</v>
      </c>
      <c r="W357" s="11">
        <v>25</v>
      </c>
      <c r="X357" s="38">
        <v>0.5</v>
      </c>
      <c r="Y357" s="38">
        <v>0.5</v>
      </c>
      <c r="Z357" s="4">
        <f t="shared" si="85"/>
        <v>1</v>
      </c>
      <c r="AA357" s="11">
        <v>25</v>
      </c>
      <c r="AB357" s="49">
        <f t="shared" si="86"/>
        <v>0.8594055062542697</v>
      </c>
      <c r="AC357" s="49">
        <f t="shared" si="87"/>
        <v>0.8594055062542697</v>
      </c>
      <c r="AD357" s="50">
        <v>470</v>
      </c>
      <c r="AE357" s="38">
        <f t="shared" si="78"/>
        <v>42.727272727272727</v>
      </c>
      <c r="AF357" s="38">
        <f t="shared" si="79"/>
        <v>36.700000000000003</v>
      </c>
      <c r="AG357" s="38">
        <f t="shared" si="88"/>
        <v>-6.0272727272727238</v>
      </c>
      <c r="AH357" s="38">
        <v>0</v>
      </c>
      <c r="AI357" s="38">
        <f t="shared" si="80"/>
        <v>36.700000000000003</v>
      </c>
      <c r="AJ357" s="38"/>
      <c r="AK357" s="38">
        <f t="shared" si="81"/>
        <v>36.700000000000003</v>
      </c>
    </row>
    <row r="358" spans="1:37" s="2" customFormat="1" ht="16.95" customHeight="1">
      <c r="A358" s="52" t="s">
        <v>350</v>
      </c>
      <c r="B358" s="38">
        <v>0</v>
      </c>
      <c r="C358" s="38">
        <v>0</v>
      </c>
      <c r="D358" s="4">
        <f t="shared" si="82"/>
        <v>0</v>
      </c>
      <c r="E358" s="11">
        <v>0</v>
      </c>
      <c r="F358" s="5" t="s">
        <v>371</v>
      </c>
      <c r="G358" s="5" t="s">
        <v>371</v>
      </c>
      <c r="H358" s="5" t="s">
        <v>371</v>
      </c>
      <c r="I358" s="5" t="s">
        <v>371</v>
      </c>
      <c r="J358" s="5" t="s">
        <v>371</v>
      </c>
      <c r="K358" s="5" t="s">
        <v>371</v>
      </c>
      <c r="L358" s="5" t="s">
        <v>371</v>
      </c>
      <c r="M358" s="5" t="s">
        <v>371</v>
      </c>
      <c r="N358" s="38">
        <v>65.5</v>
      </c>
      <c r="O358" s="38">
        <v>10.7</v>
      </c>
      <c r="P358" s="4">
        <f t="shared" si="83"/>
        <v>0.16335877862595419</v>
      </c>
      <c r="Q358" s="11">
        <v>20</v>
      </c>
      <c r="R358" s="11">
        <v>1</v>
      </c>
      <c r="S358" s="11">
        <v>15</v>
      </c>
      <c r="T358" s="38">
        <v>25</v>
      </c>
      <c r="U358" s="38">
        <v>24</v>
      </c>
      <c r="V358" s="4">
        <f t="shared" si="84"/>
        <v>0.96</v>
      </c>
      <c r="W358" s="11">
        <v>30</v>
      </c>
      <c r="X358" s="38">
        <v>0.5</v>
      </c>
      <c r="Y358" s="38">
        <v>0.5</v>
      </c>
      <c r="Z358" s="4">
        <f t="shared" si="85"/>
        <v>1</v>
      </c>
      <c r="AA358" s="11">
        <v>20</v>
      </c>
      <c r="AB358" s="49">
        <f t="shared" si="86"/>
        <v>0.7890255949708127</v>
      </c>
      <c r="AC358" s="49">
        <f t="shared" si="87"/>
        <v>0.7890255949708127</v>
      </c>
      <c r="AD358" s="50">
        <v>28</v>
      </c>
      <c r="AE358" s="38">
        <f t="shared" si="78"/>
        <v>2.5454545454545454</v>
      </c>
      <c r="AF358" s="38">
        <f t="shared" si="79"/>
        <v>2</v>
      </c>
      <c r="AG358" s="38">
        <f t="shared" si="88"/>
        <v>-0.54545454545454541</v>
      </c>
      <c r="AH358" s="38">
        <v>0</v>
      </c>
      <c r="AI358" s="38">
        <f t="shared" si="80"/>
        <v>2</v>
      </c>
      <c r="AJ358" s="38"/>
      <c r="AK358" s="38">
        <f t="shared" si="81"/>
        <v>2</v>
      </c>
    </row>
    <row r="359" spans="1:37" s="2" customFormat="1" ht="16.95" customHeight="1">
      <c r="A359" s="52" t="s">
        <v>351</v>
      </c>
      <c r="B359" s="38">
        <v>35</v>
      </c>
      <c r="C359" s="38">
        <v>33</v>
      </c>
      <c r="D359" s="4">
        <f t="shared" si="82"/>
        <v>0.94285714285714284</v>
      </c>
      <c r="E359" s="11">
        <v>10</v>
      </c>
      <c r="F359" s="5" t="s">
        <v>371</v>
      </c>
      <c r="G359" s="5" t="s">
        <v>371</v>
      </c>
      <c r="H359" s="5" t="s">
        <v>371</v>
      </c>
      <c r="I359" s="5" t="s">
        <v>371</v>
      </c>
      <c r="J359" s="5" t="s">
        <v>371</v>
      </c>
      <c r="K359" s="5" t="s">
        <v>371</v>
      </c>
      <c r="L359" s="5" t="s">
        <v>371</v>
      </c>
      <c r="M359" s="5" t="s">
        <v>371</v>
      </c>
      <c r="N359" s="38">
        <v>1655.5</v>
      </c>
      <c r="O359" s="38">
        <v>814</v>
      </c>
      <c r="P359" s="4">
        <f t="shared" si="83"/>
        <v>0.49169435215946844</v>
      </c>
      <c r="Q359" s="11">
        <v>20</v>
      </c>
      <c r="R359" s="11">
        <v>1</v>
      </c>
      <c r="S359" s="11">
        <v>15</v>
      </c>
      <c r="T359" s="38">
        <v>140</v>
      </c>
      <c r="U359" s="38">
        <v>142.30000000000001</v>
      </c>
      <c r="V359" s="4">
        <f t="shared" si="84"/>
        <v>1.0164285714285715</v>
      </c>
      <c r="W359" s="11">
        <v>30</v>
      </c>
      <c r="X359" s="38">
        <v>10</v>
      </c>
      <c r="Y359" s="38">
        <v>10.4</v>
      </c>
      <c r="Z359" s="4">
        <f t="shared" si="85"/>
        <v>1.04</v>
      </c>
      <c r="AA359" s="11">
        <v>20</v>
      </c>
      <c r="AB359" s="49">
        <f t="shared" si="86"/>
        <v>0.90058226962755727</v>
      </c>
      <c r="AC359" s="49">
        <f t="shared" si="87"/>
        <v>0.90058226962755727</v>
      </c>
      <c r="AD359" s="50">
        <v>119</v>
      </c>
      <c r="AE359" s="38">
        <f t="shared" si="78"/>
        <v>10.818181818181818</v>
      </c>
      <c r="AF359" s="38">
        <f t="shared" si="79"/>
        <v>9.6999999999999993</v>
      </c>
      <c r="AG359" s="38">
        <f t="shared" si="88"/>
        <v>-1.1181818181818191</v>
      </c>
      <c r="AH359" s="38">
        <v>0</v>
      </c>
      <c r="AI359" s="38">
        <f t="shared" si="80"/>
        <v>9.6999999999999993</v>
      </c>
      <c r="AJ359" s="38">
        <f>MIN($AI359,61.6)</f>
        <v>9.6999999999999993</v>
      </c>
      <c r="AK359" s="38">
        <f t="shared" si="81"/>
        <v>0</v>
      </c>
    </row>
    <row r="360" spans="1:37" s="2" customFormat="1" ht="16.95" customHeight="1">
      <c r="A360" s="52" t="s">
        <v>352</v>
      </c>
      <c r="B360" s="38">
        <v>32</v>
      </c>
      <c r="C360" s="38">
        <v>28</v>
      </c>
      <c r="D360" s="4">
        <f t="shared" si="82"/>
        <v>0.875</v>
      </c>
      <c r="E360" s="11">
        <v>10</v>
      </c>
      <c r="F360" s="5" t="s">
        <v>371</v>
      </c>
      <c r="G360" s="5" t="s">
        <v>371</v>
      </c>
      <c r="H360" s="5" t="s">
        <v>371</v>
      </c>
      <c r="I360" s="5" t="s">
        <v>371</v>
      </c>
      <c r="J360" s="5" t="s">
        <v>371</v>
      </c>
      <c r="K360" s="5" t="s">
        <v>371</v>
      </c>
      <c r="L360" s="5" t="s">
        <v>371</v>
      </c>
      <c r="M360" s="5" t="s">
        <v>371</v>
      </c>
      <c r="N360" s="38">
        <v>513</v>
      </c>
      <c r="O360" s="38">
        <v>77.7</v>
      </c>
      <c r="P360" s="4">
        <f t="shared" si="83"/>
        <v>0.15146198830409358</v>
      </c>
      <c r="Q360" s="11">
        <v>20</v>
      </c>
      <c r="R360" s="11">
        <v>1</v>
      </c>
      <c r="S360" s="11">
        <v>15</v>
      </c>
      <c r="T360" s="38">
        <v>9</v>
      </c>
      <c r="U360" s="38">
        <v>9</v>
      </c>
      <c r="V360" s="4">
        <f t="shared" si="84"/>
        <v>1</v>
      </c>
      <c r="W360" s="11">
        <v>20</v>
      </c>
      <c r="X360" s="38">
        <v>1</v>
      </c>
      <c r="Y360" s="38">
        <v>1</v>
      </c>
      <c r="Z360" s="4">
        <f t="shared" si="85"/>
        <v>1</v>
      </c>
      <c r="AA360" s="11">
        <v>30</v>
      </c>
      <c r="AB360" s="49">
        <f t="shared" si="86"/>
        <v>0.80820252385349334</v>
      </c>
      <c r="AC360" s="49">
        <f t="shared" si="87"/>
        <v>0.80820252385349334</v>
      </c>
      <c r="AD360" s="50">
        <v>1094</v>
      </c>
      <c r="AE360" s="38">
        <f t="shared" si="78"/>
        <v>99.454545454545453</v>
      </c>
      <c r="AF360" s="38">
        <f t="shared" si="79"/>
        <v>80.400000000000006</v>
      </c>
      <c r="AG360" s="38">
        <f t="shared" si="88"/>
        <v>-19.054545454545448</v>
      </c>
      <c r="AH360" s="38">
        <v>0</v>
      </c>
      <c r="AI360" s="38">
        <f t="shared" si="80"/>
        <v>80.400000000000006</v>
      </c>
      <c r="AJ360" s="38"/>
      <c r="AK360" s="38">
        <f t="shared" si="81"/>
        <v>80.400000000000006</v>
      </c>
    </row>
    <row r="361" spans="1:37" s="2" customFormat="1" ht="16.95" customHeight="1">
      <c r="A361" s="52" t="s">
        <v>353</v>
      </c>
      <c r="B361" s="38">
        <v>21</v>
      </c>
      <c r="C361" s="38">
        <v>35</v>
      </c>
      <c r="D361" s="4">
        <f t="shared" si="82"/>
        <v>1.6666666666666667</v>
      </c>
      <c r="E361" s="11">
        <v>10</v>
      </c>
      <c r="F361" s="5" t="s">
        <v>371</v>
      </c>
      <c r="G361" s="5" t="s">
        <v>371</v>
      </c>
      <c r="H361" s="5" t="s">
        <v>371</v>
      </c>
      <c r="I361" s="5" t="s">
        <v>371</v>
      </c>
      <c r="J361" s="5" t="s">
        <v>371</v>
      </c>
      <c r="K361" s="5" t="s">
        <v>371</v>
      </c>
      <c r="L361" s="5" t="s">
        <v>371</v>
      </c>
      <c r="M361" s="5" t="s">
        <v>371</v>
      </c>
      <c r="N361" s="38">
        <v>296.2</v>
      </c>
      <c r="O361" s="38">
        <v>415.4</v>
      </c>
      <c r="P361" s="4">
        <f t="shared" si="83"/>
        <v>1.4024307900067521</v>
      </c>
      <c r="Q361" s="11">
        <v>20</v>
      </c>
      <c r="R361" s="11">
        <v>1</v>
      </c>
      <c r="S361" s="11">
        <v>15</v>
      </c>
      <c r="T361" s="38">
        <v>29</v>
      </c>
      <c r="U361" s="38">
        <v>29</v>
      </c>
      <c r="V361" s="4">
        <f t="shared" si="84"/>
        <v>1</v>
      </c>
      <c r="W361" s="11">
        <v>15</v>
      </c>
      <c r="X361" s="38">
        <v>3.4</v>
      </c>
      <c r="Y361" s="38">
        <v>3</v>
      </c>
      <c r="Z361" s="4">
        <f t="shared" si="85"/>
        <v>0.88235294117647056</v>
      </c>
      <c r="AA361" s="11">
        <v>35</v>
      </c>
      <c r="AB361" s="49">
        <f t="shared" si="86"/>
        <v>1.111554056926086</v>
      </c>
      <c r="AC361" s="49">
        <f t="shared" si="87"/>
        <v>1.111554056926086</v>
      </c>
      <c r="AD361" s="50">
        <v>842</v>
      </c>
      <c r="AE361" s="38">
        <f t="shared" si="78"/>
        <v>76.545454545454547</v>
      </c>
      <c r="AF361" s="38">
        <f t="shared" si="79"/>
        <v>85.1</v>
      </c>
      <c r="AG361" s="38">
        <f t="shared" si="88"/>
        <v>8.5545454545454476</v>
      </c>
      <c r="AH361" s="38">
        <v>0</v>
      </c>
      <c r="AI361" s="38">
        <f t="shared" si="80"/>
        <v>85.1</v>
      </c>
      <c r="AJ361" s="38"/>
      <c r="AK361" s="38">
        <f t="shared" si="81"/>
        <v>85.1</v>
      </c>
    </row>
    <row r="362" spans="1:37" s="2" customFormat="1" ht="16.95" customHeight="1">
      <c r="A362" s="52" t="s">
        <v>354</v>
      </c>
      <c r="B362" s="38">
        <v>0</v>
      </c>
      <c r="C362" s="38">
        <v>10</v>
      </c>
      <c r="D362" s="4">
        <f t="shared" si="82"/>
        <v>0</v>
      </c>
      <c r="E362" s="11">
        <v>0</v>
      </c>
      <c r="F362" s="5" t="s">
        <v>371</v>
      </c>
      <c r="G362" s="5" t="s">
        <v>371</v>
      </c>
      <c r="H362" s="5" t="s">
        <v>371</v>
      </c>
      <c r="I362" s="5" t="s">
        <v>371</v>
      </c>
      <c r="J362" s="5" t="s">
        <v>371</v>
      </c>
      <c r="K362" s="5" t="s">
        <v>371</v>
      </c>
      <c r="L362" s="5" t="s">
        <v>371</v>
      </c>
      <c r="M362" s="5" t="s">
        <v>371</v>
      </c>
      <c r="N362" s="38">
        <v>69.5</v>
      </c>
      <c r="O362" s="38">
        <v>46.6</v>
      </c>
      <c r="P362" s="4">
        <f t="shared" si="83"/>
        <v>0.67050359712230223</v>
      </c>
      <c r="Q362" s="11">
        <v>20</v>
      </c>
      <c r="R362" s="11">
        <v>1</v>
      </c>
      <c r="S362" s="11">
        <v>15</v>
      </c>
      <c r="T362" s="38">
        <v>16</v>
      </c>
      <c r="U362" s="38">
        <v>16</v>
      </c>
      <c r="V362" s="4">
        <f t="shared" si="84"/>
        <v>1</v>
      </c>
      <c r="W362" s="11">
        <v>10</v>
      </c>
      <c r="X362" s="38">
        <v>3</v>
      </c>
      <c r="Y362" s="38">
        <v>1.9</v>
      </c>
      <c r="Z362" s="4">
        <f t="shared" si="85"/>
        <v>0.6333333333333333</v>
      </c>
      <c r="AA362" s="11">
        <v>40</v>
      </c>
      <c r="AB362" s="49">
        <f t="shared" si="86"/>
        <v>0.74992241500916923</v>
      </c>
      <c r="AC362" s="49">
        <f t="shared" si="87"/>
        <v>0.74992241500916923</v>
      </c>
      <c r="AD362" s="50">
        <v>1238</v>
      </c>
      <c r="AE362" s="38">
        <f t="shared" si="78"/>
        <v>112.54545454545455</v>
      </c>
      <c r="AF362" s="38">
        <f t="shared" si="79"/>
        <v>84.4</v>
      </c>
      <c r="AG362" s="38">
        <f t="shared" si="88"/>
        <v>-28.145454545454541</v>
      </c>
      <c r="AH362" s="38">
        <v>0</v>
      </c>
      <c r="AI362" s="38">
        <f t="shared" si="80"/>
        <v>84.4</v>
      </c>
      <c r="AJ362" s="38"/>
      <c r="AK362" s="38">
        <f t="shared" si="81"/>
        <v>84.4</v>
      </c>
    </row>
    <row r="363" spans="1:37" s="2" customFormat="1" ht="16.95" customHeight="1">
      <c r="A363" s="52" t="s">
        <v>355</v>
      </c>
      <c r="B363" s="38">
        <v>7391</v>
      </c>
      <c r="C363" s="38">
        <v>4827</v>
      </c>
      <c r="D363" s="4">
        <f t="shared" si="82"/>
        <v>0.6530915978893248</v>
      </c>
      <c r="E363" s="11">
        <v>10</v>
      </c>
      <c r="F363" s="5" t="s">
        <v>371</v>
      </c>
      <c r="G363" s="5" t="s">
        <v>371</v>
      </c>
      <c r="H363" s="5" t="s">
        <v>371</v>
      </c>
      <c r="I363" s="5" t="s">
        <v>371</v>
      </c>
      <c r="J363" s="5" t="s">
        <v>371</v>
      </c>
      <c r="K363" s="5" t="s">
        <v>371</v>
      </c>
      <c r="L363" s="5" t="s">
        <v>371</v>
      </c>
      <c r="M363" s="5" t="s">
        <v>371</v>
      </c>
      <c r="N363" s="38">
        <v>836.1</v>
      </c>
      <c r="O363" s="38">
        <v>540.9</v>
      </c>
      <c r="P363" s="4">
        <f t="shared" si="83"/>
        <v>0.64693218514531747</v>
      </c>
      <c r="Q363" s="11">
        <v>20</v>
      </c>
      <c r="R363" s="11">
        <v>1</v>
      </c>
      <c r="S363" s="11">
        <v>15</v>
      </c>
      <c r="T363" s="38">
        <v>3</v>
      </c>
      <c r="U363" s="38">
        <v>4</v>
      </c>
      <c r="V363" s="4">
        <f t="shared" si="84"/>
        <v>1.3333333333333333</v>
      </c>
      <c r="W363" s="11">
        <v>25</v>
      </c>
      <c r="X363" s="38">
        <v>0.8</v>
      </c>
      <c r="Y363" s="38">
        <v>1.5</v>
      </c>
      <c r="Z363" s="4">
        <f t="shared" si="85"/>
        <v>1.875</v>
      </c>
      <c r="AA363" s="11">
        <v>25</v>
      </c>
      <c r="AB363" s="49">
        <f t="shared" si="86"/>
        <v>1.2071357159487677</v>
      </c>
      <c r="AC363" s="49">
        <f t="shared" si="87"/>
        <v>1.2007135715948767</v>
      </c>
      <c r="AD363" s="50">
        <v>3486</v>
      </c>
      <c r="AE363" s="38">
        <f t="shared" si="78"/>
        <v>316.90909090909093</v>
      </c>
      <c r="AF363" s="38">
        <f t="shared" si="79"/>
        <v>380.5</v>
      </c>
      <c r="AG363" s="38">
        <f t="shared" si="88"/>
        <v>63.590909090909065</v>
      </c>
      <c r="AH363" s="38">
        <v>0</v>
      </c>
      <c r="AI363" s="38">
        <f t="shared" si="80"/>
        <v>380.5</v>
      </c>
      <c r="AJ363" s="38"/>
      <c r="AK363" s="38">
        <f t="shared" si="81"/>
        <v>380.5</v>
      </c>
    </row>
    <row r="364" spans="1:37" s="2" customFormat="1" ht="16.95" customHeight="1">
      <c r="A364" s="19" t="s">
        <v>356</v>
      </c>
      <c r="B364" s="7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</row>
    <row r="365" spans="1:37" s="2" customFormat="1" ht="16.95" customHeight="1">
      <c r="A365" s="14" t="s">
        <v>357</v>
      </c>
      <c r="B365" s="38">
        <v>1200</v>
      </c>
      <c r="C365" s="38">
        <v>1082</v>
      </c>
      <c r="D365" s="4">
        <f t="shared" si="82"/>
        <v>0.90166666666666662</v>
      </c>
      <c r="E365" s="11">
        <v>10</v>
      </c>
      <c r="F365" s="5" t="s">
        <v>371</v>
      </c>
      <c r="G365" s="5" t="s">
        <v>371</v>
      </c>
      <c r="H365" s="5" t="s">
        <v>371</v>
      </c>
      <c r="I365" s="5" t="s">
        <v>371</v>
      </c>
      <c r="J365" s="5" t="s">
        <v>371</v>
      </c>
      <c r="K365" s="5" t="s">
        <v>371</v>
      </c>
      <c r="L365" s="5" t="s">
        <v>371</v>
      </c>
      <c r="M365" s="5" t="s">
        <v>371</v>
      </c>
      <c r="N365" s="38">
        <v>93.3</v>
      </c>
      <c r="O365" s="38">
        <v>76</v>
      </c>
      <c r="P365" s="4">
        <f t="shared" si="83"/>
        <v>0.81457663451232587</v>
      </c>
      <c r="Q365" s="11">
        <v>20</v>
      </c>
      <c r="R365" s="11">
        <v>1</v>
      </c>
      <c r="S365" s="11">
        <v>15</v>
      </c>
      <c r="T365" s="38">
        <v>0</v>
      </c>
      <c r="U365" s="38">
        <v>0</v>
      </c>
      <c r="V365" s="4">
        <f t="shared" si="84"/>
        <v>1</v>
      </c>
      <c r="W365" s="11">
        <v>15</v>
      </c>
      <c r="X365" s="38">
        <v>0</v>
      </c>
      <c r="Y365" s="38">
        <v>0</v>
      </c>
      <c r="Z365" s="4">
        <f t="shared" si="85"/>
        <v>1</v>
      </c>
      <c r="AA365" s="11">
        <v>35</v>
      </c>
      <c r="AB365" s="49">
        <f t="shared" si="86"/>
        <v>0.95061262480961239</v>
      </c>
      <c r="AC365" s="49">
        <f t="shared" si="87"/>
        <v>0.95061262480961239</v>
      </c>
      <c r="AD365" s="50">
        <v>1349</v>
      </c>
      <c r="AE365" s="38">
        <f t="shared" si="78"/>
        <v>122.63636363636364</v>
      </c>
      <c r="AF365" s="38">
        <f t="shared" si="79"/>
        <v>116.6</v>
      </c>
      <c r="AG365" s="38">
        <f t="shared" si="88"/>
        <v>-6.0363636363636459</v>
      </c>
      <c r="AH365" s="38">
        <v>0</v>
      </c>
      <c r="AI365" s="38">
        <f t="shared" si="80"/>
        <v>116.6</v>
      </c>
      <c r="AJ365" s="38"/>
      <c r="AK365" s="38">
        <f t="shared" si="81"/>
        <v>116.6</v>
      </c>
    </row>
    <row r="366" spans="1:37" s="2" customFormat="1" ht="16.95" customHeight="1">
      <c r="A366" s="14" t="s">
        <v>358</v>
      </c>
      <c r="B366" s="38">
        <v>0</v>
      </c>
      <c r="C366" s="38">
        <v>25</v>
      </c>
      <c r="D366" s="4">
        <f t="shared" si="82"/>
        <v>0</v>
      </c>
      <c r="E366" s="11">
        <v>0</v>
      </c>
      <c r="F366" s="5" t="s">
        <v>371</v>
      </c>
      <c r="G366" s="5" t="s">
        <v>371</v>
      </c>
      <c r="H366" s="5" t="s">
        <v>371</v>
      </c>
      <c r="I366" s="5" t="s">
        <v>371</v>
      </c>
      <c r="J366" s="5" t="s">
        <v>371</v>
      </c>
      <c r="K366" s="5" t="s">
        <v>371</v>
      </c>
      <c r="L366" s="5" t="s">
        <v>371</v>
      </c>
      <c r="M366" s="5" t="s">
        <v>371</v>
      </c>
      <c r="N366" s="38">
        <v>73.8</v>
      </c>
      <c r="O366" s="38">
        <v>28.3</v>
      </c>
      <c r="P366" s="4">
        <f t="shared" si="83"/>
        <v>0.38346883468834692</v>
      </c>
      <c r="Q366" s="11">
        <v>20</v>
      </c>
      <c r="R366" s="11">
        <v>1</v>
      </c>
      <c r="S366" s="11">
        <v>15</v>
      </c>
      <c r="T366" s="38">
        <v>4</v>
      </c>
      <c r="U366" s="38">
        <v>4.4000000000000004</v>
      </c>
      <c r="V366" s="4">
        <f t="shared" si="84"/>
        <v>1.1000000000000001</v>
      </c>
      <c r="W366" s="11">
        <v>25</v>
      </c>
      <c r="X366" s="38">
        <v>0</v>
      </c>
      <c r="Y366" s="38">
        <v>0</v>
      </c>
      <c r="Z366" s="4">
        <f t="shared" si="85"/>
        <v>1</v>
      </c>
      <c r="AA366" s="11">
        <v>25</v>
      </c>
      <c r="AB366" s="49">
        <f t="shared" si="86"/>
        <v>0.88434560816196395</v>
      </c>
      <c r="AC366" s="49">
        <f t="shared" si="87"/>
        <v>0.88434560816196395</v>
      </c>
      <c r="AD366" s="50">
        <v>1709</v>
      </c>
      <c r="AE366" s="38">
        <f t="shared" si="78"/>
        <v>155.36363636363637</v>
      </c>
      <c r="AF366" s="38">
        <f t="shared" si="79"/>
        <v>137.4</v>
      </c>
      <c r="AG366" s="38">
        <f t="shared" si="88"/>
        <v>-17.963636363636368</v>
      </c>
      <c r="AH366" s="38">
        <v>0</v>
      </c>
      <c r="AI366" s="38">
        <f t="shared" si="80"/>
        <v>137.4</v>
      </c>
      <c r="AJ366" s="38"/>
      <c r="AK366" s="38">
        <f t="shared" si="81"/>
        <v>137.4</v>
      </c>
    </row>
    <row r="367" spans="1:37" s="2" customFormat="1" ht="16.95" customHeight="1">
      <c r="A367" s="52" t="s">
        <v>359</v>
      </c>
      <c r="B367" s="38">
        <v>1370</v>
      </c>
      <c r="C367" s="38">
        <v>1378.3</v>
      </c>
      <c r="D367" s="4">
        <f t="shared" si="82"/>
        <v>1.0060583941605838</v>
      </c>
      <c r="E367" s="11">
        <v>10</v>
      </c>
      <c r="F367" s="5" t="s">
        <v>371</v>
      </c>
      <c r="G367" s="5" t="s">
        <v>371</v>
      </c>
      <c r="H367" s="5" t="s">
        <v>371</v>
      </c>
      <c r="I367" s="5" t="s">
        <v>371</v>
      </c>
      <c r="J367" s="5" t="s">
        <v>371</v>
      </c>
      <c r="K367" s="5" t="s">
        <v>371</v>
      </c>
      <c r="L367" s="5" t="s">
        <v>371</v>
      </c>
      <c r="M367" s="5" t="s">
        <v>371</v>
      </c>
      <c r="N367" s="38">
        <v>446.8</v>
      </c>
      <c r="O367" s="38">
        <v>177.8</v>
      </c>
      <c r="P367" s="4">
        <f t="shared" si="83"/>
        <v>0.39794091316025071</v>
      </c>
      <c r="Q367" s="11">
        <v>20</v>
      </c>
      <c r="R367" s="11">
        <v>1</v>
      </c>
      <c r="S367" s="11">
        <v>15</v>
      </c>
      <c r="T367" s="38">
        <v>0</v>
      </c>
      <c r="U367" s="38">
        <v>0</v>
      </c>
      <c r="V367" s="4">
        <f t="shared" si="84"/>
        <v>1</v>
      </c>
      <c r="W367" s="11">
        <v>15</v>
      </c>
      <c r="X367" s="38">
        <v>0</v>
      </c>
      <c r="Y367" s="38">
        <v>0</v>
      </c>
      <c r="Z367" s="4">
        <f t="shared" si="85"/>
        <v>1</v>
      </c>
      <c r="AA367" s="11">
        <v>35</v>
      </c>
      <c r="AB367" s="49">
        <f t="shared" si="86"/>
        <v>0.87388844426116696</v>
      </c>
      <c r="AC367" s="49">
        <f t="shared" si="87"/>
        <v>0.87388844426116696</v>
      </c>
      <c r="AD367" s="50">
        <v>22</v>
      </c>
      <c r="AE367" s="38">
        <f t="shared" ref="AE367:AE376" si="89">AD367/11</f>
        <v>2</v>
      </c>
      <c r="AF367" s="38">
        <f t="shared" ref="AF367:AF376" si="90">ROUND(AC367*AE367,1)</f>
        <v>1.7</v>
      </c>
      <c r="AG367" s="38">
        <f t="shared" si="88"/>
        <v>-0.30000000000000004</v>
      </c>
      <c r="AH367" s="38">
        <v>0</v>
      </c>
      <c r="AI367" s="38">
        <f t="shared" ref="AI367:AI376" si="91">AF367+AH367</f>
        <v>1.7</v>
      </c>
      <c r="AJ367" s="38">
        <f>MIN($AI367,427)</f>
        <v>1.7</v>
      </c>
      <c r="AK367" s="38">
        <f t="shared" ref="AK367:AK376" si="92">IF((AI367-AJ367)&gt;0,ROUND(AI367-AJ367,1),0)</f>
        <v>0</v>
      </c>
    </row>
    <row r="368" spans="1:37" s="2" customFormat="1" ht="16.95" customHeight="1">
      <c r="A368" s="14" t="s">
        <v>360</v>
      </c>
      <c r="B368" s="38">
        <v>0</v>
      </c>
      <c r="C368" s="38">
        <v>0</v>
      </c>
      <c r="D368" s="4">
        <f t="shared" ref="D368:D376" si="93">IF(E368=0,0,IF(B368=0,1,IF(C368&lt;0,0,C368/B368)))</f>
        <v>0</v>
      </c>
      <c r="E368" s="11">
        <v>0</v>
      </c>
      <c r="F368" s="5" t="s">
        <v>371</v>
      </c>
      <c r="G368" s="5" t="s">
        <v>371</v>
      </c>
      <c r="H368" s="5" t="s">
        <v>371</v>
      </c>
      <c r="I368" s="5" t="s">
        <v>371</v>
      </c>
      <c r="J368" s="5" t="s">
        <v>371</v>
      </c>
      <c r="K368" s="5" t="s">
        <v>371</v>
      </c>
      <c r="L368" s="5" t="s">
        <v>371</v>
      </c>
      <c r="M368" s="5" t="s">
        <v>371</v>
      </c>
      <c r="N368" s="38">
        <v>29.6</v>
      </c>
      <c r="O368" s="38">
        <v>46.5</v>
      </c>
      <c r="P368" s="4">
        <f t="shared" ref="P368:P376" si="94">IF(Q368=0,0,IF(N368=0,1,IF(O368&lt;0,0,O368/N368)))</f>
        <v>1.5709459459459458</v>
      </c>
      <c r="Q368" s="11">
        <v>20</v>
      </c>
      <c r="R368" s="11">
        <v>1</v>
      </c>
      <c r="S368" s="11">
        <v>15</v>
      </c>
      <c r="T368" s="38">
        <v>0</v>
      </c>
      <c r="U368" s="38">
        <v>0</v>
      </c>
      <c r="V368" s="4">
        <f t="shared" ref="V368:V376" si="95">IF(W368=0,0,IF(T368=0,1,IF(U368&lt;0,0,U368/T368)))</f>
        <v>1</v>
      </c>
      <c r="W368" s="11">
        <v>20</v>
      </c>
      <c r="X368" s="38">
        <v>0</v>
      </c>
      <c r="Y368" s="38">
        <v>0.2</v>
      </c>
      <c r="Z368" s="4">
        <f t="shared" ref="Z368:Z376" si="96">IF(AA368=0,0,IF(X368=0,1,IF(Y368&lt;0,0,Y368/X368)))</f>
        <v>1</v>
      </c>
      <c r="AA368" s="11">
        <v>30</v>
      </c>
      <c r="AB368" s="49">
        <f t="shared" ref="AB368:AB376" si="97">(D368*E368+P368*Q368+R368*S368+V368*W368+Z368*AA368)/(E368+Q368+S368+W368+AA368)</f>
        <v>1.1343402225755166</v>
      </c>
      <c r="AC368" s="49">
        <f t="shared" ref="AC368:AC376" si="98">IF(AB368&gt;1.2,IF((AB368-1.2)*0.1+1.2&gt;1.3,1.3,(AB368-1.2)*0.1+1.2),AB368)</f>
        <v>1.1343402225755166</v>
      </c>
      <c r="AD368" s="50">
        <v>1797</v>
      </c>
      <c r="AE368" s="38">
        <f t="shared" si="89"/>
        <v>163.36363636363637</v>
      </c>
      <c r="AF368" s="38">
        <f t="shared" si="90"/>
        <v>185.3</v>
      </c>
      <c r="AG368" s="38">
        <f t="shared" ref="AG368:AG376" si="99">AF368-AE368</f>
        <v>21.936363636363637</v>
      </c>
      <c r="AH368" s="38">
        <v>0</v>
      </c>
      <c r="AI368" s="38">
        <f t="shared" si="91"/>
        <v>185.3</v>
      </c>
      <c r="AJ368" s="38"/>
      <c r="AK368" s="38">
        <f t="shared" si="92"/>
        <v>185.3</v>
      </c>
    </row>
    <row r="369" spans="1:37" s="2" customFormat="1" ht="16.95" customHeight="1">
      <c r="A369" s="14" t="s">
        <v>361</v>
      </c>
      <c r="B369" s="38">
        <v>200</v>
      </c>
      <c r="C369" s="38">
        <v>307.10000000000002</v>
      </c>
      <c r="D369" s="4">
        <f t="shared" si="93"/>
        <v>1.5355000000000001</v>
      </c>
      <c r="E369" s="11">
        <v>10</v>
      </c>
      <c r="F369" s="5" t="s">
        <v>371</v>
      </c>
      <c r="G369" s="5" t="s">
        <v>371</v>
      </c>
      <c r="H369" s="5" t="s">
        <v>371</v>
      </c>
      <c r="I369" s="5" t="s">
        <v>371</v>
      </c>
      <c r="J369" s="5" t="s">
        <v>371</v>
      </c>
      <c r="K369" s="5" t="s">
        <v>371</v>
      </c>
      <c r="L369" s="5" t="s">
        <v>371</v>
      </c>
      <c r="M369" s="5" t="s">
        <v>371</v>
      </c>
      <c r="N369" s="38">
        <v>575.6</v>
      </c>
      <c r="O369" s="38">
        <v>407.4</v>
      </c>
      <c r="P369" s="4">
        <f t="shared" si="94"/>
        <v>0.70778318276580954</v>
      </c>
      <c r="Q369" s="11">
        <v>20</v>
      </c>
      <c r="R369" s="11">
        <v>1</v>
      </c>
      <c r="S369" s="11">
        <v>15</v>
      </c>
      <c r="T369" s="38">
        <v>2</v>
      </c>
      <c r="U369" s="38">
        <v>8</v>
      </c>
      <c r="V369" s="4">
        <f t="shared" si="95"/>
        <v>4</v>
      </c>
      <c r="W369" s="11">
        <v>20</v>
      </c>
      <c r="X369" s="38">
        <v>6</v>
      </c>
      <c r="Y369" s="38">
        <v>2.2000000000000002</v>
      </c>
      <c r="Z369" s="4">
        <f t="shared" si="96"/>
        <v>0.3666666666666667</v>
      </c>
      <c r="AA369" s="11">
        <v>30</v>
      </c>
      <c r="AB369" s="49">
        <f t="shared" si="97"/>
        <v>1.4264280384770125</v>
      </c>
      <c r="AC369" s="49">
        <f t="shared" si="98"/>
        <v>1.2226428038477013</v>
      </c>
      <c r="AD369" s="50">
        <v>1390</v>
      </c>
      <c r="AE369" s="38">
        <f t="shared" si="89"/>
        <v>126.36363636363636</v>
      </c>
      <c r="AF369" s="38">
        <f t="shared" si="90"/>
        <v>154.5</v>
      </c>
      <c r="AG369" s="38">
        <f t="shared" si="99"/>
        <v>28.13636363636364</v>
      </c>
      <c r="AH369" s="38">
        <v>0</v>
      </c>
      <c r="AI369" s="38">
        <f t="shared" si="91"/>
        <v>154.5</v>
      </c>
      <c r="AJ369" s="38"/>
      <c r="AK369" s="38">
        <f t="shared" si="92"/>
        <v>154.5</v>
      </c>
    </row>
    <row r="370" spans="1:37" s="2" customFormat="1" ht="16.95" customHeight="1">
      <c r="A370" s="14" t="s">
        <v>362</v>
      </c>
      <c r="B370" s="38">
        <v>65</v>
      </c>
      <c r="C370" s="38">
        <v>46.2</v>
      </c>
      <c r="D370" s="4">
        <f t="shared" si="93"/>
        <v>0.71076923076923082</v>
      </c>
      <c r="E370" s="11">
        <v>10</v>
      </c>
      <c r="F370" s="5" t="s">
        <v>371</v>
      </c>
      <c r="G370" s="5" t="s">
        <v>371</v>
      </c>
      <c r="H370" s="5" t="s">
        <v>371</v>
      </c>
      <c r="I370" s="5" t="s">
        <v>371</v>
      </c>
      <c r="J370" s="5" t="s">
        <v>371</v>
      </c>
      <c r="K370" s="5" t="s">
        <v>371</v>
      </c>
      <c r="L370" s="5" t="s">
        <v>371</v>
      </c>
      <c r="M370" s="5" t="s">
        <v>371</v>
      </c>
      <c r="N370" s="38">
        <v>172.4</v>
      </c>
      <c r="O370" s="38">
        <v>66</v>
      </c>
      <c r="P370" s="4">
        <f t="shared" si="94"/>
        <v>0.38283062645011601</v>
      </c>
      <c r="Q370" s="11">
        <v>20</v>
      </c>
      <c r="R370" s="11">
        <v>1</v>
      </c>
      <c r="S370" s="11">
        <v>15</v>
      </c>
      <c r="T370" s="38">
        <v>6</v>
      </c>
      <c r="U370" s="38">
        <v>6.2</v>
      </c>
      <c r="V370" s="4">
        <f t="shared" si="95"/>
        <v>1.0333333333333334</v>
      </c>
      <c r="W370" s="11">
        <v>20</v>
      </c>
      <c r="X370" s="38">
        <v>0</v>
      </c>
      <c r="Y370" s="38">
        <v>0</v>
      </c>
      <c r="Z370" s="4">
        <f t="shared" si="96"/>
        <v>1</v>
      </c>
      <c r="AA370" s="11">
        <v>30</v>
      </c>
      <c r="AB370" s="49">
        <f t="shared" si="97"/>
        <v>0.84664180529853994</v>
      </c>
      <c r="AC370" s="49">
        <f t="shared" si="98"/>
        <v>0.84664180529853994</v>
      </c>
      <c r="AD370" s="50">
        <v>1897</v>
      </c>
      <c r="AE370" s="38">
        <f t="shared" si="89"/>
        <v>172.45454545454547</v>
      </c>
      <c r="AF370" s="38">
        <f t="shared" si="90"/>
        <v>146</v>
      </c>
      <c r="AG370" s="38">
        <f t="shared" si="99"/>
        <v>-26.454545454545467</v>
      </c>
      <c r="AH370" s="38">
        <v>0</v>
      </c>
      <c r="AI370" s="38">
        <f t="shared" si="91"/>
        <v>146</v>
      </c>
      <c r="AJ370" s="38"/>
      <c r="AK370" s="38">
        <f t="shared" si="92"/>
        <v>146</v>
      </c>
    </row>
    <row r="371" spans="1:37" s="2" customFormat="1" ht="16.95" customHeight="1">
      <c r="A371" s="14" t="s">
        <v>363</v>
      </c>
      <c r="B371" s="38">
        <v>0</v>
      </c>
      <c r="C371" s="38">
        <v>0</v>
      </c>
      <c r="D371" s="4">
        <f t="shared" si="93"/>
        <v>0</v>
      </c>
      <c r="E371" s="11">
        <v>0</v>
      </c>
      <c r="F371" s="5" t="s">
        <v>371</v>
      </c>
      <c r="G371" s="5" t="s">
        <v>371</v>
      </c>
      <c r="H371" s="5" t="s">
        <v>371</v>
      </c>
      <c r="I371" s="5" t="s">
        <v>371</v>
      </c>
      <c r="J371" s="5" t="s">
        <v>371</v>
      </c>
      <c r="K371" s="5" t="s">
        <v>371</v>
      </c>
      <c r="L371" s="5" t="s">
        <v>371</v>
      </c>
      <c r="M371" s="5" t="s">
        <v>371</v>
      </c>
      <c r="N371" s="38">
        <v>66.2</v>
      </c>
      <c r="O371" s="38">
        <v>78.8</v>
      </c>
      <c r="P371" s="4">
        <f t="shared" si="94"/>
        <v>1.1903323262839878</v>
      </c>
      <c r="Q371" s="11">
        <v>20</v>
      </c>
      <c r="R371" s="11">
        <v>1</v>
      </c>
      <c r="S371" s="11">
        <v>15</v>
      </c>
      <c r="T371" s="38">
        <v>0</v>
      </c>
      <c r="U371" s="38">
        <v>0.2</v>
      </c>
      <c r="V371" s="4">
        <f t="shared" si="95"/>
        <v>1</v>
      </c>
      <c r="W371" s="11">
        <v>30</v>
      </c>
      <c r="X371" s="38">
        <v>0</v>
      </c>
      <c r="Y371" s="38">
        <v>0</v>
      </c>
      <c r="Z371" s="4">
        <f t="shared" si="96"/>
        <v>1</v>
      </c>
      <c r="AA371" s="11">
        <v>20</v>
      </c>
      <c r="AB371" s="49">
        <f t="shared" si="97"/>
        <v>1.044784076772703</v>
      </c>
      <c r="AC371" s="49">
        <f t="shared" si="98"/>
        <v>1.044784076772703</v>
      </c>
      <c r="AD371" s="50">
        <v>1347</v>
      </c>
      <c r="AE371" s="38">
        <f t="shared" si="89"/>
        <v>122.45454545454545</v>
      </c>
      <c r="AF371" s="38">
        <f t="shared" si="90"/>
        <v>127.9</v>
      </c>
      <c r="AG371" s="38">
        <f t="shared" si="99"/>
        <v>5.4454545454545524</v>
      </c>
      <c r="AH371" s="38">
        <v>0</v>
      </c>
      <c r="AI371" s="38">
        <f t="shared" si="91"/>
        <v>127.9</v>
      </c>
      <c r="AJ371" s="38"/>
      <c r="AK371" s="38">
        <f t="shared" si="92"/>
        <v>127.9</v>
      </c>
    </row>
    <row r="372" spans="1:37" s="2" customFormat="1" ht="16.95" customHeight="1">
      <c r="A372" s="14" t="s">
        <v>364</v>
      </c>
      <c r="B372" s="38">
        <v>0</v>
      </c>
      <c r="C372" s="38">
        <v>0</v>
      </c>
      <c r="D372" s="4">
        <f t="shared" si="93"/>
        <v>0</v>
      </c>
      <c r="E372" s="11">
        <v>0</v>
      </c>
      <c r="F372" s="5" t="s">
        <v>371</v>
      </c>
      <c r="G372" s="5" t="s">
        <v>371</v>
      </c>
      <c r="H372" s="5" t="s">
        <v>371</v>
      </c>
      <c r="I372" s="5" t="s">
        <v>371</v>
      </c>
      <c r="J372" s="5" t="s">
        <v>371</v>
      </c>
      <c r="K372" s="5" t="s">
        <v>371</v>
      </c>
      <c r="L372" s="5" t="s">
        <v>371</v>
      </c>
      <c r="M372" s="5" t="s">
        <v>371</v>
      </c>
      <c r="N372" s="38">
        <v>123.6</v>
      </c>
      <c r="O372" s="38">
        <v>27.4</v>
      </c>
      <c r="P372" s="4">
        <f t="shared" si="94"/>
        <v>0.22168284789644013</v>
      </c>
      <c r="Q372" s="11">
        <v>20</v>
      </c>
      <c r="R372" s="11">
        <v>1</v>
      </c>
      <c r="S372" s="11">
        <v>15</v>
      </c>
      <c r="T372" s="38">
        <v>5</v>
      </c>
      <c r="U372" s="38">
        <v>5.3</v>
      </c>
      <c r="V372" s="4">
        <f t="shared" si="95"/>
        <v>1.06</v>
      </c>
      <c r="W372" s="11">
        <v>25</v>
      </c>
      <c r="X372" s="38">
        <v>0</v>
      </c>
      <c r="Y372" s="38">
        <v>0</v>
      </c>
      <c r="Z372" s="4">
        <f t="shared" si="96"/>
        <v>1</v>
      </c>
      <c r="AA372" s="11">
        <v>25</v>
      </c>
      <c r="AB372" s="49">
        <f t="shared" si="97"/>
        <v>0.83451361126975065</v>
      </c>
      <c r="AC372" s="49">
        <f t="shared" si="98"/>
        <v>0.83451361126975065</v>
      </c>
      <c r="AD372" s="50">
        <v>1065</v>
      </c>
      <c r="AE372" s="38">
        <f t="shared" si="89"/>
        <v>96.818181818181813</v>
      </c>
      <c r="AF372" s="38">
        <f t="shared" si="90"/>
        <v>80.8</v>
      </c>
      <c r="AG372" s="38">
        <f t="shared" si="99"/>
        <v>-16.018181818181816</v>
      </c>
      <c r="AH372" s="38">
        <v>0</v>
      </c>
      <c r="AI372" s="38">
        <f t="shared" si="91"/>
        <v>80.8</v>
      </c>
      <c r="AJ372" s="38"/>
      <c r="AK372" s="38">
        <f t="shared" si="92"/>
        <v>80.8</v>
      </c>
    </row>
    <row r="373" spans="1:37" s="2" customFormat="1" ht="16.95" customHeight="1">
      <c r="A373" s="14" t="s">
        <v>365</v>
      </c>
      <c r="B373" s="38">
        <v>0</v>
      </c>
      <c r="C373" s="38">
        <v>0</v>
      </c>
      <c r="D373" s="4">
        <f t="shared" si="93"/>
        <v>0</v>
      </c>
      <c r="E373" s="11">
        <v>0</v>
      </c>
      <c r="F373" s="5" t="s">
        <v>371</v>
      </c>
      <c r="G373" s="5" t="s">
        <v>371</v>
      </c>
      <c r="H373" s="5" t="s">
        <v>371</v>
      </c>
      <c r="I373" s="5" t="s">
        <v>371</v>
      </c>
      <c r="J373" s="5" t="s">
        <v>371</v>
      </c>
      <c r="K373" s="5" t="s">
        <v>371</v>
      </c>
      <c r="L373" s="5" t="s">
        <v>371</v>
      </c>
      <c r="M373" s="5" t="s">
        <v>371</v>
      </c>
      <c r="N373" s="38">
        <v>122.8</v>
      </c>
      <c r="O373" s="38">
        <v>15.6</v>
      </c>
      <c r="P373" s="4">
        <f t="shared" si="94"/>
        <v>0.12703583061889251</v>
      </c>
      <c r="Q373" s="11">
        <v>20</v>
      </c>
      <c r="R373" s="11">
        <v>1</v>
      </c>
      <c r="S373" s="11">
        <v>15</v>
      </c>
      <c r="T373" s="38">
        <v>0</v>
      </c>
      <c r="U373" s="38">
        <v>0</v>
      </c>
      <c r="V373" s="4">
        <f t="shared" si="95"/>
        <v>1</v>
      </c>
      <c r="W373" s="11">
        <v>20</v>
      </c>
      <c r="X373" s="38">
        <v>0</v>
      </c>
      <c r="Y373" s="38">
        <v>0</v>
      </c>
      <c r="Z373" s="4">
        <f t="shared" si="96"/>
        <v>1</v>
      </c>
      <c r="AA373" s="11">
        <v>30</v>
      </c>
      <c r="AB373" s="49">
        <f t="shared" si="97"/>
        <v>0.79459666602797474</v>
      </c>
      <c r="AC373" s="49">
        <f t="shared" si="98"/>
        <v>0.79459666602797474</v>
      </c>
      <c r="AD373" s="50">
        <v>2172</v>
      </c>
      <c r="AE373" s="38">
        <f t="shared" si="89"/>
        <v>197.45454545454547</v>
      </c>
      <c r="AF373" s="38">
        <f t="shared" si="90"/>
        <v>156.9</v>
      </c>
      <c r="AG373" s="38">
        <f t="shared" si="99"/>
        <v>-40.554545454545462</v>
      </c>
      <c r="AH373" s="38">
        <v>0</v>
      </c>
      <c r="AI373" s="38">
        <f t="shared" si="91"/>
        <v>156.9</v>
      </c>
      <c r="AJ373" s="38"/>
      <c r="AK373" s="38">
        <f t="shared" si="92"/>
        <v>156.9</v>
      </c>
    </row>
    <row r="374" spans="1:37" s="2" customFormat="1" ht="16.95" customHeight="1">
      <c r="A374" s="14" t="s">
        <v>366</v>
      </c>
      <c r="B374" s="38">
        <v>0</v>
      </c>
      <c r="C374" s="38">
        <v>0</v>
      </c>
      <c r="D374" s="4">
        <f t="shared" si="93"/>
        <v>0</v>
      </c>
      <c r="E374" s="11">
        <v>0</v>
      </c>
      <c r="F374" s="5" t="s">
        <v>371</v>
      </c>
      <c r="G374" s="5" t="s">
        <v>371</v>
      </c>
      <c r="H374" s="5" t="s">
        <v>371</v>
      </c>
      <c r="I374" s="5" t="s">
        <v>371</v>
      </c>
      <c r="J374" s="5" t="s">
        <v>371</v>
      </c>
      <c r="K374" s="5" t="s">
        <v>371</v>
      </c>
      <c r="L374" s="5" t="s">
        <v>371</v>
      </c>
      <c r="M374" s="5" t="s">
        <v>371</v>
      </c>
      <c r="N374" s="38">
        <v>63.3</v>
      </c>
      <c r="O374" s="38">
        <v>100.8</v>
      </c>
      <c r="P374" s="4">
        <f t="shared" si="94"/>
        <v>1.5924170616113744</v>
      </c>
      <c r="Q374" s="11">
        <v>20</v>
      </c>
      <c r="R374" s="11">
        <v>1</v>
      </c>
      <c r="S374" s="11">
        <v>15</v>
      </c>
      <c r="T374" s="38">
        <v>5</v>
      </c>
      <c r="U374" s="38">
        <v>5.2</v>
      </c>
      <c r="V374" s="4">
        <f t="shared" si="95"/>
        <v>1.04</v>
      </c>
      <c r="W374" s="11">
        <v>20</v>
      </c>
      <c r="X374" s="38">
        <v>1</v>
      </c>
      <c r="Y374" s="38">
        <v>0.5</v>
      </c>
      <c r="Z374" s="4">
        <f t="shared" si="96"/>
        <v>0.5</v>
      </c>
      <c r="AA374" s="11">
        <v>30</v>
      </c>
      <c r="AB374" s="49">
        <f t="shared" si="97"/>
        <v>0.97233342626149999</v>
      </c>
      <c r="AC374" s="49">
        <f t="shared" si="98"/>
        <v>0.97233342626149999</v>
      </c>
      <c r="AD374" s="50">
        <v>965</v>
      </c>
      <c r="AE374" s="38">
        <f t="shared" si="89"/>
        <v>87.727272727272734</v>
      </c>
      <c r="AF374" s="38">
        <f t="shared" si="90"/>
        <v>85.3</v>
      </c>
      <c r="AG374" s="38">
        <f t="shared" si="99"/>
        <v>-2.4272727272727366</v>
      </c>
      <c r="AH374" s="38">
        <v>0</v>
      </c>
      <c r="AI374" s="38">
        <f t="shared" si="91"/>
        <v>85.3</v>
      </c>
      <c r="AJ374" s="38"/>
      <c r="AK374" s="38">
        <f t="shared" si="92"/>
        <v>85.3</v>
      </c>
    </row>
    <row r="375" spans="1:37" s="2" customFormat="1" ht="16.95" customHeight="1">
      <c r="A375" s="14" t="s">
        <v>367</v>
      </c>
      <c r="B375" s="38">
        <v>501</v>
      </c>
      <c r="C375" s="38">
        <v>423</v>
      </c>
      <c r="D375" s="4">
        <f t="shared" si="93"/>
        <v>0.84431137724550898</v>
      </c>
      <c r="E375" s="11">
        <v>10</v>
      </c>
      <c r="F375" s="5" t="s">
        <v>371</v>
      </c>
      <c r="G375" s="5" t="s">
        <v>371</v>
      </c>
      <c r="H375" s="5" t="s">
        <v>371</v>
      </c>
      <c r="I375" s="5" t="s">
        <v>371</v>
      </c>
      <c r="J375" s="5" t="s">
        <v>371</v>
      </c>
      <c r="K375" s="5" t="s">
        <v>371</v>
      </c>
      <c r="L375" s="5" t="s">
        <v>371</v>
      </c>
      <c r="M375" s="5" t="s">
        <v>371</v>
      </c>
      <c r="N375" s="38">
        <v>129.5</v>
      </c>
      <c r="O375" s="38">
        <v>156.4</v>
      </c>
      <c r="P375" s="4">
        <f t="shared" si="94"/>
        <v>1.2077220077220077</v>
      </c>
      <c r="Q375" s="11">
        <v>20</v>
      </c>
      <c r="R375" s="11">
        <v>1</v>
      </c>
      <c r="S375" s="11">
        <v>15</v>
      </c>
      <c r="T375" s="38">
        <v>0</v>
      </c>
      <c r="U375" s="38">
        <v>0.3</v>
      </c>
      <c r="V375" s="4">
        <f t="shared" si="95"/>
        <v>1</v>
      </c>
      <c r="W375" s="11">
        <v>20</v>
      </c>
      <c r="X375" s="38">
        <v>0</v>
      </c>
      <c r="Y375" s="38">
        <v>0.6</v>
      </c>
      <c r="Z375" s="4">
        <f t="shared" si="96"/>
        <v>1</v>
      </c>
      <c r="AA375" s="11">
        <v>30</v>
      </c>
      <c r="AB375" s="49">
        <f t="shared" si="97"/>
        <v>1.0273426729146868</v>
      </c>
      <c r="AC375" s="49">
        <f t="shared" si="98"/>
        <v>1.0273426729146868</v>
      </c>
      <c r="AD375" s="50">
        <v>1800</v>
      </c>
      <c r="AE375" s="38">
        <f t="shared" si="89"/>
        <v>163.63636363636363</v>
      </c>
      <c r="AF375" s="38">
        <f t="shared" si="90"/>
        <v>168.1</v>
      </c>
      <c r="AG375" s="38">
        <f t="shared" si="99"/>
        <v>4.4636363636363683</v>
      </c>
      <c r="AH375" s="38">
        <v>0</v>
      </c>
      <c r="AI375" s="38">
        <f t="shared" si="91"/>
        <v>168.1</v>
      </c>
      <c r="AJ375" s="38"/>
      <c r="AK375" s="38">
        <f t="shared" si="92"/>
        <v>168.1</v>
      </c>
    </row>
    <row r="376" spans="1:37" s="2" customFormat="1" ht="16.95" customHeight="1">
      <c r="A376" s="14" t="s">
        <v>368</v>
      </c>
      <c r="B376" s="38">
        <v>5500</v>
      </c>
      <c r="C376" s="38">
        <v>5095.5</v>
      </c>
      <c r="D376" s="4">
        <f t="shared" si="93"/>
        <v>0.92645454545454542</v>
      </c>
      <c r="E376" s="11">
        <v>10</v>
      </c>
      <c r="F376" s="5" t="s">
        <v>371</v>
      </c>
      <c r="G376" s="5" t="s">
        <v>371</v>
      </c>
      <c r="H376" s="5" t="s">
        <v>371</v>
      </c>
      <c r="I376" s="5" t="s">
        <v>371</v>
      </c>
      <c r="J376" s="5" t="s">
        <v>371</v>
      </c>
      <c r="K376" s="5" t="s">
        <v>371</v>
      </c>
      <c r="L376" s="5" t="s">
        <v>371</v>
      </c>
      <c r="M376" s="5" t="s">
        <v>371</v>
      </c>
      <c r="N376" s="38">
        <v>959.8</v>
      </c>
      <c r="O376" s="38">
        <v>723</v>
      </c>
      <c r="P376" s="4">
        <f t="shared" si="94"/>
        <v>0.75328193373619512</v>
      </c>
      <c r="Q376" s="11">
        <v>20</v>
      </c>
      <c r="R376" s="11">
        <v>1</v>
      </c>
      <c r="S376" s="11">
        <v>15</v>
      </c>
      <c r="T376" s="38">
        <v>5</v>
      </c>
      <c r="U376" s="38">
        <v>0.5</v>
      </c>
      <c r="V376" s="4">
        <f t="shared" si="95"/>
        <v>0.1</v>
      </c>
      <c r="W376" s="11">
        <v>20</v>
      </c>
      <c r="X376" s="38">
        <v>0</v>
      </c>
      <c r="Y376" s="38">
        <v>1</v>
      </c>
      <c r="Z376" s="4">
        <f t="shared" si="96"/>
        <v>1</v>
      </c>
      <c r="AA376" s="11">
        <v>30</v>
      </c>
      <c r="AB376" s="49">
        <f t="shared" si="97"/>
        <v>0.75084404346599321</v>
      </c>
      <c r="AC376" s="49">
        <f t="shared" si="98"/>
        <v>0.75084404346599321</v>
      </c>
      <c r="AD376" s="50">
        <v>1971</v>
      </c>
      <c r="AE376" s="38">
        <f t="shared" si="89"/>
        <v>179.18181818181819</v>
      </c>
      <c r="AF376" s="38">
        <f t="shared" si="90"/>
        <v>134.5</v>
      </c>
      <c r="AG376" s="38">
        <f t="shared" si="99"/>
        <v>-44.681818181818187</v>
      </c>
      <c r="AH376" s="38">
        <v>0</v>
      </c>
      <c r="AI376" s="38">
        <f t="shared" si="91"/>
        <v>134.5</v>
      </c>
      <c r="AJ376" s="38"/>
      <c r="AK376" s="38">
        <f t="shared" si="92"/>
        <v>134.5</v>
      </c>
    </row>
    <row r="377" spans="1:37" s="45" customFormat="1" ht="16.95" customHeight="1">
      <c r="A377" s="44" t="s">
        <v>380</v>
      </c>
      <c r="B377" s="46">
        <f>B6+B17</f>
        <v>65184207</v>
      </c>
      <c r="C377" s="46">
        <f>C6+C17</f>
        <v>64678748.400000006</v>
      </c>
      <c r="D377" s="47">
        <f>C377/B377</f>
        <v>0.99224568920505551</v>
      </c>
      <c r="E377" s="44"/>
      <c r="F377" s="44"/>
      <c r="G377" s="44"/>
      <c r="H377" s="44"/>
      <c r="I377" s="44"/>
      <c r="J377" s="44"/>
      <c r="K377" s="44"/>
      <c r="L377" s="44"/>
      <c r="M377" s="44"/>
      <c r="N377" s="46">
        <f>N6+N17</f>
        <v>2146432.9</v>
      </c>
      <c r="O377" s="46">
        <f>O6+O17</f>
        <v>1715205.5999999996</v>
      </c>
      <c r="P377" s="47">
        <f>O377/N377</f>
        <v>0.79909583942735862</v>
      </c>
      <c r="Q377" s="44"/>
      <c r="R377" s="44"/>
      <c r="S377" s="44"/>
      <c r="T377" s="46">
        <f>T17</f>
        <v>13446.1</v>
      </c>
      <c r="U377" s="46">
        <f>U17</f>
        <v>14907.700000000003</v>
      </c>
      <c r="V377" s="47">
        <f>U377/T377</f>
        <v>1.1087006641330945</v>
      </c>
      <c r="W377" s="44"/>
      <c r="X377" s="46">
        <f t="shared" ref="X377:Y377" si="100">X17</f>
        <v>4678.5999999999995</v>
      </c>
      <c r="Y377" s="46">
        <f t="shared" si="100"/>
        <v>5533.3999999999987</v>
      </c>
      <c r="Z377" s="47">
        <f>Y377/X377</f>
        <v>1.1827042277604409</v>
      </c>
      <c r="AA377" s="44"/>
      <c r="AB377" s="44"/>
      <c r="AC377" s="48">
        <f>AF377/AE377</f>
        <v>0.99226229594419602</v>
      </c>
      <c r="AD377" s="51">
        <f t="shared" ref="AD377:AK377" si="101">SUM(AD7:AD376)-AD17-AD45</f>
        <v>3802575</v>
      </c>
      <c r="AE377" s="46">
        <f t="shared" si="101"/>
        <v>345688.63636363653</v>
      </c>
      <c r="AF377" s="46">
        <f t="shared" si="101"/>
        <v>343013.80000000028</v>
      </c>
      <c r="AG377" s="46">
        <f t="shared" si="101"/>
        <v>-2674.8363636363629</v>
      </c>
      <c r="AH377" s="46">
        <f t="shared" si="101"/>
        <v>730.49999999999977</v>
      </c>
      <c r="AI377" s="46">
        <f t="shared" si="101"/>
        <v>343744.30000000022</v>
      </c>
      <c r="AJ377" s="46">
        <f t="shared" si="101"/>
        <v>528.10000000000025</v>
      </c>
      <c r="AK377" s="46">
        <f t="shared" si="101"/>
        <v>343216.20000000013</v>
      </c>
    </row>
  </sheetData>
  <mergeCells count="19">
    <mergeCell ref="AJ3:AJ4"/>
    <mergeCell ref="AD3:AD4"/>
    <mergeCell ref="AK3:AK4"/>
    <mergeCell ref="A1:AK1"/>
    <mergeCell ref="AG3:AG4"/>
    <mergeCell ref="AF3:AF4"/>
    <mergeCell ref="AI3:AI4"/>
    <mergeCell ref="AH3:AH4"/>
    <mergeCell ref="AB3:AB4"/>
    <mergeCell ref="AE3:AE4"/>
    <mergeCell ref="AC3:AC4"/>
    <mergeCell ref="R3:S3"/>
    <mergeCell ref="F3:I3"/>
    <mergeCell ref="B3:E3"/>
    <mergeCell ref="J3:M3"/>
    <mergeCell ref="A3:A4"/>
    <mergeCell ref="N3:Q3"/>
    <mergeCell ref="T3:W3"/>
    <mergeCell ref="X3:AA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/>
  <cols>
    <col min="1" max="1" width="39.109375" style="26" customWidth="1"/>
    <col min="2" max="2" width="10.6640625" style="26" customWidth="1"/>
    <col min="3" max="3" width="11.109375" style="26" customWidth="1"/>
    <col min="4" max="4" width="11" style="26" customWidth="1"/>
    <col min="5" max="5" width="12.6640625" style="26" customWidth="1"/>
    <col min="6" max="6" width="11" style="26" customWidth="1"/>
    <col min="7" max="7" width="11.44140625" style="26" customWidth="1"/>
    <col min="8" max="8" width="12.5546875" style="26" customWidth="1"/>
    <col min="9" max="9" width="10.88671875" style="26" customWidth="1"/>
    <col min="10" max="10" width="11.33203125" style="26" customWidth="1"/>
    <col min="11" max="11" width="14.44140625" style="26" customWidth="1"/>
    <col min="12" max="12" width="10.6640625" style="26" customWidth="1"/>
    <col min="13" max="13" width="11.33203125" style="26" customWidth="1"/>
    <col min="14" max="14" width="14.5546875" style="26" customWidth="1"/>
    <col min="15" max="15" width="10.5546875" style="26" customWidth="1"/>
    <col min="16" max="16" width="11.33203125" style="26" customWidth="1"/>
    <col min="17" max="17" width="14.6640625" style="26" customWidth="1"/>
    <col min="18" max="18" width="10.6640625" style="26" customWidth="1"/>
    <col min="19" max="19" width="11.5546875" style="26" customWidth="1"/>
    <col min="20" max="20" width="14.44140625" style="26" customWidth="1"/>
    <col min="21" max="21" width="10.6640625" style="26" customWidth="1"/>
    <col min="22" max="22" width="11.109375" style="26" customWidth="1"/>
    <col min="23" max="23" width="14.44140625" style="26" customWidth="1"/>
    <col min="24" max="24" width="8.33203125" style="26" customWidth="1"/>
    <col min="25" max="16384" width="9.109375" style="26"/>
  </cols>
  <sheetData>
    <row r="1" spans="1:24" ht="15.6">
      <c r="A1" s="78" t="s">
        <v>420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5.6" customHeight="1">
      <c r="X2" s="53" t="s">
        <v>403</v>
      </c>
    </row>
    <row r="3" spans="1:24" ht="192" customHeight="1">
      <c r="A3" s="79" t="s">
        <v>15</v>
      </c>
      <c r="B3" s="80" t="s">
        <v>372</v>
      </c>
      <c r="C3" s="82" t="s">
        <v>381</v>
      </c>
      <c r="D3" s="82"/>
      <c r="E3" s="82"/>
      <c r="F3" s="82" t="s">
        <v>17</v>
      </c>
      <c r="G3" s="82"/>
      <c r="H3" s="82"/>
      <c r="I3" s="82" t="s">
        <v>382</v>
      </c>
      <c r="J3" s="82"/>
      <c r="K3" s="82"/>
      <c r="L3" s="82" t="s">
        <v>404</v>
      </c>
      <c r="M3" s="82"/>
      <c r="N3" s="82"/>
      <c r="O3" s="82" t="s">
        <v>18</v>
      </c>
      <c r="P3" s="82"/>
      <c r="Q3" s="82"/>
      <c r="R3" s="82" t="s">
        <v>19</v>
      </c>
      <c r="S3" s="82"/>
      <c r="T3" s="82"/>
      <c r="U3" s="82" t="s">
        <v>20</v>
      </c>
      <c r="V3" s="82"/>
      <c r="W3" s="82"/>
      <c r="X3" s="81" t="s">
        <v>375</v>
      </c>
    </row>
    <row r="4" spans="1:24" ht="31.95" customHeight="1">
      <c r="A4" s="79"/>
      <c r="B4" s="80"/>
      <c r="C4" s="27" t="s">
        <v>373</v>
      </c>
      <c r="D4" s="27" t="s">
        <v>374</v>
      </c>
      <c r="E4" s="66" t="s">
        <v>411</v>
      </c>
      <c r="F4" s="27" t="s">
        <v>373</v>
      </c>
      <c r="G4" s="27" t="s">
        <v>374</v>
      </c>
      <c r="H4" s="66" t="s">
        <v>412</v>
      </c>
      <c r="I4" s="27" t="s">
        <v>373</v>
      </c>
      <c r="J4" s="27" t="s">
        <v>374</v>
      </c>
      <c r="K4" s="66" t="s">
        <v>413</v>
      </c>
      <c r="L4" s="27" t="s">
        <v>373</v>
      </c>
      <c r="M4" s="27" t="s">
        <v>374</v>
      </c>
      <c r="N4" s="66" t="s">
        <v>414</v>
      </c>
      <c r="O4" s="27" t="s">
        <v>373</v>
      </c>
      <c r="P4" s="27" t="s">
        <v>374</v>
      </c>
      <c r="Q4" s="66" t="s">
        <v>415</v>
      </c>
      <c r="R4" s="27" t="s">
        <v>373</v>
      </c>
      <c r="S4" s="27" t="s">
        <v>374</v>
      </c>
      <c r="T4" s="66" t="s">
        <v>416</v>
      </c>
      <c r="U4" s="27" t="s">
        <v>373</v>
      </c>
      <c r="V4" s="27" t="s">
        <v>374</v>
      </c>
      <c r="W4" s="66" t="s">
        <v>417</v>
      </c>
      <c r="X4" s="81"/>
    </row>
    <row r="5" spans="1:24">
      <c r="A5" s="28">
        <v>1</v>
      </c>
      <c r="B5" s="54">
        <v>2</v>
      </c>
      <c r="C5" s="28">
        <v>3</v>
      </c>
      <c r="D5" s="54">
        <v>4</v>
      </c>
      <c r="E5" s="28">
        <v>5</v>
      </c>
      <c r="F5" s="54">
        <v>6</v>
      </c>
      <c r="G5" s="28">
        <v>7</v>
      </c>
      <c r="H5" s="54">
        <v>8</v>
      </c>
      <c r="I5" s="28">
        <v>9</v>
      </c>
      <c r="J5" s="54">
        <v>10</v>
      </c>
      <c r="K5" s="28">
        <v>11</v>
      </c>
      <c r="L5" s="54">
        <v>12</v>
      </c>
      <c r="M5" s="28">
        <v>13</v>
      </c>
      <c r="N5" s="54">
        <v>14</v>
      </c>
      <c r="O5" s="28">
        <v>15</v>
      </c>
      <c r="P5" s="54">
        <v>16</v>
      </c>
      <c r="Q5" s="28">
        <v>17</v>
      </c>
      <c r="R5" s="54">
        <v>18</v>
      </c>
      <c r="S5" s="28">
        <v>19</v>
      </c>
      <c r="T5" s="54">
        <v>20</v>
      </c>
      <c r="U5" s="28">
        <v>21</v>
      </c>
      <c r="V5" s="54">
        <v>22</v>
      </c>
      <c r="W5" s="28">
        <v>23</v>
      </c>
      <c r="X5" s="54">
        <v>24</v>
      </c>
    </row>
    <row r="6" spans="1:24" ht="15" customHeight="1">
      <c r="A6" s="29" t="s">
        <v>4</v>
      </c>
      <c r="B6" s="58">
        <f>'Расчет субсидий'!AG6</f>
        <v>-7358.6272727272726</v>
      </c>
      <c r="C6" s="58"/>
      <c r="D6" s="58"/>
      <c r="E6" s="58">
        <f>SUM(E7:E16)</f>
        <v>-2782.8966391208469</v>
      </c>
      <c r="F6" s="58"/>
      <c r="G6" s="58"/>
      <c r="H6" s="58">
        <f>SUM(H7:H16)</f>
        <v>0</v>
      </c>
      <c r="I6" s="58"/>
      <c r="J6" s="58"/>
      <c r="K6" s="58">
        <f>SUM(K7:K16)</f>
        <v>2717.5198028867439</v>
      </c>
      <c r="L6" s="58"/>
      <c r="M6" s="58"/>
      <c r="N6" s="58">
        <f>SUM(N7:N16)</f>
        <v>-7293.2504364931701</v>
      </c>
      <c r="O6" s="58"/>
      <c r="P6" s="58"/>
      <c r="Q6" s="58">
        <f>SUM(Q7:Q16)</f>
        <v>0</v>
      </c>
      <c r="R6" s="58"/>
      <c r="S6" s="58"/>
      <c r="T6" s="58"/>
      <c r="U6" s="58"/>
      <c r="V6" s="58"/>
      <c r="W6" s="58"/>
      <c r="X6" s="58"/>
    </row>
    <row r="7" spans="1:24" ht="15" customHeight="1">
      <c r="A7" s="31" t="s">
        <v>5</v>
      </c>
      <c r="B7" s="59">
        <f>'Расчет субсидий'!AG7</f>
        <v>-3170.8727272727265</v>
      </c>
      <c r="C7" s="61">
        <f>'Расчет субсидий'!D7-1</f>
        <v>-0.15390271396939759</v>
      </c>
      <c r="D7" s="61">
        <f>C7*'Расчет субсидий'!E7</f>
        <v>-2.3085407095409636</v>
      </c>
      <c r="E7" s="62">
        <f t="shared" ref="E7:E16" si="0">$B7*D7/$X7</f>
        <v>-1420.0630092713741</v>
      </c>
      <c r="F7" s="68" t="s">
        <v>410</v>
      </c>
      <c r="G7" s="68" t="s">
        <v>410</v>
      </c>
      <c r="H7" s="69" t="s">
        <v>410</v>
      </c>
      <c r="I7" s="61">
        <f>'Расчет субсидий'!L7-1</f>
        <v>0</v>
      </c>
      <c r="J7" s="61">
        <f>I7*'Расчет субсидий'!M7</f>
        <v>0</v>
      </c>
      <c r="K7" s="62">
        <f t="shared" ref="K7:K16" si="1">$B7*J7/$X7</f>
        <v>0</v>
      </c>
      <c r="L7" s="61">
        <f>'Расчет субсидий'!P7-1</f>
        <v>-0.14231113275529539</v>
      </c>
      <c r="M7" s="61">
        <f>L7*'Расчет субсидий'!Q7</f>
        <v>-2.8462226551059078</v>
      </c>
      <c r="N7" s="62">
        <f t="shared" ref="N7:N16" si="2">$B7*M7/$X7</f>
        <v>-1750.8097180013522</v>
      </c>
      <c r="O7" s="61">
        <f>'Расчет субсидий'!R7-1</f>
        <v>0</v>
      </c>
      <c r="P7" s="61">
        <f>O7*'Расчет субсидий'!S7</f>
        <v>0</v>
      </c>
      <c r="Q7" s="62">
        <f t="shared" ref="Q7:Q16" si="3">$B7*P7/$X7</f>
        <v>0</v>
      </c>
      <c r="R7" s="30" t="s">
        <v>376</v>
      </c>
      <c r="S7" s="30" t="s">
        <v>376</v>
      </c>
      <c r="T7" s="30" t="s">
        <v>376</v>
      </c>
      <c r="U7" s="30" t="s">
        <v>376</v>
      </c>
      <c r="V7" s="30" t="s">
        <v>376</v>
      </c>
      <c r="W7" s="30" t="s">
        <v>376</v>
      </c>
      <c r="X7" s="61">
        <f>D7+J7+M7+P7</f>
        <v>-5.1547633646468718</v>
      </c>
    </row>
    <row r="8" spans="1:24" ht="15" customHeight="1">
      <c r="A8" s="31" t="s">
        <v>6</v>
      </c>
      <c r="B8" s="59">
        <f>'Расчет субсидий'!AG8</f>
        <v>-1881.7636363636375</v>
      </c>
      <c r="C8" s="61">
        <f>'Расчет субсидий'!D8-1</f>
        <v>7.9889960469875732E-2</v>
      </c>
      <c r="D8" s="61">
        <f>C8*'Расчет субсидий'!E8</f>
        <v>1.5977992093975146</v>
      </c>
      <c r="E8" s="62">
        <f t="shared" si="0"/>
        <v>582.8049704362553</v>
      </c>
      <c r="F8" s="68" t="s">
        <v>410</v>
      </c>
      <c r="G8" s="68" t="s">
        <v>410</v>
      </c>
      <c r="H8" s="69" t="s">
        <v>410</v>
      </c>
      <c r="I8" s="61">
        <f>'Расчет субсидий'!L8-1</f>
        <v>0</v>
      </c>
      <c r="J8" s="61">
        <f>I8*'Расчет субсидий'!M8</f>
        <v>0</v>
      </c>
      <c r="K8" s="62">
        <f t="shared" si="1"/>
        <v>0</v>
      </c>
      <c r="L8" s="61">
        <f>'Расчет субсидий'!P8-1</f>
        <v>-0.33783906891726756</v>
      </c>
      <c r="M8" s="61">
        <f>L8*'Расчет субсидий'!Q8</f>
        <v>-6.7567813783453516</v>
      </c>
      <c r="N8" s="62">
        <f t="shared" si="2"/>
        <v>-2464.5686067998927</v>
      </c>
      <c r="O8" s="61">
        <f>'Расчет субсидий'!R8-1</f>
        <v>0</v>
      </c>
      <c r="P8" s="61">
        <f>O8*'Расчет субсидий'!S8</f>
        <v>0</v>
      </c>
      <c r="Q8" s="62">
        <f t="shared" si="3"/>
        <v>0</v>
      </c>
      <c r="R8" s="30" t="s">
        <v>376</v>
      </c>
      <c r="S8" s="30" t="s">
        <v>376</v>
      </c>
      <c r="T8" s="30" t="s">
        <v>376</v>
      </c>
      <c r="U8" s="30" t="s">
        <v>376</v>
      </c>
      <c r="V8" s="30" t="s">
        <v>376</v>
      </c>
      <c r="W8" s="30" t="s">
        <v>376</v>
      </c>
      <c r="X8" s="61">
        <f t="shared" ref="X8:X16" si="4">D8+J8+M8+P8</f>
        <v>-5.158982168947837</v>
      </c>
    </row>
    <row r="9" spans="1:24" ht="15" customHeight="1">
      <c r="A9" s="31" t="s">
        <v>7</v>
      </c>
      <c r="B9" s="59">
        <f>'Расчет субсидий'!AG9</f>
        <v>-632.6818181818162</v>
      </c>
      <c r="C9" s="61">
        <f>'Расчет субсидий'!D9-1</f>
        <v>6.8802145516866364E-2</v>
      </c>
      <c r="D9" s="61">
        <f>C9*'Расчет субсидий'!E9</f>
        <v>1.3760429103373273</v>
      </c>
      <c r="E9" s="62">
        <f t="shared" si="0"/>
        <v>865.75240950344994</v>
      </c>
      <c r="F9" s="68" t="s">
        <v>410</v>
      </c>
      <c r="G9" s="68" t="s">
        <v>410</v>
      </c>
      <c r="H9" s="69" t="s">
        <v>410</v>
      </c>
      <c r="I9" s="61">
        <f>'Расчет субсидий'!L9-1</f>
        <v>0.19999999999999996</v>
      </c>
      <c r="J9" s="61">
        <f>I9*'Расчет субсидий'!M9</f>
        <v>0.99999999999999978</v>
      </c>
      <c r="K9" s="62">
        <f t="shared" si="1"/>
        <v>629.16090988123085</v>
      </c>
      <c r="L9" s="61">
        <f>'Расчет субсидий'!P9-1</f>
        <v>-0.1690819553592523</v>
      </c>
      <c r="M9" s="61">
        <f>L9*'Расчет субсидий'!Q9</f>
        <v>-3.381639107185046</v>
      </c>
      <c r="N9" s="62">
        <f t="shared" si="2"/>
        <v>-2127.5951375664972</v>
      </c>
      <c r="O9" s="61">
        <f>'Расчет субсидий'!R9-1</f>
        <v>0</v>
      </c>
      <c r="P9" s="61">
        <f>O9*'Расчет субсидий'!S9</f>
        <v>0</v>
      </c>
      <c r="Q9" s="62">
        <f t="shared" si="3"/>
        <v>0</v>
      </c>
      <c r="R9" s="30" t="s">
        <v>376</v>
      </c>
      <c r="S9" s="30" t="s">
        <v>376</v>
      </c>
      <c r="T9" s="30" t="s">
        <v>376</v>
      </c>
      <c r="U9" s="30" t="s">
        <v>376</v>
      </c>
      <c r="V9" s="30" t="s">
        <v>376</v>
      </c>
      <c r="W9" s="30" t="s">
        <v>376</v>
      </c>
      <c r="X9" s="61">
        <f t="shared" si="4"/>
        <v>-1.0055961968477187</v>
      </c>
    </row>
    <row r="10" spans="1:24" ht="15" customHeight="1">
      <c r="A10" s="31" t="s">
        <v>8</v>
      </c>
      <c r="B10" s="59">
        <f>'Расчет субсидий'!AG10</f>
        <v>3099.7181818181816</v>
      </c>
      <c r="C10" s="61">
        <f>'Расчет субсидий'!D10-1</f>
        <v>0.11183896593590004</v>
      </c>
      <c r="D10" s="61">
        <f>C10*'Расчет субсидий'!E10</f>
        <v>2.2367793187180007</v>
      </c>
      <c r="E10" s="62">
        <f t="shared" si="0"/>
        <v>806.73075809604791</v>
      </c>
      <c r="F10" s="68" t="s">
        <v>410</v>
      </c>
      <c r="G10" s="68" t="s">
        <v>410</v>
      </c>
      <c r="H10" s="69" t="s">
        <v>410</v>
      </c>
      <c r="I10" s="61">
        <f>'Расчет субсидий'!L10-1</f>
        <v>0.16666666666666674</v>
      </c>
      <c r="J10" s="61">
        <f>I10*'Расчет субсидий'!M10</f>
        <v>1.6666666666666674</v>
      </c>
      <c r="K10" s="62">
        <f t="shared" si="1"/>
        <v>601.11037876728801</v>
      </c>
      <c r="L10" s="61">
        <f>'Расчет субсидий'!P10-1</f>
        <v>0.23454885945467852</v>
      </c>
      <c r="M10" s="61">
        <f>L10*'Расчет субсидий'!Q10</f>
        <v>4.6909771890935703</v>
      </c>
      <c r="N10" s="62">
        <f t="shared" si="2"/>
        <v>1691.8770449548456</v>
      </c>
      <c r="O10" s="61">
        <f>'Расчет субсидий'!R10-1</f>
        <v>0</v>
      </c>
      <c r="P10" s="61">
        <f>O10*'Расчет субсидий'!S10</f>
        <v>0</v>
      </c>
      <c r="Q10" s="62">
        <f t="shared" si="3"/>
        <v>0</v>
      </c>
      <c r="R10" s="30" t="s">
        <v>376</v>
      </c>
      <c r="S10" s="30" t="s">
        <v>376</v>
      </c>
      <c r="T10" s="30" t="s">
        <v>376</v>
      </c>
      <c r="U10" s="30" t="s">
        <v>376</v>
      </c>
      <c r="V10" s="30" t="s">
        <v>376</v>
      </c>
      <c r="W10" s="30" t="s">
        <v>376</v>
      </c>
      <c r="X10" s="61">
        <f t="shared" si="4"/>
        <v>8.5944231744782389</v>
      </c>
    </row>
    <row r="11" spans="1:24" ht="15" customHeight="1">
      <c r="A11" s="31" t="s">
        <v>9</v>
      </c>
      <c r="B11" s="59">
        <f>'Расчет субсидий'!AG11</f>
        <v>1541.0545454545427</v>
      </c>
      <c r="C11" s="61">
        <f>'Расчет субсидий'!D11-1</f>
        <v>-5.2714733480001108E-2</v>
      </c>
      <c r="D11" s="61">
        <f>C11*'Расчет субсидий'!E11</f>
        <v>-1.0542946696000222</v>
      </c>
      <c r="E11" s="62">
        <f t="shared" si="0"/>
        <v>-314.91455165025849</v>
      </c>
      <c r="F11" s="68" t="s">
        <v>410</v>
      </c>
      <c r="G11" s="68" t="s">
        <v>410</v>
      </c>
      <c r="H11" s="69" t="s">
        <v>410</v>
      </c>
      <c r="I11" s="61">
        <f>'Расчет субсидий'!L11-1</f>
        <v>0.19999999999999996</v>
      </c>
      <c r="J11" s="61">
        <f>I11*'Расчет субсидий'!M11</f>
        <v>1.9999999999999996</v>
      </c>
      <c r="K11" s="62">
        <f t="shared" si="1"/>
        <v>597.39380408653778</v>
      </c>
      <c r="L11" s="61">
        <f>'Расчет субсидий'!P11-1</f>
        <v>0.21067766093468676</v>
      </c>
      <c r="M11" s="61">
        <f>L11*'Расчет субсидий'!Q11</f>
        <v>4.2135532186937352</v>
      </c>
      <c r="N11" s="62">
        <f t="shared" si="2"/>
        <v>1258.5752930182634</v>
      </c>
      <c r="O11" s="61">
        <f>'Расчет субсидий'!R11-1</f>
        <v>0</v>
      </c>
      <c r="P11" s="61">
        <f>O11*'Расчет субсидий'!S11</f>
        <v>0</v>
      </c>
      <c r="Q11" s="62">
        <f t="shared" si="3"/>
        <v>0</v>
      </c>
      <c r="R11" s="30" t="s">
        <v>376</v>
      </c>
      <c r="S11" s="30" t="s">
        <v>376</v>
      </c>
      <c r="T11" s="30" t="s">
        <v>376</v>
      </c>
      <c r="U11" s="30" t="s">
        <v>376</v>
      </c>
      <c r="V11" s="30" t="s">
        <v>376</v>
      </c>
      <c r="W11" s="30" t="s">
        <v>376</v>
      </c>
      <c r="X11" s="61">
        <f t="shared" si="4"/>
        <v>5.1592585490937122</v>
      </c>
    </row>
    <row r="12" spans="1:24" ht="15" customHeight="1">
      <c r="A12" s="31" t="s">
        <v>10</v>
      </c>
      <c r="B12" s="59">
        <f>'Расчет субсидий'!AG12</f>
        <v>-588.89090909090919</v>
      </c>
      <c r="C12" s="61">
        <f>'Расчет субсидий'!D12-1</f>
        <v>-5.5594911013699178E-2</v>
      </c>
      <c r="D12" s="61">
        <f>C12*'Расчет субсидий'!E12</f>
        <v>-1.1118982202739836</v>
      </c>
      <c r="E12" s="62">
        <f t="shared" si="0"/>
        <v>-170.58847830729781</v>
      </c>
      <c r="F12" s="68" t="s">
        <v>410</v>
      </c>
      <c r="G12" s="68" t="s">
        <v>410</v>
      </c>
      <c r="H12" s="69" t="s">
        <v>410</v>
      </c>
      <c r="I12" s="61">
        <f>'Расчет субсидий'!L12-1</f>
        <v>0.18181818181818166</v>
      </c>
      <c r="J12" s="61">
        <f>I12*'Расчет субсидий'!M12</f>
        <v>2.7272727272727249</v>
      </c>
      <c r="K12" s="62">
        <f t="shared" si="1"/>
        <v>418.42076549039507</v>
      </c>
      <c r="L12" s="61">
        <f>'Расчет субсидий'!P12-1</f>
        <v>-0.27268870735897355</v>
      </c>
      <c r="M12" s="61">
        <f>L12*'Расчет субсидий'!Q12</f>
        <v>-5.4537741471794714</v>
      </c>
      <c r="N12" s="62">
        <f t="shared" si="2"/>
        <v>-836.72319627400645</v>
      </c>
      <c r="O12" s="61">
        <f>'Расчет субсидий'!R12-1</f>
        <v>0</v>
      </c>
      <c r="P12" s="61">
        <f>O12*'Расчет субсидий'!S12</f>
        <v>0</v>
      </c>
      <c r="Q12" s="62">
        <f t="shared" si="3"/>
        <v>0</v>
      </c>
      <c r="R12" s="30" t="s">
        <v>376</v>
      </c>
      <c r="S12" s="30" t="s">
        <v>376</v>
      </c>
      <c r="T12" s="30" t="s">
        <v>376</v>
      </c>
      <c r="U12" s="30" t="s">
        <v>376</v>
      </c>
      <c r="V12" s="30" t="s">
        <v>376</v>
      </c>
      <c r="W12" s="30" t="s">
        <v>376</v>
      </c>
      <c r="X12" s="61">
        <f t="shared" si="4"/>
        <v>-3.8383996401807301</v>
      </c>
    </row>
    <row r="13" spans="1:24" ht="15" customHeight="1">
      <c r="A13" s="31" t="s">
        <v>11</v>
      </c>
      <c r="B13" s="59">
        <f>'Расчет субсидий'!AG13</f>
        <v>-988.99090909090955</v>
      </c>
      <c r="C13" s="61">
        <f>'Расчет субсидий'!D13-1</f>
        <v>-7.2705173964630831E-2</v>
      </c>
      <c r="D13" s="61">
        <f>C13*'Расчет субсидий'!E13</f>
        <v>-1.4541034792926166</v>
      </c>
      <c r="E13" s="62">
        <f t="shared" si="0"/>
        <v>-352.89070657320218</v>
      </c>
      <c r="F13" s="68" t="s">
        <v>410</v>
      </c>
      <c r="G13" s="68" t="s">
        <v>410</v>
      </c>
      <c r="H13" s="69" t="s">
        <v>410</v>
      </c>
      <c r="I13" s="61">
        <f>'Расчет субсидий'!L13-1</f>
        <v>0</v>
      </c>
      <c r="J13" s="61">
        <f>I13*'Расчет субсидий'!M13</f>
        <v>0</v>
      </c>
      <c r="K13" s="62">
        <f t="shared" si="1"/>
        <v>0</v>
      </c>
      <c r="L13" s="61">
        <f>'Расчет субсидий'!P13-1</f>
        <v>-0.13105410548235386</v>
      </c>
      <c r="M13" s="61">
        <f>L13*'Расчет субсидий'!Q13</f>
        <v>-2.6210821096470771</v>
      </c>
      <c r="N13" s="62">
        <f t="shared" si="2"/>
        <v>-636.10020251770732</v>
      </c>
      <c r="O13" s="61">
        <f>'Расчет субсидий'!R13-1</f>
        <v>0</v>
      </c>
      <c r="P13" s="61">
        <f>O13*'Расчет субсидий'!S13</f>
        <v>0</v>
      </c>
      <c r="Q13" s="62">
        <f t="shared" si="3"/>
        <v>0</v>
      </c>
      <c r="R13" s="30" t="s">
        <v>376</v>
      </c>
      <c r="S13" s="30" t="s">
        <v>376</v>
      </c>
      <c r="T13" s="30" t="s">
        <v>376</v>
      </c>
      <c r="U13" s="30" t="s">
        <v>376</v>
      </c>
      <c r="V13" s="30" t="s">
        <v>376</v>
      </c>
      <c r="W13" s="30" t="s">
        <v>376</v>
      </c>
      <c r="X13" s="61">
        <f t="shared" si="4"/>
        <v>-4.0751855889396937</v>
      </c>
    </row>
    <row r="14" spans="1:24" ht="15" customHeight="1">
      <c r="A14" s="31" t="s">
        <v>12</v>
      </c>
      <c r="B14" s="59">
        <f>'Расчет субсидий'!AG14</f>
        <v>-1503.9454545454537</v>
      </c>
      <c r="C14" s="61">
        <f>'Расчет субсидий'!D14-1</f>
        <v>-0.21153565166569255</v>
      </c>
      <c r="D14" s="61">
        <f>C14*'Расчет субсидий'!E14</f>
        <v>-4.230713033313851</v>
      </c>
      <c r="E14" s="62">
        <f t="shared" si="0"/>
        <v>-599.99015100365659</v>
      </c>
      <c r="F14" s="68" t="s">
        <v>410</v>
      </c>
      <c r="G14" s="68" t="s">
        <v>410</v>
      </c>
      <c r="H14" s="69" t="s">
        <v>410</v>
      </c>
      <c r="I14" s="61">
        <f>'Расчет субсидий'!L14-1</f>
        <v>0</v>
      </c>
      <c r="J14" s="61">
        <f>I14*'Расчет субсидий'!M14</f>
        <v>0</v>
      </c>
      <c r="K14" s="62">
        <f t="shared" si="1"/>
        <v>0</v>
      </c>
      <c r="L14" s="61">
        <f>'Расчет субсидий'!P14-1</f>
        <v>-0.31870318852985235</v>
      </c>
      <c r="M14" s="61">
        <f>L14*'Расчет субсидий'!Q14</f>
        <v>-6.3740637705970471</v>
      </c>
      <c r="N14" s="62">
        <f t="shared" si="2"/>
        <v>-903.95530354179709</v>
      </c>
      <c r="O14" s="61">
        <f>'Расчет субсидий'!R14-1</f>
        <v>0</v>
      </c>
      <c r="P14" s="61">
        <f>O14*'Расчет субсидий'!S14</f>
        <v>0</v>
      </c>
      <c r="Q14" s="62">
        <f t="shared" si="3"/>
        <v>0</v>
      </c>
      <c r="R14" s="30" t="s">
        <v>376</v>
      </c>
      <c r="S14" s="30" t="s">
        <v>376</v>
      </c>
      <c r="T14" s="30" t="s">
        <v>376</v>
      </c>
      <c r="U14" s="30" t="s">
        <v>376</v>
      </c>
      <c r="V14" s="30" t="s">
        <v>376</v>
      </c>
      <c r="W14" s="30" t="s">
        <v>376</v>
      </c>
      <c r="X14" s="61">
        <f t="shared" si="4"/>
        <v>-10.604776803910898</v>
      </c>
    </row>
    <row r="15" spans="1:24" ht="15" customHeight="1">
      <c r="A15" s="31" t="s">
        <v>13</v>
      </c>
      <c r="B15" s="59">
        <f>'Расчет субсидий'!AG15</f>
        <v>-1482.8272727272724</v>
      </c>
      <c r="C15" s="61">
        <f>'Расчет субсидий'!D15-1</f>
        <v>-0.20515935345344083</v>
      </c>
      <c r="D15" s="61">
        <f>C15*'Расчет субсидий'!E15</f>
        <v>-4.1031870690688166</v>
      </c>
      <c r="E15" s="62">
        <f t="shared" si="0"/>
        <v>-1051.6012056847753</v>
      </c>
      <c r="F15" s="68" t="s">
        <v>410</v>
      </c>
      <c r="G15" s="68" t="s">
        <v>410</v>
      </c>
      <c r="H15" s="69" t="s">
        <v>410</v>
      </c>
      <c r="I15" s="61">
        <f>'Расчет субсидий'!L15-1</f>
        <v>0.125</v>
      </c>
      <c r="J15" s="61">
        <f>I15*'Расчет субсидий'!M15</f>
        <v>1.25</v>
      </c>
      <c r="K15" s="62">
        <f t="shared" si="1"/>
        <v>320.36109613795503</v>
      </c>
      <c r="L15" s="61">
        <f>'Расчет субсидий'!P15-1</f>
        <v>-0.14662890801993655</v>
      </c>
      <c r="M15" s="61">
        <f>L15*'Расчет субсидий'!Q15</f>
        <v>-2.9325781603987311</v>
      </c>
      <c r="N15" s="62">
        <f t="shared" si="2"/>
        <v>-751.58716318045219</v>
      </c>
      <c r="O15" s="61">
        <f>'Расчет субсидий'!R15-1</f>
        <v>0</v>
      </c>
      <c r="P15" s="61">
        <f>O15*'Расчет субсидий'!S15</f>
        <v>0</v>
      </c>
      <c r="Q15" s="62">
        <f t="shared" si="3"/>
        <v>0</v>
      </c>
      <c r="R15" s="30" t="s">
        <v>376</v>
      </c>
      <c r="S15" s="30" t="s">
        <v>376</v>
      </c>
      <c r="T15" s="30" t="s">
        <v>376</v>
      </c>
      <c r="U15" s="30" t="s">
        <v>376</v>
      </c>
      <c r="V15" s="30" t="s">
        <v>376</v>
      </c>
      <c r="W15" s="30" t="s">
        <v>376</v>
      </c>
      <c r="X15" s="61">
        <f t="shared" si="4"/>
        <v>-5.7857652294675477</v>
      </c>
    </row>
    <row r="16" spans="1:24" ht="15" customHeight="1">
      <c r="A16" s="31" t="s">
        <v>14</v>
      </c>
      <c r="B16" s="59">
        <f>'Расчет субсидий'!AG16</f>
        <v>-1749.4272727272719</v>
      </c>
      <c r="C16" s="61">
        <f>'Расчет субсидий'!D16-1</f>
        <v>-0.37337505901722701</v>
      </c>
      <c r="D16" s="61">
        <f>C16*'Расчет субсидий'!E16</f>
        <v>-7.4675011803445397</v>
      </c>
      <c r="E16" s="62">
        <f t="shared" si="0"/>
        <v>-1128.1366746660353</v>
      </c>
      <c r="F16" s="68" t="s">
        <v>410</v>
      </c>
      <c r="G16" s="68" t="s">
        <v>410</v>
      </c>
      <c r="H16" s="69" t="s">
        <v>410</v>
      </c>
      <c r="I16" s="61">
        <f>'Расчет субсидий'!L16-1</f>
        <v>0.10000000000000009</v>
      </c>
      <c r="J16" s="61">
        <f>I16*'Расчет субсидий'!M16</f>
        <v>1.0000000000000009</v>
      </c>
      <c r="K16" s="62">
        <f t="shared" si="1"/>
        <v>151.07284852333774</v>
      </c>
      <c r="L16" s="61">
        <f>'Расчет субсидий'!P16-1</f>
        <v>-0.25562616119774162</v>
      </c>
      <c r="M16" s="61">
        <f>L16*'Расчет субсидий'!Q16</f>
        <v>-5.1125232239548328</v>
      </c>
      <c r="N16" s="62">
        <f t="shared" si="2"/>
        <v>-772.36344658457415</v>
      </c>
      <c r="O16" s="61">
        <f>'Расчет субсидий'!R16-1</f>
        <v>0</v>
      </c>
      <c r="P16" s="61">
        <f>O16*'Расчет субсидий'!S16</f>
        <v>0</v>
      </c>
      <c r="Q16" s="62">
        <f t="shared" si="3"/>
        <v>0</v>
      </c>
      <c r="R16" s="30" t="s">
        <v>376</v>
      </c>
      <c r="S16" s="30" t="s">
        <v>376</v>
      </c>
      <c r="T16" s="30" t="s">
        <v>376</v>
      </c>
      <c r="U16" s="30" t="s">
        <v>376</v>
      </c>
      <c r="V16" s="30" t="s">
        <v>376</v>
      </c>
      <c r="W16" s="30" t="s">
        <v>376</v>
      </c>
      <c r="X16" s="61">
        <f t="shared" si="4"/>
        <v>-11.580024404299373</v>
      </c>
    </row>
    <row r="17" spans="1:24" ht="15" customHeight="1">
      <c r="A17" s="32" t="s">
        <v>21</v>
      </c>
      <c r="B17" s="58">
        <f>'Расчет субсидий'!AG17</f>
        <v>2329.8090909090929</v>
      </c>
      <c r="C17" s="58"/>
      <c r="D17" s="58"/>
      <c r="E17" s="58">
        <f>SUM(E18:E44)</f>
        <v>1063.3570843506507</v>
      </c>
      <c r="F17" s="58"/>
      <c r="G17" s="58"/>
      <c r="H17" s="58">
        <f>SUM(H18:H44)</f>
        <v>0</v>
      </c>
      <c r="I17" s="58"/>
      <c r="J17" s="58"/>
      <c r="K17" s="58">
        <f>SUM(K18:K44)</f>
        <v>1265.1977011191013</v>
      </c>
      <c r="L17" s="58"/>
      <c r="M17" s="58"/>
      <c r="N17" s="58">
        <f>SUM(N18:N44)</f>
        <v>-4946.4184066694197</v>
      </c>
      <c r="O17" s="58"/>
      <c r="P17" s="58"/>
      <c r="Q17" s="58">
        <f>SUM(Q18:Q44)</f>
        <v>0</v>
      </c>
      <c r="R17" s="58"/>
      <c r="S17" s="58"/>
      <c r="T17" s="58">
        <f>SUM(T18:T44)</f>
        <v>1711.7805573464448</v>
      </c>
      <c r="U17" s="58"/>
      <c r="V17" s="58"/>
      <c r="W17" s="58">
        <f>SUM(W18:W44)</f>
        <v>3235.8921547623158</v>
      </c>
      <c r="X17" s="58"/>
    </row>
    <row r="18" spans="1:24" ht="15" customHeight="1">
      <c r="A18" s="33" t="s">
        <v>0</v>
      </c>
      <c r="B18" s="59">
        <f>'Расчет субсидий'!AG18</f>
        <v>-59.954545454545496</v>
      </c>
      <c r="C18" s="61">
        <f>'Расчет субсидий'!D18-1</f>
        <v>2.6107357357357364E-2</v>
      </c>
      <c r="D18" s="61">
        <f>C18*'Расчет субсидий'!E18</f>
        <v>0.26107357357357364</v>
      </c>
      <c r="E18" s="62">
        <f t="shared" ref="E18:E44" si="5">$B18*D18/$X18</f>
        <v>5.8964433668911305</v>
      </c>
      <c r="F18" s="68" t="s">
        <v>410</v>
      </c>
      <c r="G18" s="68" t="s">
        <v>410</v>
      </c>
      <c r="H18" s="69" t="s">
        <v>410</v>
      </c>
      <c r="I18" s="61">
        <f>'Расчет субсидий'!L18-1</f>
        <v>4.1666666666666741E-2</v>
      </c>
      <c r="J18" s="61">
        <f>I18*'Расчет субсидий'!M18</f>
        <v>0.62500000000000111</v>
      </c>
      <c r="K18" s="62">
        <f t="shared" ref="K18:K44" si="6">$B18*J18/$X18</f>
        <v>14.11585651455607</v>
      </c>
      <c r="L18" s="61">
        <f>'Расчет субсидий'!P18-1</f>
        <v>-0.238070639891522</v>
      </c>
      <c r="M18" s="61">
        <f>L18*'Расчет субсидий'!Q18</f>
        <v>-4.7614127978304399</v>
      </c>
      <c r="N18" s="62">
        <f t="shared" ref="N18:N44" si="7">$B18*M18/$X18</f>
        <v>-107.53827177719255</v>
      </c>
      <c r="O18" s="61">
        <f>'Расчет субсидий'!R18-1</f>
        <v>0</v>
      </c>
      <c r="P18" s="61">
        <f>O18*'Расчет субсидий'!S18</f>
        <v>0</v>
      </c>
      <c r="Q18" s="62">
        <f t="shared" ref="Q18:Q44" si="8">$B18*P18/$X18</f>
        <v>0</v>
      </c>
      <c r="R18" s="61">
        <f>'Расчет субсидий'!V18-1</f>
        <v>6.371681415929209E-2</v>
      </c>
      <c r="S18" s="61">
        <f>R18*'Расчет субсидий'!W18</f>
        <v>1.2743362831858418</v>
      </c>
      <c r="T18" s="62">
        <f t="shared" ref="T18:T44" si="9">$B18*S18/$X18</f>
        <v>28.781356999590404</v>
      </c>
      <c r="U18" s="61">
        <f>'Расчет субсидий'!Z18-1</f>
        <v>-3.5714285714286698E-3</v>
      </c>
      <c r="V18" s="61">
        <f>U18*'Расчет субсидий'!AA18</f>
        <v>-5.3571428571430046E-2</v>
      </c>
      <c r="W18" s="62">
        <f t="shared" ref="W18:W44" si="10">$B18*V18/$X18</f>
        <v>-1.2099305583905515</v>
      </c>
      <c r="X18" s="61">
        <f>D18+J18+M18+P18+S18+V18</f>
        <v>-2.6545743696424533</v>
      </c>
    </row>
    <row r="19" spans="1:24" ht="15" customHeight="1">
      <c r="A19" s="33" t="s">
        <v>22</v>
      </c>
      <c r="B19" s="59">
        <f>'Расчет субсидий'!AG19</f>
        <v>351.63636363636351</v>
      </c>
      <c r="C19" s="61">
        <f>'Расчет субсидий'!D19-1</f>
        <v>0.81150679861178987</v>
      </c>
      <c r="D19" s="61">
        <f>C19*'Расчет субсидий'!E19</f>
        <v>8.1150679861178983</v>
      </c>
      <c r="E19" s="62">
        <f t="shared" si="5"/>
        <v>339.34334761835714</v>
      </c>
      <c r="F19" s="68" t="s">
        <v>410</v>
      </c>
      <c r="G19" s="68" t="s">
        <v>410</v>
      </c>
      <c r="H19" s="69" t="s">
        <v>410</v>
      </c>
      <c r="I19" s="61">
        <f>'Расчет субсидий'!L19-1</f>
        <v>9.0909090909090828E-2</v>
      </c>
      <c r="J19" s="61">
        <f>I19*'Расчет субсидий'!M19</f>
        <v>0.45454545454545414</v>
      </c>
      <c r="K19" s="62">
        <f t="shared" si="6"/>
        <v>19.007477996983628</v>
      </c>
      <c r="L19" s="61">
        <f>'Расчет субсидий'!P19-1</f>
        <v>-0.12786281705844094</v>
      </c>
      <c r="M19" s="61">
        <f>L19*'Расчет субсидий'!Q19</f>
        <v>-2.5572563411688187</v>
      </c>
      <c r="N19" s="62">
        <f t="shared" si="7"/>
        <v>-106.9353860023091</v>
      </c>
      <c r="O19" s="61">
        <f>'Расчет субсидий'!R19-1</f>
        <v>0</v>
      </c>
      <c r="P19" s="61">
        <f>O19*'Расчет субсидий'!S19</f>
        <v>0</v>
      </c>
      <c r="Q19" s="62">
        <f t="shared" si="8"/>
        <v>0</v>
      </c>
      <c r="R19" s="61">
        <f>'Расчет субсидий'!V19-1</f>
        <v>9.2295597484276737E-2</v>
      </c>
      <c r="S19" s="61">
        <f>R19*'Расчет субсидий'!W19</f>
        <v>1.8459119496855347</v>
      </c>
      <c r="T19" s="62">
        <f t="shared" si="9"/>
        <v>77.189487689637375</v>
      </c>
      <c r="U19" s="61">
        <f>'Расчет субсидий'!Z19-1</f>
        <v>5.5077452667813942E-2</v>
      </c>
      <c r="V19" s="61">
        <f>U19*'Расчет субсидий'!AA19</f>
        <v>0.55077452667813942</v>
      </c>
      <c r="W19" s="62">
        <f t="shared" si="10"/>
        <v>23.031436333694398</v>
      </c>
      <c r="X19" s="61">
        <f t="shared" ref="X19:X44" si="11">D19+J19+M19+P19+S19+V19</f>
        <v>8.4090435758582096</v>
      </c>
    </row>
    <row r="20" spans="1:24" ht="15" customHeight="1">
      <c r="A20" s="33" t="s">
        <v>23</v>
      </c>
      <c r="B20" s="59">
        <f>'Расчет субсидий'!AG20</f>
        <v>895.09090909090901</v>
      </c>
      <c r="C20" s="61">
        <f>'Расчет субсидий'!D20-1</f>
        <v>0.29604625466320966</v>
      </c>
      <c r="D20" s="61">
        <f>C20*'Расчет субсидий'!E20</f>
        <v>2.9604625466320966</v>
      </c>
      <c r="E20" s="62">
        <f t="shared" si="5"/>
        <v>26.893410491578663</v>
      </c>
      <c r="F20" s="68" t="s">
        <v>410</v>
      </c>
      <c r="G20" s="68" t="s">
        <v>410</v>
      </c>
      <c r="H20" s="69" t="s">
        <v>410</v>
      </c>
      <c r="I20" s="61">
        <f>'Расчет субсидий'!L20-1</f>
        <v>0.16666666666666674</v>
      </c>
      <c r="J20" s="61">
        <f>I20*'Расчет субсидий'!M20</f>
        <v>1.6666666666666674</v>
      </c>
      <c r="K20" s="62">
        <f t="shared" si="6"/>
        <v>15.140320174051494</v>
      </c>
      <c r="L20" s="61">
        <f>'Расчет субсидий'!P20-1</f>
        <v>-0.43387929247187451</v>
      </c>
      <c r="M20" s="61">
        <f>L20*'Расчет субсидий'!Q20</f>
        <v>-8.6775858494374898</v>
      </c>
      <c r="N20" s="62">
        <f t="shared" si="7"/>
        <v>-78.828856858981283</v>
      </c>
      <c r="O20" s="61">
        <f>'Расчет субсидий'!R20-1</f>
        <v>0</v>
      </c>
      <c r="P20" s="61">
        <f>O20*'Расчет субсидий'!S20</f>
        <v>0</v>
      </c>
      <c r="Q20" s="62">
        <f t="shared" si="8"/>
        <v>0</v>
      </c>
      <c r="R20" s="61">
        <f>'Расчет субсидий'!V20-1</f>
        <v>0.35138519330098616</v>
      </c>
      <c r="S20" s="61">
        <f>R20*'Расчет субсидий'!W20</f>
        <v>7.0277038660197233</v>
      </c>
      <c r="T20" s="62">
        <f t="shared" si="9"/>
        <v>63.841011971974829</v>
      </c>
      <c r="U20" s="61">
        <f>'Расчет субсидий'!Z20-1</f>
        <v>4.7777777777777777</v>
      </c>
      <c r="V20" s="61">
        <f>U20*'Расчет субсидий'!AA20</f>
        <v>95.555555555555557</v>
      </c>
      <c r="W20" s="62">
        <f t="shared" si="10"/>
        <v>868.04502331228525</v>
      </c>
      <c r="X20" s="61">
        <f t="shared" si="11"/>
        <v>98.532802785436559</v>
      </c>
    </row>
    <row r="21" spans="1:24" ht="15" customHeight="1">
      <c r="A21" s="33" t="s">
        <v>24</v>
      </c>
      <c r="B21" s="59">
        <f>'Расчет субсидий'!AG21</f>
        <v>-88.872727272727388</v>
      </c>
      <c r="C21" s="61">
        <f>'Расчет субсидий'!D21-1</f>
        <v>0.11575959933222024</v>
      </c>
      <c r="D21" s="61">
        <f>C21*'Расчет субсидий'!E21</f>
        <v>1.1575959933222024</v>
      </c>
      <c r="E21" s="62">
        <f t="shared" si="5"/>
        <v>37.490819902372998</v>
      </c>
      <c r="F21" s="68" t="s">
        <v>410</v>
      </c>
      <c r="G21" s="68" t="s">
        <v>410</v>
      </c>
      <c r="H21" s="69" t="s">
        <v>410</v>
      </c>
      <c r="I21" s="61">
        <f>'Расчет субсидий'!L21-1</f>
        <v>5.2631578947368363E-2</v>
      </c>
      <c r="J21" s="61">
        <f>I21*'Расчет субсидий'!M21</f>
        <v>0.52631578947368363</v>
      </c>
      <c r="K21" s="62">
        <f t="shared" si="6"/>
        <v>17.045679657463168</v>
      </c>
      <c r="L21" s="61">
        <f>'Расчет субсидий'!P21-1</f>
        <v>-0.2892486429863822</v>
      </c>
      <c r="M21" s="61">
        <f>L21*'Расчет субсидий'!Q21</f>
        <v>-5.7849728597276435</v>
      </c>
      <c r="N21" s="62">
        <f t="shared" si="7"/>
        <v>-187.35670896866864</v>
      </c>
      <c r="O21" s="61">
        <f>'Расчет субсидий'!R21-1</f>
        <v>0</v>
      </c>
      <c r="P21" s="61">
        <f>O21*'Расчет субсидий'!S21</f>
        <v>0</v>
      </c>
      <c r="Q21" s="62">
        <f t="shared" si="8"/>
        <v>0</v>
      </c>
      <c r="R21" s="61">
        <f>'Расчет субсидий'!V21-1</f>
        <v>-0.14878706199460912</v>
      </c>
      <c r="S21" s="61">
        <f>R21*'Расчет субсидий'!W21</f>
        <v>-1.4878706199460912</v>
      </c>
      <c r="T21" s="62">
        <f t="shared" si="9"/>
        <v>-48.187355322769228</v>
      </c>
      <c r="U21" s="61">
        <f>'Расчет субсидий'!Z21-1</f>
        <v>0.18965517241379315</v>
      </c>
      <c r="V21" s="61">
        <f>U21*'Расчет субсидий'!AA21</f>
        <v>2.8448275862068972</v>
      </c>
      <c r="W21" s="62">
        <f t="shared" si="10"/>
        <v>92.134837458874316</v>
      </c>
      <c r="X21" s="61">
        <f t="shared" si="11"/>
        <v>-2.7441041106709512</v>
      </c>
    </row>
    <row r="22" spans="1:24" ht="15" customHeight="1">
      <c r="A22" s="33" t="s">
        <v>25</v>
      </c>
      <c r="B22" s="59">
        <f>'Расчет субсидий'!AG22</f>
        <v>-179.15454545454486</v>
      </c>
      <c r="C22" s="61">
        <f>'Расчет субсидий'!D22-1</f>
        <v>7.5891361569753402E-2</v>
      </c>
      <c r="D22" s="61">
        <f>C22*'Расчет субсидий'!E22</f>
        <v>0.75891361569753402</v>
      </c>
      <c r="E22" s="62">
        <f t="shared" si="5"/>
        <v>38.158573130212787</v>
      </c>
      <c r="F22" s="68" t="s">
        <v>410</v>
      </c>
      <c r="G22" s="68" t="s">
        <v>410</v>
      </c>
      <c r="H22" s="69" t="s">
        <v>410</v>
      </c>
      <c r="I22" s="61">
        <f>'Расчет субсидий'!L22-1</f>
        <v>-5.0000000000000044E-2</v>
      </c>
      <c r="J22" s="61">
        <f>I22*'Расчет субсидий'!M22</f>
        <v>-0.50000000000000044</v>
      </c>
      <c r="K22" s="62">
        <f t="shared" si="6"/>
        <v>-25.140261250379893</v>
      </c>
      <c r="L22" s="61">
        <f>'Расчет субсидий'!P22-1</f>
        <v>-0.44950216676541999</v>
      </c>
      <c r="M22" s="61">
        <f>L22*'Расчет субсидий'!Q22</f>
        <v>-8.9900433353083997</v>
      </c>
      <c r="N22" s="62">
        <f t="shared" si="7"/>
        <v>-452.02407620377915</v>
      </c>
      <c r="O22" s="61">
        <f>'Расчет субсидий'!R22-1</f>
        <v>0</v>
      </c>
      <c r="P22" s="61">
        <f>O22*'Расчет субсидий'!S22</f>
        <v>0</v>
      </c>
      <c r="Q22" s="62">
        <f t="shared" si="8"/>
        <v>0</v>
      </c>
      <c r="R22" s="61">
        <f>'Расчет субсидий'!V22-1</f>
        <v>0.15157571099154499</v>
      </c>
      <c r="S22" s="61">
        <f>R22*'Расчет субсидий'!W22</f>
        <v>2.2736356648731748</v>
      </c>
      <c r="T22" s="62">
        <f t="shared" si="9"/>
        <v>114.3195892061855</v>
      </c>
      <c r="U22" s="61">
        <f>'Расчет субсидий'!Z22-1</f>
        <v>0.19295958279009118</v>
      </c>
      <c r="V22" s="61">
        <f>U22*'Расчет субсидий'!AA22</f>
        <v>2.8943937418513679</v>
      </c>
      <c r="W22" s="62">
        <f t="shared" si="10"/>
        <v>145.53162966321588</v>
      </c>
      <c r="X22" s="61">
        <f t="shared" si="11"/>
        <v>-3.5631003128863235</v>
      </c>
    </row>
    <row r="23" spans="1:24" ht="15" customHeight="1">
      <c r="A23" s="33" t="s">
        <v>26</v>
      </c>
      <c r="B23" s="59">
        <f>'Расчет субсидий'!AG23</f>
        <v>-72.081818181817653</v>
      </c>
      <c r="C23" s="61">
        <f>'Расчет субсидий'!D23-1</f>
        <v>1.3466938281120777E-2</v>
      </c>
      <c r="D23" s="61">
        <f>C23*'Расчет субсидий'!E23</f>
        <v>0.13466938281120777</v>
      </c>
      <c r="E23" s="62">
        <f t="shared" si="5"/>
        <v>6.3083526394376062</v>
      </c>
      <c r="F23" s="68" t="s">
        <v>410</v>
      </c>
      <c r="G23" s="68" t="s">
        <v>410</v>
      </c>
      <c r="H23" s="69" t="s">
        <v>410</v>
      </c>
      <c r="I23" s="61">
        <f>'Расчет субсидий'!L23-1</f>
        <v>9.5238095238095122E-2</v>
      </c>
      <c r="J23" s="61">
        <f>I23*'Расчет субсидий'!M23</f>
        <v>1.4285714285714268</v>
      </c>
      <c r="K23" s="62">
        <f t="shared" si="6"/>
        <v>66.918939954506868</v>
      </c>
      <c r="L23" s="61">
        <f>'Расчет субсидий'!P23-1</f>
        <v>-0.27825124193289918</v>
      </c>
      <c r="M23" s="61">
        <f>L23*'Расчет субсидий'!Q23</f>
        <v>-5.5650248386579833</v>
      </c>
      <c r="N23" s="62">
        <f t="shared" si="7"/>
        <v>-260.68389411644529</v>
      </c>
      <c r="O23" s="61">
        <f>'Расчет субсидий'!R23-1</f>
        <v>0</v>
      </c>
      <c r="P23" s="61">
        <f>O23*'Расчет субсидий'!S23</f>
        <v>0</v>
      </c>
      <c r="Q23" s="62">
        <f t="shared" si="8"/>
        <v>0</v>
      </c>
      <c r="R23" s="61">
        <f>'Расчет субсидий'!V23-1</f>
        <v>4.8128342245989275E-2</v>
      </c>
      <c r="S23" s="61">
        <f>R23*'Расчет субсидий'!W23</f>
        <v>0.72192513368983913</v>
      </c>
      <c r="T23" s="62">
        <f t="shared" si="9"/>
        <v>33.817325271127821</v>
      </c>
      <c r="U23" s="61">
        <f>'Расчет субсидий'!Z23-1</f>
        <v>0.1160714285714286</v>
      </c>
      <c r="V23" s="61">
        <f>U23*'Расчет субсидий'!AA23</f>
        <v>1.741071428571429</v>
      </c>
      <c r="W23" s="62">
        <f t="shared" si="10"/>
        <v>81.557458069555366</v>
      </c>
      <c r="X23" s="61">
        <f t="shared" si="11"/>
        <v>-1.5387874650140805</v>
      </c>
    </row>
    <row r="24" spans="1:24" ht="15" customHeight="1">
      <c r="A24" s="33" t="s">
        <v>27</v>
      </c>
      <c r="B24" s="59">
        <f>'Расчет субсидий'!AG24</f>
        <v>-153.4454545454546</v>
      </c>
      <c r="C24" s="61">
        <f>'Расчет субсидий'!D24-1</f>
        <v>-3.23761146130912E-2</v>
      </c>
      <c r="D24" s="61">
        <f>C24*'Расчет субсидий'!E24</f>
        <v>-0.323761146130912</v>
      </c>
      <c r="E24" s="62">
        <f t="shared" si="5"/>
        <v>-14.137510079221618</v>
      </c>
      <c r="F24" s="68" t="s">
        <v>410</v>
      </c>
      <c r="G24" s="68" t="s">
        <v>410</v>
      </c>
      <c r="H24" s="69" t="s">
        <v>410</v>
      </c>
      <c r="I24" s="61">
        <f>'Расчет субсидий'!L24-1</f>
        <v>0.33333333333333348</v>
      </c>
      <c r="J24" s="61">
        <f>I24*'Расчет субсидий'!M24</f>
        <v>1.6666666666666674</v>
      </c>
      <c r="K24" s="62">
        <f t="shared" si="6"/>
        <v>72.777469070285733</v>
      </c>
      <c r="L24" s="61">
        <f>'Расчет субсидий'!P24-1</f>
        <v>-0.25175525376182939</v>
      </c>
      <c r="M24" s="61">
        <f>L24*'Расчет субсидий'!Q24</f>
        <v>-5.0351050752365882</v>
      </c>
      <c r="N24" s="62">
        <f t="shared" si="7"/>
        <v>-219.8653223272016</v>
      </c>
      <c r="O24" s="61">
        <f>'Расчет субсидий'!R24-1</f>
        <v>0</v>
      </c>
      <c r="P24" s="61">
        <f>O24*'Расчет субсидий'!S24</f>
        <v>0</v>
      </c>
      <c r="Q24" s="62">
        <f t="shared" si="8"/>
        <v>0</v>
      </c>
      <c r="R24" s="61">
        <f>'Расчет субсидий'!V24-1</f>
        <v>1.6016016016016099E-3</v>
      </c>
      <c r="S24" s="61">
        <f>R24*'Расчет субсидий'!W24</f>
        <v>2.4024024024024149E-2</v>
      </c>
      <c r="T24" s="62">
        <f t="shared" si="9"/>
        <v>1.0490445992113306</v>
      </c>
      <c r="U24" s="61">
        <f>'Расчет субсидий'!Z24-1</f>
        <v>7.7071290944124016E-3</v>
      </c>
      <c r="V24" s="61">
        <f>U24*'Расчет субсидий'!AA24</f>
        <v>0.15414258188824803</v>
      </c>
      <c r="W24" s="62">
        <f t="shared" si="10"/>
        <v>6.7308641914715706</v>
      </c>
      <c r="X24" s="61">
        <f t="shared" si="11"/>
        <v>-3.5140329487885609</v>
      </c>
    </row>
    <row r="25" spans="1:24" ht="15" customHeight="1">
      <c r="A25" s="33" t="s">
        <v>28</v>
      </c>
      <c r="B25" s="59">
        <f>'Расчет субсидий'!AG25</f>
        <v>58.218181818181847</v>
      </c>
      <c r="C25" s="61">
        <f>'Расчет субсидий'!D25-1</f>
        <v>-0.20640766221502771</v>
      </c>
      <c r="D25" s="61">
        <f>C25*'Расчет субсидий'!E25</f>
        <v>-2.0640766221502771</v>
      </c>
      <c r="E25" s="62">
        <f t="shared" si="5"/>
        <v>-32.286311588132676</v>
      </c>
      <c r="F25" s="68" t="s">
        <v>410</v>
      </c>
      <c r="G25" s="68" t="s">
        <v>410</v>
      </c>
      <c r="H25" s="69" t="s">
        <v>410</v>
      </c>
      <c r="I25" s="61">
        <f>'Расчет субсидий'!L25-1</f>
        <v>0.19999999999999996</v>
      </c>
      <c r="J25" s="61">
        <f>I25*'Расчет субсидий'!M25</f>
        <v>1.9999999999999996</v>
      </c>
      <c r="K25" s="62">
        <f t="shared" si="6"/>
        <v>31.284024286363948</v>
      </c>
      <c r="L25" s="61">
        <f>'Расчет субсидий'!P25-1</f>
        <v>-0.27247378663336141</v>
      </c>
      <c r="M25" s="61">
        <f>L25*'Расчет субсидий'!Q25</f>
        <v>-5.4494757326672278</v>
      </c>
      <c r="N25" s="62">
        <f t="shared" si="7"/>
        <v>-85.240765584356282</v>
      </c>
      <c r="O25" s="61">
        <f>'Расчет субсидий'!R25-1</f>
        <v>0</v>
      </c>
      <c r="P25" s="61">
        <f>O25*'Расчет субсидий'!S25</f>
        <v>0</v>
      </c>
      <c r="Q25" s="62">
        <f t="shared" si="8"/>
        <v>0</v>
      </c>
      <c r="R25" s="61">
        <f>'Расчет субсидий'!V25-1</f>
        <v>0.24142857142857155</v>
      </c>
      <c r="S25" s="61">
        <f>R25*'Расчет субсидий'!W25</f>
        <v>3.6214285714285732</v>
      </c>
      <c r="T25" s="62">
        <f t="shared" si="9"/>
        <v>56.646429689951901</v>
      </c>
      <c r="U25" s="61">
        <f>'Расчет субсидий'!Z25-1</f>
        <v>0.56140350877192979</v>
      </c>
      <c r="V25" s="61">
        <f>U25*'Расчет субсидий'!AA25</f>
        <v>5.6140350877192979</v>
      </c>
      <c r="W25" s="62">
        <f t="shared" si="10"/>
        <v>87.81480501435496</v>
      </c>
      <c r="X25" s="61">
        <f t="shared" si="11"/>
        <v>3.7219113043303653</v>
      </c>
    </row>
    <row r="26" spans="1:24" ht="15" customHeight="1">
      <c r="A26" s="33" t="s">
        <v>29</v>
      </c>
      <c r="B26" s="59">
        <f>'Расчет субсидий'!AG26</f>
        <v>316.18181818181802</v>
      </c>
      <c r="C26" s="61">
        <f>'Расчет субсидий'!D26-1</f>
        <v>0.24722342733188718</v>
      </c>
      <c r="D26" s="61">
        <f>C26*'Расчет субсидий'!E26</f>
        <v>2.4722342733188718</v>
      </c>
      <c r="E26" s="62">
        <f t="shared" si="5"/>
        <v>108.02695820103109</v>
      </c>
      <c r="F26" s="68" t="s">
        <v>410</v>
      </c>
      <c r="G26" s="68" t="s">
        <v>410</v>
      </c>
      <c r="H26" s="69" t="s">
        <v>410</v>
      </c>
      <c r="I26" s="61">
        <f>'Расчет субсидий'!L26-1</f>
        <v>9.0909090909090828E-2</v>
      </c>
      <c r="J26" s="61">
        <f>I26*'Расчет субсидий'!M26</f>
        <v>1.3636363636363624</v>
      </c>
      <c r="K26" s="62">
        <f t="shared" si="6"/>
        <v>59.585570043163635</v>
      </c>
      <c r="L26" s="61">
        <f>'Расчет субсидий'!P26-1</f>
        <v>8.9322433421936909E-2</v>
      </c>
      <c r="M26" s="61">
        <f>L26*'Расчет субсидий'!Q26</f>
        <v>1.7864486684387382</v>
      </c>
      <c r="N26" s="62">
        <f t="shared" si="7"/>
        <v>78.060812325300148</v>
      </c>
      <c r="O26" s="61">
        <f>'Расчет субсидий'!R26-1</f>
        <v>0</v>
      </c>
      <c r="P26" s="61">
        <f>O26*'Расчет субсидий'!S26</f>
        <v>0</v>
      </c>
      <c r="Q26" s="62">
        <f t="shared" si="8"/>
        <v>0</v>
      </c>
      <c r="R26" s="61">
        <f>'Расчет субсидий'!V26-1</f>
        <v>1.6273764258555312E-2</v>
      </c>
      <c r="S26" s="61">
        <f>R26*'Расчет субсидий'!W26</f>
        <v>0.32547528517110624</v>
      </c>
      <c r="T26" s="62">
        <f t="shared" si="9"/>
        <v>14.221995628046525</v>
      </c>
      <c r="U26" s="61">
        <f>'Расчет субсидий'!Z26-1</f>
        <v>0.12881355932203387</v>
      </c>
      <c r="V26" s="61">
        <f>U26*'Расчет субсидий'!AA26</f>
        <v>1.2881355932203387</v>
      </c>
      <c r="W26" s="62">
        <f t="shared" si="10"/>
        <v>56.286481984276641</v>
      </c>
      <c r="X26" s="61">
        <f t="shared" si="11"/>
        <v>7.2359301837854169</v>
      </c>
    </row>
    <row r="27" spans="1:24" ht="15" customHeight="1">
      <c r="A27" s="33" t="s">
        <v>30</v>
      </c>
      <c r="B27" s="59">
        <f>'Расчет субсидий'!AG27</f>
        <v>181.35454545454559</v>
      </c>
      <c r="C27" s="61">
        <f>'Расчет субсидий'!D27-1</f>
        <v>-0.18877135882831575</v>
      </c>
      <c r="D27" s="61">
        <f>C27*'Расчет субсидий'!E27</f>
        <v>-1.8877135882831575</v>
      </c>
      <c r="E27" s="62">
        <f t="shared" si="5"/>
        <v>-19.43452093713244</v>
      </c>
      <c r="F27" s="68" t="s">
        <v>410</v>
      </c>
      <c r="G27" s="68" t="s">
        <v>410</v>
      </c>
      <c r="H27" s="69" t="s">
        <v>410</v>
      </c>
      <c r="I27" s="61">
        <f>'Расчет субсидий'!L27-1</f>
        <v>9.0909090909090828E-2</v>
      </c>
      <c r="J27" s="61">
        <f>I27*'Расчет субсидий'!M27</f>
        <v>1.3636363636363624</v>
      </c>
      <c r="K27" s="62">
        <f t="shared" si="6"/>
        <v>14.039004446553141</v>
      </c>
      <c r="L27" s="61">
        <f>'Расчет субсидий'!P27-1</f>
        <v>-0.47358179913186649</v>
      </c>
      <c r="M27" s="61">
        <f>L27*'Расчет субсидий'!Q27</f>
        <v>-9.4716359826373306</v>
      </c>
      <c r="N27" s="62">
        <f t="shared" si="7"/>
        <v>-97.513049096010789</v>
      </c>
      <c r="O27" s="61">
        <f>'Расчет субсидий'!R27-1</f>
        <v>0</v>
      </c>
      <c r="P27" s="61">
        <f>O27*'Расчет субсидий'!S27</f>
        <v>0</v>
      </c>
      <c r="Q27" s="62">
        <f t="shared" si="8"/>
        <v>0</v>
      </c>
      <c r="R27" s="61">
        <f>'Расчет субсидий'!V27-1</f>
        <v>0.19450549450549448</v>
      </c>
      <c r="S27" s="61">
        <f>R27*'Расчет субсидий'!W27</f>
        <v>3.8901098901098896</v>
      </c>
      <c r="T27" s="62">
        <f t="shared" si="9"/>
        <v>40.04973136621097</v>
      </c>
      <c r="U27" s="61">
        <f>'Расчет субсидий'!Z27-1</f>
        <v>1.1860465116279073</v>
      </c>
      <c r="V27" s="61">
        <f>U27*'Расчет субсидий'!AA27</f>
        <v>23.720930232558146</v>
      </c>
      <c r="W27" s="62">
        <f t="shared" si="10"/>
        <v>244.21337967492468</v>
      </c>
      <c r="X27" s="61">
        <f t="shared" si="11"/>
        <v>17.61532691538391</v>
      </c>
    </row>
    <row r="28" spans="1:24" ht="15" customHeight="1">
      <c r="A28" s="33" t="s">
        <v>31</v>
      </c>
      <c r="B28" s="59">
        <f>'Расчет субсидий'!AG28</f>
        <v>-412.43636363636415</v>
      </c>
      <c r="C28" s="61">
        <f>'Расчет субсидий'!D28-1</f>
        <v>-0.1076240284787231</v>
      </c>
      <c r="D28" s="61">
        <f>C28*'Расчет субсидий'!E28</f>
        <v>-1.076240284787231</v>
      </c>
      <c r="E28" s="62">
        <f t="shared" si="5"/>
        <v>-54.629920146864492</v>
      </c>
      <c r="F28" s="68" t="s">
        <v>410</v>
      </c>
      <c r="G28" s="68" t="s">
        <v>410</v>
      </c>
      <c r="H28" s="69" t="s">
        <v>410</v>
      </c>
      <c r="I28" s="61">
        <f>'Расчет субсидий'!L28-1</f>
        <v>0</v>
      </c>
      <c r="J28" s="61">
        <f>I28*'Расчет субсидий'!M28</f>
        <v>0</v>
      </c>
      <c r="K28" s="62">
        <f t="shared" si="6"/>
        <v>0</v>
      </c>
      <c r="L28" s="61">
        <f>'Расчет субсидий'!P28-1</f>
        <v>-0.68432481090753405</v>
      </c>
      <c r="M28" s="61">
        <f>L28*'Расчет субсидий'!Q28</f>
        <v>-13.686496218150682</v>
      </c>
      <c r="N28" s="62">
        <f t="shared" si="7"/>
        <v>-694.72608120755376</v>
      </c>
      <c r="O28" s="61">
        <f>'Расчет субсидий'!R28-1</f>
        <v>0</v>
      </c>
      <c r="P28" s="61">
        <f>O28*'Расчет субсидий'!S28</f>
        <v>0</v>
      </c>
      <c r="Q28" s="62">
        <f t="shared" si="8"/>
        <v>0</v>
      </c>
      <c r="R28" s="61">
        <f>'Расчет субсидий'!V28-1</f>
        <v>0.20758693361433078</v>
      </c>
      <c r="S28" s="61">
        <f>R28*'Расчет субсидий'!W28</f>
        <v>4.1517386722866156</v>
      </c>
      <c r="T28" s="62">
        <f t="shared" si="9"/>
        <v>210.74211339571482</v>
      </c>
      <c r="U28" s="61">
        <f>'Расчет субсидий'!Z28-1</f>
        <v>0.16571790006325116</v>
      </c>
      <c r="V28" s="61">
        <f>U28*'Расчет субсидий'!AA28</f>
        <v>2.4857685009487671</v>
      </c>
      <c r="W28" s="62">
        <f t="shared" si="10"/>
        <v>126.17752432233928</v>
      </c>
      <c r="X28" s="61">
        <f t="shared" si="11"/>
        <v>-8.1252293297025293</v>
      </c>
    </row>
    <row r="29" spans="1:24" ht="15" customHeight="1">
      <c r="A29" s="33" t="s">
        <v>32</v>
      </c>
      <c r="B29" s="59">
        <f>'Расчет субсидий'!AG29</f>
        <v>955.5363636363636</v>
      </c>
      <c r="C29" s="61">
        <f>'Расчет субсидий'!D29-1</f>
        <v>0.14418154280620654</v>
      </c>
      <c r="D29" s="61">
        <f>C29*'Расчет субсидий'!E29</f>
        <v>1.4418154280620654</v>
      </c>
      <c r="E29" s="62">
        <f t="shared" si="5"/>
        <v>151.92348840740726</v>
      </c>
      <c r="F29" s="68" t="s">
        <v>410</v>
      </c>
      <c r="G29" s="68" t="s">
        <v>410</v>
      </c>
      <c r="H29" s="69" t="s">
        <v>410</v>
      </c>
      <c r="I29" s="61">
        <f>'Расчет субсидий'!L29-1</f>
        <v>0.10000000000000009</v>
      </c>
      <c r="J29" s="61">
        <f>I29*'Расчет субсидий'!M29</f>
        <v>0.50000000000000044</v>
      </c>
      <c r="K29" s="62">
        <f t="shared" si="6"/>
        <v>52.684790802802944</v>
      </c>
      <c r="L29" s="61">
        <f>'Расчет субсидий'!P29-1</f>
        <v>2.0749426150575845E-2</v>
      </c>
      <c r="M29" s="61">
        <f>L29*'Расчет субсидий'!Q29</f>
        <v>0.4149885230115169</v>
      </c>
      <c r="N29" s="62">
        <f t="shared" si="7"/>
        <v>43.727167040851853</v>
      </c>
      <c r="O29" s="61">
        <f>'Расчет субсидий'!R29-1</f>
        <v>0</v>
      </c>
      <c r="P29" s="61">
        <f>O29*'Расчет субсидий'!S29</f>
        <v>0</v>
      </c>
      <c r="Q29" s="62">
        <f t="shared" si="8"/>
        <v>0</v>
      </c>
      <c r="R29" s="61">
        <f>'Расчет субсидий'!V29-1</f>
        <v>2.6327433628318575E-2</v>
      </c>
      <c r="S29" s="61">
        <f>R29*'Расчет субсидий'!W29</f>
        <v>0.39491150442477863</v>
      </c>
      <c r="T29" s="62">
        <f t="shared" si="9"/>
        <v>41.611659992479268</v>
      </c>
      <c r="U29" s="61">
        <f>'Расчет субсидий'!Z29-1</f>
        <v>0.25266846361185968</v>
      </c>
      <c r="V29" s="61">
        <f>U29*'Расчет субсидий'!AA29</f>
        <v>6.3167115902964923</v>
      </c>
      <c r="W29" s="62">
        <f t="shared" si="10"/>
        <v>665.58925739282222</v>
      </c>
      <c r="X29" s="61">
        <f t="shared" si="11"/>
        <v>9.0684270457948539</v>
      </c>
    </row>
    <row r="30" spans="1:24" ht="15" customHeight="1">
      <c r="A30" s="33" t="s">
        <v>33</v>
      </c>
      <c r="B30" s="59">
        <f>'Расчет субсидий'!AG30</f>
        <v>-6.7000000000000455</v>
      </c>
      <c r="C30" s="61">
        <f>'Расчет субсидий'!D30-1</f>
        <v>6.7383966244725091E-3</v>
      </c>
      <c r="D30" s="61">
        <f>C30*'Расчет субсидий'!E30</f>
        <v>6.7383966244725091E-2</v>
      </c>
      <c r="E30" s="62">
        <f t="shared" si="5"/>
        <v>1.2752403889419732</v>
      </c>
      <c r="F30" s="68" t="s">
        <v>410</v>
      </c>
      <c r="G30" s="68" t="s">
        <v>410</v>
      </c>
      <c r="H30" s="69" t="s">
        <v>410</v>
      </c>
      <c r="I30" s="61">
        <f>'Расчет субсидий'!L30-1</f>
        <v>6.6666666666666652E-2</v>
      </c>
      <c r="J30" s="61">
        <f>I30*'Расчет субсидий'!M30</f>
        <v>0.66666666666666652</v>
      </c>
      <c r="K30" s="62">
        <f t="shared" si="6"/>
        <v>12.616655069056586</v>
      </c>
      <c r="L30" s="61">
        <f>'Расчет субсидий'!P30-1</f>
        <v>-5.4665325063450787E-2</v>
      </c>
      <c r="M30" s="61">
        <f>L30*'Расчет субсидий'!Q30</f>
        <v>-1.0933065012690157</v>
      </c>
      <c r="N30" s="62">
        <f t="shared" si="7"/>
        <v>-20.690806516902377</v>
      </c>
      <c r="O30" s="61">
        <f>'Расчет субсидий'!R30-1</f>
        <v>0</v>
      </c>
      <c r="P30" s="61">
        <f>O30*'Расчет субсидий'!S30</f>
        <v>0</v>
      </c>
      <c r="Q30" s="62">
        <f t="shared" si="8"/>
        <v>0</v>
      </c>
      <c r="R30" s="61">
        <f>'Расчет субсидий'!V30-1</f>
        <v>3.4843205574919267E-4</v>
      </c>
      <c r="S30" s="61">
        <f>R30*'Расчет субсидий'!W30</f>
        <v>5.2264808362378901E-3</v>
      </c>
      <c r="T30" s="62">
        <f t="shared" si="9"/>
        <v>9.8911058903771831E-2</v>
      </c>
      <c r="U30" s="61">
        <f>'Расчет субсидий'!Z30-1</f>
        <v>0</v>
      </c>
      <c r="V30" s="61">
        <f>U30*'Расчет субсидий'!AA30</f>
        <v>0</v>
      </c>
      <c r="W30" s="62">
        <f t="shared" si="10"/>
        <v>0</v>
      </c>
      <c r="X30" s="61">
        <f t="shared" si="11"/>
        <v>-0.35402938752138624</v>
      </c>
    </row>
    <row r="31" spans="1:24" ht="15" customHeight="1">
      <c r="A31" s="33" t="s">
        <v>34</v>
      </c>
      <c r="B31" s="59">
        <f>'Расчет субсидий'!AG31</f>
        <v>843.46363636363685</v>
      </c>
      <c r="C31" s="61">
        <f>'Расчет субсидий'!D31-1</f>
        <v>0.26802354095144687</v>
      </c>
      <c r="D31" s="61">
        <f>C31*'Расчет субсидий'!E31</f>
        <v>2.6802354095144687</v>
      </c>
      <c r="E31" s="62">
        <f t="shared" si="5"/>
        <v>72.289169216657612</v>
      </c>
      <c r="F31" s="68" t="s">
        <v>410</v>
      </c>
      <c r="G31" s="68" t="s">
        <v>410</v>
      </c>
      <c r="H31" s="69" t="s">
        <v>410</v>
      </c>
      <c r="I31" s="61">
        <f>'Расчет субсидий'!L31-1</f>
        <v>0.33333333333333348</v>
      </c>
      <c r="J31" s="61">
        <f>I31*'Расчет субсидий'!M31</f>
        <v>3.3333333333333348</v>
      </c>
      <c r="K31" s="62">
        <f t="shared" si="6"/>
        <v>89.904004899521127</v>
      </c>
      <c r="L31" s="61">
        <f>'Расчет субсидий'!P31-1</f>
        <v>0.43775038883913853</v>
      </c>
      <c r="M31" s="61">
        <f>L31*'Расчет субсидий'!Q31</f>
        <v>8.7550077767827705</v>
      </c>
      <c r="N31" s="62">
        <f t="shared" si="7"/>
        <v>236.13307861776704</v>
      </c>
      <c r="O31" s="61">
        <f>'Расчет субсидий'!R31-1</f>
        <v>0</v>
      </c>
      <c r="P31" s="61">
        <f>O31*'Расчет субсидий'!S31</f>
        <v>0</v>
      </c>
      <c r="Q31" s="62">
        <f t="shared" si="8"/>
        <v>0</v>
      </c>
      <c r="R31" s="61">
        <f>'Расчет субсидий'!V31-1</f>
        <v>0.25134205092911222</v>
      </c>
      <c r="S31" s="61">
        <f>R31*'Расчет субсидий'!W31</f>
        <v>3.7701307639366832</v>
      </c>
      <c r="T31" s="62">
        <f t="shared" si="9"/>
        <v>101.68495640183964</v>
      </c>
      <c r="U31" s="61">
        <f>'Расчет субсидий'!Z31-1</f>
        <v>0.84893617021276602</v>
      </c>
      <c r="V31" s="61">
        <f>U31*'Расчет субсидий'!AA31</f>
        <v>12.73404255319149</v>
      </c>
      <c r="W31" s="62">
        <f t="shared" si="10"/>
        <v>343.45242722785133</v>
      </c>
      <c r="X31" s="61">
        <f t="shared" si="11"/>
        <v>31.272749836758749</v>
      </c>
    </row>
    <row r="32" spans="1:24" ht="15" customHeight="1">
      <c r="A32" s="33" t="s">
        <v>35</v>
      </c>
      <c r="B32" s="59">
        <f>'Расчет субсидий'!AG32</f>
        <v>145.82727272727243</v>
      </c>
      <c r="C32" s="61">
        <f>'Расчет субсидий'!D32-1</f>
        <v>0.22298691494715639</v>
      </c>
      <c r="D32" s="61">
        <f>C32*'Расчет субсидий'!E32</f>
        <v>2.2298691494715639</v>
      </c>
      <c r="E32" s="62">
        <f t="shared" si="5"/>
        <v>80.132408776917586</v>
      </c>
      <c r="F32" s="68" t="s">
        <v>410</v>
      </c>
      <c r="G32" s="68" t="s">
        <v>410</v>
      </c>
      <c r="H32" s="69" t="s">
        <v>410</v>
      </c>
      <c r="I32" s="61">
        <f>'Расчет субсидий'!L32-1</f>
        <v>0.22222222222222232</v>
      </c>
      <c r="J32" s="61">
        <f>I32*'Расчет субсидий'!M32</f>
        <v>3.3333333333333348</v>
      </c>
      <c r="K32" s="62">
        <f t="shared" si="6"/>
        <v>119.78641406814903</v>
      </c>
      <c r="L32" s="61">
        <f>'Расчет субсидий'!P32-1</f>
        <v>-4.2324837301772167E-2</v>
      </c>
      <c r="M32" s="61">
        <f>L32*'Расчет субсидий'!Q32</f>
        <v>-0.84649674603544334</v>
      </c>
      <c r="N32" s="62">
        <f t="shared" si="7"/>
        <v>-30.419642918382706</v>
      </c>
      <c r="O32" s="61">
        <f>'Расчет субсидий'!R32-1</f>
        <v>0</v>
      </c>
      <c r="P32" s="61">
        <f>O32*'Расчет субсидий'!S32</f>
        <v>0</v>
      </c>
      <c r="Q32" s="62">
        <f t="shared" si="8"/>
        <v>0</v>
      </c>
      <c r="R32" s="61">
        <f>'Расчет субсидий'!V32-1</f>
        <v>4.3150684931506866E-2</v>
      </c>
      <c r="S32" s="61">
        <f>R32*'Расчет субсидий'!W32</f>
        <v>0.86301369863013733</v>
      </c>
      <c r="T32" s="62">
        <f t="shared" si="9"/>
        <v>31.013194875178307</v>
      </c>
      <c r="U32" s="61">
        <f>'Расчет субсидий'!Z32-1</f>
        <v>-0.15217391304347827</v>
      </c>
      <c r="V32" s="61">
        <f>U32*'Расчет субсидий'!AA32</f>
        <v>-1.5217391304347827</v>
      </c>
      <c r="W32" s="62">
        <f t="shared" si="10"/>
        <v>-54.68510207458975</v>
      </c>
      <c r="X32" s="61">
        <f t="shared" si="11"/>
        <v>4.0579803049648095</v>
      </c>
    </row>
    <row r="33" spans="1:24" ht="15" customHeight="1">
      <c r="A33" s="33" t="s">
        <v>1</v>
      </c>
      <c r="B33" s="59">
        <f>'Расчет субсидий'!AG33</f>
        <v>919.02727272727316</v>
      </c>
      <c r="C33" s="61">
        <f>'Расчет субсидий'!D33-1</f>
        <v>0.28494631810450355</v>
      </c>
      <c r="D33" s="61">
        <f>C33*'Расчет субсидий'!E33</f>
        <v>2.8494631810450355</v>
      </c>
      <c r="E33" s="62">
        <f t="shared" si="5"/>
        <v>193.9811332554103</v>
      </c>
      <c r="F33" s="68" t="s">
        <v>410</v>
      </c>
      <c r="G33" s="68" t="s">
        <v>410</v>
      </c>
      <c r="H33" s="69" t="s">
        <v>410</v>
      </c>
      <c r="I33" s="61">
        <f>'Расчет субсидий'!L33-1</f>
        <v>0.25</v>
      </c>
      <c r="J33" s="61">
        <f>I33*'Расчет субсидий'!M33</f>
        <v>2.5</v>
      </c>
      <c r="K33" s="62">
        <f t="shared" si="6"/>
        <v>170.19094556634005</v>
      </c>
      <c r="L33" s="61">
        <f>'Расчет субсидий'!P33-1</f>
        <v>-0.1599261530488858</v>
      </c>
      <c r="M33" s="61">
        <f>L33*'Расчет субсидий'!Q33</f>
        <v>-3.198523060977716</v>
      </c>
      <c r="N33" s="62">
        <f t="shared" si="7"/>
        <v>-217.74386566541671</v>
      </c>
      <c r="O33" s="61">
        <f>'Расчет субсидий'!R33-1</f>
        <v>0</v>
      </c>
      <c r="P33" s="61">
        <f>O33*'Расчет субсидий'!S33</f>
        <v>0</v>
      </c>
      <c r="Q33" s="62">
        <f t="shared" si="8"/>
        <v>0</v>
      </c>
      <c r="R33" s="61">
        <f>'Расчет субсидий'!V33-1</f>
        <v>0.26111636707663188</v>
      </c>
      <c r="S33" s="61">
        <f>R33*'Расчет субсидий'!W33</f>
        <v>3.9167455061494785</v>
      </c>
      <c r="T33" s="62">
        <f t="shared" si="9"/>
        <v>266.63784849371717</v>
      </c>
      <c r="U33" s="61">
        <f>'Расчет субсидий'!Z33-1</f>
        <v>0.49548387096774182</v>
      </c>
      <c r="V33" s="61">
        <f>U33*'Расчет субсидий'!AA33</f>
        <v>7.4322580645161276</v>
      </c>
      <c r="W33" s="62">
        <f t="shared" si="10"/>
        <v>505.9612110772224</v>
      </c>
      <c r="X33" s="61">
        <f t="shared" si="11"/>
        <v>13.499943690732925</v>
      </c>
    </row>
    <row r="34" spans="1:24" ht="15" customHeight="1">
      <c r="A34" s="33" t="s">
        <v>36</v>
      </c>
      <c r="B34" s="59">
        <f>'Расчет субсидий'!AG34</f>
        <v>345.35454545454559</v>
      </c>
      <c r="C34" s="61">
        <f>'Расчет субсидий'!D34-1</f>
        <v>0.66918379616593504</v>
      </c>
      <c r="D34" s="61">
        <f>C34*'Расчет субсидий'!E34</f>
        <v>6.6918379616593509</v>
      </c>
      <c r="E34" s="62">
        <f t="shared" si="5"/>
        <v>195.05059843035812</v>
      </c>
      <c r="F34" s="68" t="s">
        <v>410</v>
      </c>
      <c r="G34" s="68" t="s">
        <v>410</v>
      </c>
      <c r="H34" s="69" t="s">
        <v>410</v>
      </c>
      <c r="I34" s="61">
        <f>'Расчет субсидий'!L34-1</f>
        <v>8.3333333333333481E-2</v>
      </c>
      <c r="J34" s="61">
        <f>I34*'Расчет субсидий'!M34</f>
        <v>0.83333333333333481</v>
      </c>
      <c r="K34" s="62">
        <f t="shared" si="6"/>
        <v>24.289614645469847</v>
      </c>
      <c r="L34" s="61">
        <f>'Расчет субсидий'!P34-1</f>
        <v>-0.33357118932851804</v>
      </c>
      <c r="M34" s="61">
        <f>L34*'Расчет субсидий'!Q34</f>
        <v>-6.6714237865703607</v>
      </c>
      <c r="N34" s="62">
        <f t="shared" si="7"/>
        <v>-194.45557549489806</v>
      </c>
      <c r="O34" s="61">
        <f>'Расчет субсидий'!R34-1</f>
        <v>0</v>
      </c>
      <c r="P34" s="61">
        <f>O34*'Расчет субсидий'!S34</f>
        <v>0</v>
      </c>
      <c r="Q34" s="62">
        <f t="shared" si="8"/>
        <v>0</v>
      </c>
      <c r="R34" s="61">
        <f>'Расчет субсидий'!V34-1</f>
        <v>0.56614173228346454</v>
      </c>
      <c r="S34" s="61">
        <f>R34*'Расчет субсидий'!W34</f>
        <v>5.6614173228346454</v>
      </c>
      <c r="T34" s="62">
        <f t="shared" si="9"/>
        <v>165.01637414260901</v>
      </c>
      <c r="U34" s="61">
        <f>'Расчет субсидий'!Z34-1</f>
        <v>0.3555555555555554</v>
      </c>
      <c r="V34" s="61">
        <f>U34*'Расчет субсидий'!AA34</f>
        <v>5.3333333333333313</v>
      </c>
      <c r="W34" s="62">
        <f t="shared" si="10"/>
        <v>155.45353373100667</v>
      </c>
      <c r="X34" s="61">
        <f t="shared" si="11"/>
        <v>11.848498164590302</v>
      </c>
    </row>
    <row r="35" spans="1:24" ht="15" customHeight="1">
      <c r="A35" s="33" t="s">
        <v>37</v>
      </c>
      <c r="B35" s="59">
        <f>'Расчет субсидий'!AG35</f>
        <v>179.58181818181811</v>
      </c>
      <c r="C35" s="61">
        <f>'Расчет субсидий'!D35-1</f>
        <v>0.37234208754208753</v>
      </c>
      <c r="D35" s="61">
        <f>C35*'Расчет субсидий'!E35</f>
        <v>3.7234208754208753</v>
      </c>
      <c r="E35" s="62">
        <f t="shared" si="5"/>
        <v>96.154392493817696</v>
      </c>
      <c r="F35" s="68" t="s">
        <v>410</v>
      </c>
      <c r="G35" s="68" t="s">
        <v>410</v>
      </c>
      <c r="H35" s="69" t="s">
        <v>410</v>
      </c>
      <c r="I35" s="61">
        <f>'Расчет субсидий'!L35-1</f>
        <v>9.0909090909090828E-2</v>
      </c>
      <c r="J35" s="61">
        <f>I35*'Расчет субсидий'!M35</f>
        <v>1.3636363636363624</v>
      </c>
      <c r="K35" s="62">
        <f t="shared" si="6"/>
        <v>35.214828115049457</v>
      </c>
      <c r="L35" s="61">
        <f>'Расчет субсидий'!P35-1</f>
        <v>-9.4712949648837141E-2</v>
      </c>
      <c r="M35" s="61">
        <f>L35*'Расчет субсидий'!Q35</f>
        <v>-1.8942589929767428</v>
      </c>
      <c r="N35" s="62">
        <f t="shared" si="7"/>
        <v>-48.917736884912678</v>
      </c>
      <c r="O35" s="61">
        <f>'Расчет субсидий'!R35-1</f>
        <v>0</v>
      </c>
      <c r="P35" s="61">
        <f>O35*'Расчет субсидий'!S35</f>
        <v>0</v>
      </c>
      <c r="Q35" s="62">
        <f t="shared" si="8"/>
        <v>0</v>
      </c>
      <c r="R35" s="61">
        <f>'Расчет субсидий'!V35-1</f>
        <v>0.3436046511627906</v>
      </c>
      <c r="S35" s="61">
        <f>R35*'Расчет субсидий'!W35</f>
        <v>5.1540697674418592</v>
      </c>
      <c r="T35" s="62">
        <f t="shared" si="9"/>
        <v>133.09976603252133</v>
      </c>
      <c r="U35" s="61">
        <f>'Расчет субсидий'!Z35-1</f>
        <v>-9.285714285714286E-2</v>
      </c>
      <c r="V35" s="61">
        <f>U35*'Расчет субсидий'!AA35</f>
        <v>-1.3928571428571428</v>
      </c>
      <c r="W35" s="62">
        <f t="shared" si="10"/>
        <v>-35.96943157465769</v>
      </c>
      <c r="X35" s="61">
        <f t="shared" si="11"/>
        <v>6.9540108706652113</v>
      </c>
    </row>
    <row r="36" spans="1:24" ht="15" customHeight="1">
      <c r="A36" s="33" t="s">
        <v>38</v>
      </c>
      <c r="B36" s="59">
        <f>'Расчет субсидий'!AG36</f>
        <v>-59.363636363636033</v>
      </c>
      <c r="C36" s="61">
        <f>'Расчет субсидий'!D36-1</f>
        <v>-0.10678792424526529</v>
      </c>
      <c r="D36" s="61">
        <f>C36*'Расчет субсидий'!E36</f>
        <v>-1.0678792424526529</v>
      </c>
      <c r="E36" s="62">
        <f t="shared" si="5"/>
        <v>-74.81136949964305</v>
      </c>
      <c r="F36" s="68" t="s">
        <v>410</v>
      </c>
      <c r="G36" s="68" t="s">
        <v>410</v>
      </c>
      <c r="H36" s="69" t="s">
        <v>410</v>
      </c>
      <c r="I36" s="61">
        <f>'Расчет субсидий'!L36-1</f>
        <v>0.25</v>
      </c>
      <c r="J36" s="61">
        <f>I36*'Расчет субсидий'!M36</f>
        <v>3.75</v>
      </c>
      <c r="K36" s="62">
        <f t="shared" si="6"/>
        <v>262.71007476400121</v>
      </c>
      <c r="L36" s="61">
        <f>'Расчет субсидий'!P36-1</f>
        <v>-0.27595791601580444</v>
      </c>
      <c r="M36" s="61">
        <f>L36*'Расчет субсидий'!Q36</f>
        <v>-5.5191583203160892</v>
      </c>
      <c r="N36" s="62">
        <f t="shared" si="7"/>
        <v>-386.65026532389311</v>
      </c>
      <c r="O36" s="61">
        <f>'Расчет субсидий'!R36-1</f>
        <v>0</v>
      </c>
      <c r="P36" s="61">
        <f>O36*'Расчет субсидий'!S36</f>
        <v>0</v>
      </c>
      <c r="Q36" s="62">
        <f t="shared" si="8"/>
        <v>0</v>
      </c>
      <c r="R36" s="61">
        <f>'Расчет субсидий'!V36-1</f>
        <v>5.4455445544554504E-2</v>
      </c>
      <c r="S36" s="61">
        <f>R36*'Расчет субсидий'!W36</f>
        <v>1.0891089108910901</v>
      </c>
      <c r="T36" s="62">
        <f t="shared" si="9"/>
        <v>76.298635575023525</v>
      </c>
      <c r="U36" s="61">
        <f>'Расчет субсидий'!Z36-1</f>
        <v>4.5027742210840715E-2</v>
      </c>
      <c r="V36" s="61">
        <f>U36*'Расчет субсидий'!AA36</f>
        <v>0.90055484421681431</v>
      </c>
      <c r="W36" s="62">
        <f t="shared" si="10"/>
        <v>63.089288120875402</v>
      </c>
      <c r="X36" s="61">
        <f t="shared" si="11"/>
        <v>-0.84737380766083792</v>
      </c>
    </row>
    <row r="37" spans="1:24" ht="15" customHeight="1">
      <c r="A37" s="33" t="s">
        <v>39</v>
      </c>
      <c r="B37" s="59">
        <f>'Расчет субсидий'!AG37</f>
        <v>-145.66363636363621</v>
      </c>
      <c r="C37" s="61">
        <f>'Расчет субсидий'!D37-1</f>
        <v>1.3625405270595969E-2</v>
      </c>
      <c r="D37" s="61">
        <f>C37*'Расчет субсидий'!E37</f>
        <v>0.13625405270595969</v>
      </c>
      <c r="E37" s="62">
        <f t="shared" si="5"/>
        <v>8.5130412214137454</v>
      </c>
      <c r="F37" s="68" t="s">
        <v>410</v>
      </c>
      <c r="G37" s="68" t="s">
        <v>410</v>
      </c>
      <c r="H37" s="69" t="s">
        <v>410</v>
      </c>
      <c r="I37" s="61">
        <f>'Расчет субсидий'!L37-1</f>
        <v>7.2727272727272751E-2</v>
      </c>
      <c r="J37" s="61">
        <f>I37*'Расчет субсидий'!M37</f>
        <v>1.0909090909090913</v>
      </c>
      <c r="K37" s="62">
        <f t="shared" si="6"/>
        <v>68.159103346200013</v>
      </c>
      <c r="L37" s="61">
        <f>'Расчет субсидий'!P37-1</f>
        <v>-0.28803297175383957</v>
      </c>
      <c r="M37" s="61">
        <f>L37*'Расчет субсидий'!Q37</f>
        <v>-5.760659435076791</v>
      </c>
      <c r="N37" s="62">
        <f t="shared" si="7"/>
        <v>-359.92126662952256</v>
      </c>
      <c r="O37" s="61">
        <f>'Расчет субсидий'!R37-1</f>
        <v>0</v>
      </c>
      <c r="P37" s="61">
        <f>O37*'Расчет субсидий'!S37</f>
        <v>0</v>
      </c>
      <c r="Q37" s="62">
        <f t="shared" si="8"/>
        <v>0</v>
      </c>
      <c r="R37" s="61">
        <f>'Расчет субсидий'!V37-1</f>
        <v>0.10756646216768928</v>
      </c>
      <c r="S37" s="61">
        <f>R37*'Расчет субсидий'!W37</f>
        <v>1.0756646216768928</v>
      </c>
      <c r="T37" s="62">
        <f t="shared" si="9"/>
        <v>67.206641438499233</v>
      </c>
      <c r="U37" s="61">
        <f>'Расчет субсидий'!Z37-1</f>
        <v>3.2183908045976928E-2</v>
      </c>
      <c r="V37" s="61">
        <f>U37*'Расчет субсидий'!AA37</f>
        <v>1.1264367816091925</v>
      </c>
      <c r="W37" s="62">
        <f t="shared" si="10"/>
        <v>70.378844259773359</v>
      </c>
      <c r="X37" s="61">
        <f t="shared" si="11"/>
        <v>-2.3313948881756543</v>
      </c>
    </row>
    <row r="38" spans="1:24" ht="15" customHeight="1">
      <c r="A38" s="33" t="s">
        <v>40</v>
      </c>
      <c r="B38" s="59">
        <f>'Расчет субсидий'!AG38</f>
        <v>-35.581818181818107</v>
      </c>
      <c r="C38" s="61">
        <f>'Расчет субсидий'!D38-1</f>
        <v>-0.18262667422150958</v>
      </c>
      <c r="D38" s="61">
        <f>C38*'Расчет субсидий'!E38</f>
        <v>-1.8262667422150958</v>
      </c>
      <c r="E38" s="62">
        <f t="shared" si="5"/>
        <v>-50.172715772864599</v>
      </c>
      <c r="F38" s="68" t="s">
        <v>410</v>
      </c>
      <c r="G38" s="68" t="s">
        <v>410</v>
      </c>
      <c r="H38" s="69" t="s">
        <v>410</v>
      </c>
      <c r="I38" s="61">
        <f>'Расчет субсидий'!L38-1</f>
        <v>0.18181818181818166</v>
      </c>
      <c r="J38" s="61">
        <f>I38*'Расчет субсидий'!M38</f>
        <v>1.8181818181818166</v>
      </c>
      <c r="K38" s="62">
        <f t="shared" si="6"/>
        <v>49.950600029205539</v>
      </c>
      <c r="L38" s="61">
        <f>'Расчет субсидий'!P38-1</f>
        <v>-8.481898387587461E-2</v>
      </c>
      <c r="M38" s="61">
        <f>L38*'Расчет субсидий'!Q38</f>
        <v>-1.6963796775174922</v>
      </c>
      <c r="N38" s="62">
        <f t="shared" si="7"/>
        <v>-46.604350523141953</v>
      </c>
      <c r="O38" s="61">
        <f>'Расчет субсидий'!R38-1</f>
        <v>0</v>
      </c>
      <c r="P38" s="61">
        <f>O38*'Расчет субсидий'!S38</f>
        <v>0</v>
      </c>
      <c r="Q38" s="62">
        <f t="shared" si="8"/>
        <v>0</v>
      </c>
      <c r="R38" s="61">
        <f>'Расчет субсидий'!V38-1</f>
        <v>3.8064516129032278E-2</v>
      </c>
      <c r="S38" s="61">
        <f>R38*'Расчет субсидий'!W38</f>
        <v>0.19032258064516139</v>
      </c>
      <c r="T38" s="62">
        <f t="shared" si="9"/>
        <v>5.2286999062829747</v>
      </c>
      <c r="U38" s="61">
        <f>'Расчет субсидий'!Z38-1</f>
        <v>1.4598540145985384E-2</v>
      </c>
      <c r="V38" s="61">
        <f>U38*'Расчет субсидий'!AA38</f>
        <v>0.21897810218978075</v>
      </c>
      <c r="W38" s="62">
        <f t="shared" si="10"/>
        <v>6.0159481786999356</v>
      </c>
      <c r="X38" s="61">
        <f t="shared" si="11"/>
        <v>-1.2951639187158293</v>
      </c>
    </row>
    <row r="39" spans="1:24" ht="15" customHeight="1">
      <c r="A39" s="33" t="s">
        <v>41</v>
      </c>
      <c r="B39" s="59">
        <f>'Расчет субсидий'!AG39</f>
        <v>-996.39090909090919</v>
      </c>
      <c r="C39" s="61">
        <f>'Расчет субсидий'!D39-1</f>
        <v>-0.16249914692688938</v>
      </c>
      <c r="D39" s="61">
        <f>C39*'Расчет субсидий'!E39</f>
        <v>-1.6249914692688938</v>
      </c>
      <c r="E39" s="62">
        <f t="shared" si="5"/>
        <v>-137.27510385323922</v>
      </c>
      <c r="F39" s="68" t="s">
        <v>410</v>
      </c>
      <c r="G39" s="68" t="s">
        <v>410</v>
      </c>
      <c r="H39" s="69" t="s">
        <v>410</v>
      </c>
      <c r="I39" s="61">
        <f>'Расчет субсидий'!L39-1</f>
        <v>-0.12500000000000011</v>
      </c>
      <c r="J39" s="61">
        <f>I39*'Расчет субсидий'!M39</f>
        <v>-0.62500000000000056</v>
      </c>
      <c r="K39" s="62">
        <f t="shared" si="6"/>
        <v>-52.798394041339691</v>
      </c>
      <c r="L39" s="61">
        <f>'Расчет субсидий'!P39-1</f>
        <v>-0.47856617454951789</v>
      </c>
      <c r="M39" s="61">
        <f>L39*'Расчет субсидий'!Q39</f>
        <v>-9.5713234909903573</v>
      </c>
      <c r="N39" s="62">
        <f t="shared" si="7"/>
        <v>-808.56081467910315</v>
      </c>
      <c r="O39" s="61">
        <f>'Расчет субсидий'!R39-1</f>
        <v>0</v>
      </c>
      <c r="P39" s="61">
        <f>O39*'Расчет субсидий'!S39</f>
        <v>0</v>
      </c>
      <c r="Q39" s="62">
        <f t="shared" si="8"/>
        <v>0</v>
      </c>
      <c r="R39" s="61">
        <f>'Расчет субсидий'!V39-1</f>
        <v>5.9118086696561933E-2</v>
      </c>
      <c r="S39" s="61">
        <f>R39*'Расчет субсидий'!W39</f>
        <v>0.886771300448429</v>
      </c>
      <c r="T39" s="62">
        <f t="shared" si="9"/>
        <v>74.912160873003742</v>
      </c>
      <c r="U39" s="61">
        <f>'Расчет субсидий'!Z39-1</f>
        <v>-3.4408602150537648E-2</v>
      </c>
      <c r="V39" s="61">
        <f>U39*'Расчет субсидий'!AA39</f>
        <v>-0.86021505376344121</v>
      </c>
      <c r="W39" s="62">
        <f t="shared" si="10"/>
        <v>-72.668757390230937</v>
      </c>
      <c r="X39" s="61">
        <f t="shared" si="11"/>
        <v>-11.794758713574264</v>
      </c>
    </row>
    <row r="40" spans="1:24" ht="15" customHeight="1">
      <c r="A40" s="33" t="s">
        <v>42</v>
      </c>
      <c r="B40" s="59">
        <f>'Расчет субсидий'!AG40</f>
        <v>85.800000000000182</v>
      </c>
      <c r="C40" s="61">
        <f>'Расчет субсидий'!D40-1</f>
        <v>0.38454017369298898</v>
      </c>
      <c r="D40" s="61">
        <f>C40*'Расчет субсидий'!E40</f>
        <v>3.8454017369298898</v>
      </c>
      <c r="E40" s="62">
        <f t="shared" si="5"/>
        <v>155.22874071963602</v>
      </c>
      <c r="F40" s="68" t="s">
        <v>410</v>
      </c>
      <c r="G40" s="68" t="s">
        <v>410</v>
      </c>
      <c r="H40" s="69" t="s">
        <v>410</v>
      </c>
      <c r="I40" s="61">
        <f>'Расчет субсидий'!L40-1</f>
        <v>0.14285714285714302</v>
      </c>
      <c r="J40" s="61">
        <f>I40*'Расчет субсидий'!M40</f>
        <v>0.71428571428571508</v>
      </c>
      <c r="K40" s="62">
        <f t="shared" si="6"/>
        <v>28.833833114955716</v>
      </c>
      <c r="L40" s="61">
        <f>'Расчет субсидий'!P40-1</f>
        <v>-0.16124600691858249</v>
      </c>
      <c r="M40" s="61">
        <f>L40*'Расчет субсидий'!Q40</f>
        <v>-3.2249201383716497</v>
      </c>
      <c r="N40" s="62">
        <f t="shared" si="7"/>
        <v>-130.1815327104151</v>
      </c>
      <c r="O40" s="61">
        <f>'Расчет субсидий'!R40-1</f>
        <v>0</v>
      </c>
      <c r="P40" s="61">
        <f>O40*'Расчет субсидий'!S40</f>
        <v>0</v>
      </c>
      <c r="Q40" s="62">
        <f t="shared" si="8"/>
        <v>0</v>
      </c>
      <c r="R40" s="61">
        <f>'Расчет субсидий'!V40-1</f>
        <v>2.0785597381342225E-2</v>
      </c>
      <c r="S40" s="61">
        <f>R40*'Расчет субсидий'!W40</f>
        <v>0.41571194762684449</v>
      </c>
      <c r="T40" s="62">
        <f t="shared" si="9"/>
        <v>16.781196490471881</v>
      </c>
      <c r="U40" s="61">
        <f>'Расчет субсидий'!Z40-1</f>
        <v>2.4999999999999911E-2</v>
      </c>
      <c r="V40" s="61">
        <f>U40*'Расчет субсидий'!AA40</f>
        <v>0.37499999999999867</v>
      </c>
      <c r="W40" s="62">
        <f t="shared" si="10"/>
        <v>15.13776238535168</v>
      </c>
      <c r="X40" s="61">
        <f t="shared" si="11"/>
        <v>2.1254792604707982</v>
      </c>
    </row>
    <row r="41" spans="1:24" ht="15" customHeight="1">
      <c r="A41" s="33" t="s">
        <v>2</v>
      </c>
      <c r="B41" s="59">
        <f>'Расчет субсидий'!AG41</f>
        <v>-154.92727272727234</v>
      </c>
      <c r="C41" s="61">
        <f>'Расчет субсидий'!D41-1</f>
        <v>3.9629817444219118E-2</v>
      </c>
      <c r="D41" s="61">
        <f>C41*'Расчет субсидий'!E41</f>
        <v>0.39629817444219118</v>
      </c>
      <c r="E41" s="62">
        <f t="shared" si="5"/>
        <v>15.518658106384505</v>
      </c>
      <c r="F41" s="68" t="s">
        <v>410</v>
      </c>
      <c r="G41" s="68" t="s">
        <v>410</v>
      </c>
      <c r="H41" s="69" t="s">
        <v>410</v>
      </c>
      <c r="I41" s="61">
        <f>'Расчет субсидий'!L41-1</f>
        <v>0</v>
      </c>
      <c r="J41" s="61">
        <f>I41*'Расчет субсидий'!M41</f>
        <v>0</v>
      </c>
      <c r="K41" s="62">
        <f t="shared" si="6"/>
        <v>0</v>
      </c>
      <c r="L41" s="61">
        <f>'Расчет субсидий'!P41-1</f>
        <v>-0.34189708844533961</v>
      </c>
      <c r="M41" s="61">
        <f>L41*'Расчет субсидий'!Q41</f>
        <v>-6.8379417689067923</v>
      </c>
      <c r="N41" s="62">
        <f t="shared" si="7"/>
        <v>-267.76727047101224</v>
      </c>
      <c r="O41" s="61">
        <f>'Расчет субсидий'!R41-1</f>
        <v>0</v>
      </c>
      <c r="P41" s="61">
        <f>O41*'Расчет субсидий'!S41</f>
        <v>0</v>
      </c>
      <c r="Q41" s="62">
        <f t="shared" si="8"/>
        <v>0</v>
      </c>
      <c r="R41" s="61">
        <f>'Расчет субсидий'!V41-1</f>
        <v>0.10386740331491717</v>
      </c>
      <c r="S41" s="61">
        <f>R41*'Расчет субсидий'!W41</f>
        <v>1.5580110497237576</v>
      </c>
      <c r="T41" s="62">
        <f t="shared" si="9"/>
        <v>61.010225042455126</v>
      </c>
      <c r="U41" s="61">
        <f>'Расчет субсидий'!Z41-1</f>
        <v>6.1818181818181772E-2</v>
      </c>
      <c r="V41" s="61">
        <f>U41*'Расчет субсидий'!AA41</f>
        <v>0.92727272727272658</v>
      </c>
      <c r="W41" s="62">
        <f t="shared" si="10"/>
        <v>36.311114594900232</v>
      </c>
      <c r="X41" s="61">
        <f t="shared" si="11"/>
        <v>-3.9563598174681163</v>
      </c>
    </row>
    <row r="42" spans="1:24" ht="15" customHeight="1">
      <c r="A42" s="33" t="s">
        <v>43</v>
      </c>
      <c r="B42" s="59">
        <f>'Расчет субсидий'!AG42</f>
        <v>3.4545454545454959</v>
      </c>
      <c r="C42" s="61">
        <f>'Расчет субсидий'!D42-1</f>
        <v>-0.16326701294127999</v>
      </c>
      <c r="D42" s="61">
        <f>C42*'Расчет субсидий'!E42</f>
        <v>-1.6326701294127999</v>
      </c>
      <c r="E42" s="62">
        <f t="shared" si="5"/>
        <v>-41.973785060887941</v>
      </c>
      <c r="F42" s="68" t="s">
        <v>410</v>
      </c>
      <c r="G42" s="68" t="s">
        <v>410</v>
      </c>
      <c r="H42" s="69" t="s">
        <v>410</v>
      </c>
      <c r="I42" s="61">
        <f>'Расчет субсидий'!L42-1</f>
        <v>0.28571428571428581</v>
      </c>
      <c r="J42" s="61">
        <f>I42*'Расчет субсидий'!M42</f>
        <v>2.8571428571428581</v>
      </c>
      <c r="K42" s="62">
        <f t="shared" si="6"/>
        <v>73.453355955680664</v>
      </c>
      <c r="L42" s="61">
        <f>'Расчет субсидий'!P42-1</f>
        <v>-0.13817148270961621</v>
      </c>
      <c r="M42" s="61">
        <f>L42*'Расчет субсидий'!Q42</f>
        <v>-2.7634296541923242</v>
      </c>
      <c r="N42" s="62">
        <f t="shared" si="7"/>
        <v>-71.044113716755277</v>
      </c>
      <c r="O42" s="61">
        <f>'Расчет субсидий'!R42-1</f>
        <v>0</v>
      </c>
      <c r="P42" s="61">
        <f>O42*'Расчет субсидий'!S42</f>
        <v>0</v>
      </c>
      <c r="Q42" s="62">
        <f t="shared" si="8"/>
        <v>0</v>
      </c>
      <c r="R42" s="61">
        <f>'Расчет субсидий'!V42-1</f>
        <v>3.2530120481927716E-2</v>
      </c>
      <c r="S42" s="61">
        <f>R42*'Расчет субсидий'!W42</f>
        <v>0.65060240963855431</v>
      </c>
      <c r="T42" s="62">
        <f t="shared" si="9"/>
        <v>16.726125633281494</v>
      </c>
      <c r="U42" s="61">
        <f>'Расчет субсидий'!Z42-1</f>
        <v>6.8181818181818121E-2</v>
      </c>
      <c r="V42" s="61">
        <f>U42*'Расчет субсидий'!AA42</f>
        <v>1.0227272727272718</v>
      </c>
      <c r="W42" s="62">
        <f t="shared" si="10"/>
        <v>26.292962643226566</v>
      </c>
      <c r="X42" s="61">
        <f t="shared" si="11"/>
        <v>0.13437275590356013</v>
      </c>
    </row>
    <row r="43" spans="1:24" ht="15" customHeight="1">
      <c r="A43" s="33" t="s">
        <v>3</v>
      </c>
      <c r="B43" s="59">
        <f>'Расчет субсидий'!AG43</f>
        <v>-201.68181818181802</v>
      </c>
      <c r="C43" s="61">
        <f>'Расчет субсидий'!D43-1</f>
        <v>-7.7519354198372192E-2</v>
      </c>
      <c r="D43" s="61">
        <f>C43*'Расчет субсидий'!E43</f>
        <v>-0.77519354198372192</v>
      </c>
      <c r="E43" s="62">
        <f t="shared" si="5"/>
        <v>-19.876489706517631</v>
      </c>
      <c r="F43" s="68" t="s">
        <v>410</v>
      </c>
      <c r="G43" s="68" t="s">
        <v>410</v>
      </c>
      <c r="H43" s="69" t="s">
        <v>410</v>
      </c>
      <c r="I43" s="61">
        <f>'Расчет субсидий'!L43-1</f>
        <v>5.2631578947368363E-2</v>
      </c>
      <c r="J43" s="61">
        <f>I43*'Расчет субсидий'!M43</f>
        <v>0.52631578947368363</v>
      </c>
      <c r="K43" s="62">
        <f t="shared" si="6"/>
        <v>13.495094844418928</v>
      </c>
      <c r="L43" s="61">
        <f>'Расчет субсидий'!P43-1</f>
        <v>-0.4606929976685693</v>
      </c>
      <c r="M43" s="61">
        <f>L43*'Расчет субсидий'!Q43</f>
        <v>-9.2138599533713865</v>
      </c>
      <c r="N43" s="62">
        <f t="shared" si="7"/>
        <v>-236.24963651248672</v>
      </c>
      <c r="O43" s="61">
        <f>'Расчет субсидий'!R43-1</f>
        <v>0</v>
      </c>
      <c r="P43" s="61">
        <f>O43*'Расчет субсидий'!S43</f>
        <v>0</v>
      </c>
      <c r="Q43" s="62">
        <f t="shared" si="8"/>
        <v>0</v>
      </c>
      <c r="R43" s="61">
        <f>'Расчет субсидий'!V43-1</f>
        <v>2.0776699029126267E-2</v>
      </c>
      <c r="S43" s="61">
        <f>R43*'Расчет субсидий'!W43</f>
        <v>0.41553398058252533</v>
      </c>
      <c r="T43" s="62">
        <f t="shared" si="9"/>
        <v>10.654573910176227</v>
      </c>
      <c r="U43" s="61">
        <f>'Расчет субсидий'!Z43-1</f>
        <v>7.8767123287671215E-2</v>
      </c>
      <c r="V43" s="61">
        <f>U43*'Расчет субсидий'!AA43</f>
        <v>1.1815068493150682</v>
      </c>
      <c r="W43" s="62">
        <f t="shared" si="10"/>
        <v>30.294639282591149</v>
      </c>
      <c r="X43" s="61">
        <f t="shared" si="11"/>
        <v>-7.865696875983831</v>
      </c>
    </row>
    <row r="44" spans="1:24" ht="15" customHeight="1">
      <c r="A44" s="33" t="s">
        <v>44</v>
      </c>
      <c r="B44" s="59">
        <f>'Расчет субсидий'!AG44</f>
        <v>-384.4636363636364</v>
      </c>
      <c r="C44" s="61">
        <f>'Расчет субсидий'!D44-1</f>
        <v>-5.4198732458125787E-2</v>
      </c>
      <c r="D44" s="61">
        <f>C44*'Расчет субсидий'!E44</f>
        <v>-0.54198732458125787</v>
      </c>
      <c r="E44" s="62">
        <f t="shared" si="5"/>
        <v>-24.229965371671977</v>
      </c>
      <c r="F44" s="68" t="s">
        <v>410</v>
      </c>
      <c r="G44" s="68" t="s">
        <v>410</v>
      </c>
      <c r="H44" s="69" t="s">
        <v>410</v>
      </c>
      <c r="I44" s="61">
        <f>'Расчет субсидий'!L44-1</f>
        <v>7.1428571428571397E-2</v>
      </c>
      <c r="J44" s="61">
        <f>I44*'Расчет субсидий'!M44</f>
        <v>0.71428571428571397</v>
      </c>
      <c r="K44" s="62">
        <f t="shared" si="6"/>
        <v>31.932699046042078</v>
      </c>
      <c r="L44" s="61">
        <f>'Расчет субсидий'!P44-1</f>
        <v>-0.21744412050534501</v>
      </c>
      <c r="M44" s="61">
        <f>L44*'Расчет субсидий'!Q44</f>
        <v>-4.3488824101069001</v>
      </c>
      <c r="N44" s="62">
        <f t="shared" si="7"/>
        <v>-194.42017446399777</v>
      </c>
      <c r="O44" s="61">
        <f>'Расчет субсидий'!R44-1</f>
        <v>0</v>
      </c>
      <c r="P44" s="61">
        <f>O44*'Расчет субсидий'!S44</f>
        <v>0</v>
      </c>
      <c r="Q44" s="62">
        <f t="shared" si="8"/>
        <v>0</v>
      </c>
      <c r="R44" s="61">
        <f>'Расчет субсидий'!V44-1</f>
        <v>0.11481481481481493</v>
      </c>
      <c r="S44" s="61">
        <f>R44*'Расчет субсидий'!W44</f>
        <v>1.1481481481481493</v>
      </c>
      <c r="T44" s="62">
        <f t="shared" si="9"/>
        <v>51.328856985119565</v>
      </c>
      <c r="U44" s="61">
        <f>'Расчет субсидий'!Z44-1</f>
        <v>-0.37142857142857133</v>
      </c>
      <c r="V44" s="61">
        <f>U44*'Расчет субсидий'!AA44</f>
        <v>-5.5714285714285703</v>
      </c>
      <c r="W44" s="62">
        <f t="shared" si="10"/>
        <v>-249.07505255912827</v>
      </c>
      <c r="X44" s="61">
        <f t="shared" si="11"/>
        <v>-8.5998644436828648</v>
      </c>
    </row>
    <row r="45" spans="1:24" ht="15" customHeight="1">
      <c r="A45" s="34" t="s">
        <v>45</v>
      </c>
      <c r="B45" s="58">
        <f>'Расчет субсидий'!AG45</f>
        <v>2353.9818181818187</v>
      </c>
      <c r="C45" s="58"/>
      <c r="D45" s="58"/>
      <c r="E45" s="58">
        <f>SUM(E47:E376)</f>
        <v>126.2141582911983</v>
      </c>
      <c r="F45" s="58"/>
      <c r="G45" s="58"/>
      <c r="H45" s="58"/>
      <c r="I45" s="58"/>
      <c r="J45" s="58"/>
      <c r="K45" s="58"/>
      <c r="L45" s="58"/>
      <c r="M45" s="58"/>
      <c r="N45" s="58">
        <f>SUM(N47:N376)</f>
        <v>-610.93326541399608</v>
      </c>
      <c r="O45" s="58"/>
      <c r="P45" s="58"/>
      <c r="Q45" s="58">
        <f>SUM(Q47:Q376)</f>
        <v>0</v>
      </c>
      <c r="R45" s="58"/>
      <c r="S45" s="58"/>
      <c r="T45" s="58">
        <f>SUM(T47:T376)</f>
        <v>1249.4705763480156</v>
      </c>
      <c r="U45" s="58"/>
      <c r="V45" s="58"/>
      <c r="W45" s="58">
        <f>SUM(W47:W376)</f>
        <v>1589.230348956602</v>
      </c>
      <c r="X45" s="58"/>
    </row>
    <row r="46" spans="1:24" ht="15" customHeight="1">
      <c r="A46" s="35" t="s">
        <v>46</v>
      </c>
      <c r="B46" s="63"/>
      <c r="C46" s="64"/>
      <c r="D46" s="64"/>
      <c r="E46" s="65"/>
      <c r="F46" s="64"/>
      <c r="G46" s="64"/>
      <c r="H46" s="65"/>
      <c r="I46" s="65"/>
      <c r="J46" s="65"/>
      <c r="K46" s="65"/>
      <c r="L46" s="64"/>
      <c r="M46" s="64"/>
      <c r="N46" s="65"/>
      <c r="O46" s="64"/>
      <c r="P46" s="64"/>
      <c r="Q46" s="65"/>
      <c r="R46" s="64"/>
      <c r="S46" s="64"/>
      <c r="T46" s="65"/>
      <c r="U46" s="64"/>
      <c r="V46" s="64"/>
      <c r="W46" s="65"/>
      <c r="X46" s="65"/>
    </row>
    <row r="47" spans="1:24" ht="15" customHeight="1">
      <c r="A47" s="36" t="s">
        <v>47</v>
      </c>
      <c r="B47" s="59">
        <f>'Расчет субсидий'!AG47</f>
        <v>-3.0454545454545325</v>
      </c>
      <c r="C47" s="61">
        <f>'Расчет субсидий'!D47-1</f>
        <v>0.11111111111111116</v>
      </c>
      <c r="D47" s="61">
        <f>C47*'Расчет субсидий'!E47</f>
        <v>1.1111111111111116</v>
      </c>
      <c r="E47" s="62">
        <f>$B47*D47/$X47</f>
        <v>1.6840903976090944</v>
      </c>
      <c r="F47" s="30" t="s">
        <v>376</v>
      </c>
      <c r="G47" s="30" t="s">
        <v>376</v>
      </c>
      <c r="H47" s="30" t="s">
        <v>376</v>
      </c>
      <c r="I47" s="30" t="s">
        <v>376</v>
      </c>
      <c r="J47" s="30" t="s">
        <v>376</v>
      </c>
      <c r="K47" s="30" t="s">
        <v>376</v>
      </c>
      <c r="L47" s="61">
        <f>'Расчет субсидий'!P47-1</f>
        <v>-4.7704233750743841E-3</v>
      </c>
      <c r="M47" s="61">
        <f>L47*'Расчет субсидий'!Q47</f>
        <v>-9.5408467501487682E-2</v>
      </c>
      <c r="N47" s="62">
        <f>$B47*M47/$X47</f>
        <v>-0.14460883557286922</v>
      </c>
      <c r="O47" s="61">
        <f>'Расчет субсидий'!R47-1</f>
        <v>0</v>
      </c>
      <c r="P47" s="61">
        <f>O47*'Расчет субсидий'!S47</f>
        <v>0</v>
      </c>
      <c r="Q47" s="62">
        <f>$B47*P47/$X47</f>
        <v>0</v>
      </c>
      <c r="R47" s="61">
        <f>'Расчет субсидий'!V47-1</f>
        <v>0.11250000000000004</v>
      </c>
      <c r="S47" s="61">
        <f>R47*'Расчет субсидий'!W47</f>
        <v>3.3750000000000013</v>
      </c>
      <c r="T47" s="62">
        <f>$B47*S47/$X47</f>
        <v>5.1154245827376243</v>
      </c>
      <c r="U47" s="61">
        <f>'Расчет субсидий'!Z47-1</f>
        <v>-0.32000000000000006</v>
      </c>
      <c r="V47" s="61">
        <f>U47*'Расчет субсидий'!AA47</f>
        <v>-6.4000000000000012</v>
      </c>
      <c r="W47" s="62">
        <f>$B47*V47/$X47</f>
        <v>-9.700360690228381</v>
      </c>
      <c r="X47" s="61">
        <f>D47+M47+P47+S47+V47</f>
        <v>-2.009297356390376</v>
      </c>
    </row>
    <row r="48" spans="1:24" ht="15" customHeight="1">
      <c r="A48" s="36" t="s">
        <v>48</v>
      </c>
      <c r="B48" s="59">
        <f>'Расчет субсидий'!AG48</f>
        <v>-2.3272727272727707</v>
      </c>
      <c r="C48" s="61">
        <f>'Расчет субсидий'!D48-1</f>
        <v>-1.3224597751818612E-3</v>
      </c>
      <c r="D48" s="61">
        <f>C48*'Расчет субсидий'!E48</f>
        <v>-1.3224597751818612E-2</v>
      </c>
      <c r="E48" s="62">
        <f>$B48*D48/$X48</f>
        <v>-4.6861556613593362E-2</v>
      </c>
      <c r="F48" s="30" t="s">
        <v>376</v>
      </c>
      <c r="G48" s="30" t="s">
        <v>376</v>
      </c>
      <c r="H48" s="30" t="s">
        <v>376</v>
      </c>
      <c r="I48" s="30" t="s">
        <v>376</v>
      </c>
      <c r="J48" s="30" t="s">
        <v>376</v>
      </c>
      <c r="K48" s="30" t="s">
        <v>376</v>
      </c>
      <c r="L48" s="61">
        <f>'Расчет субсидий'!P48-1</f>
        <v>-8.6398029209924232E-2</v>
      </c>
      <c r="M48" s="61">
        <f>L48*'Расчет субсидий'!Q48</f>
        <v>-1.7279605841984846</v>
      </c>
      <c r="N48" s="62">
        <f>$B48*M48/$X48</f>
        <v>-6.1230537413767232</v>
      </c>
      <c r="O48" s="61">
        <f>'Расчет субсидий'!R48-1</f>
        <v>0</v>
      </c>
      <c r="P48" s="61">
        <f>O48*'Расчет субсидий'!S48</f>
        <v>0</v>
      </c>
      <c r="Q48" s="62">
        <f>$B48*P48/$X48</f>
        <v>0</v>
      </c>
      <c r="R48" s="61">
        <f>'Расчет субсидий'!V48-1</f>
        <v>2.3376623376623273E-2</v>
      </c>
      <c r="S48" s="61">
        <f>R48*'Расчет субсидий'!W48</f>
        <v>0.58441558441558183</v>
      </c>
      <c r="T48" s="62">
        <f>$B48*S48/$X48</f>
        <v>2.0708852177519654</v>
      </c>
      <c r="U48" s="61">
        <f>'Расчет субсидий'!Z48-1</f>
        <v>2.0000000000000018E-2</v>
      </c>
      <c r="V48" s="61">
        <f>U48*'Расчет субсидий'!AA48</f>
        <v>0.50000000000000044</v>
      </c>
      <c r="W48" s="62">
        <f>$B48*V48/$X48</f>
        <v>1.7717573529655799</v>
      </c>
      <c r="X48" s="61">
        <f t="shared" ref="X48:X111" si="12">D48+M48+P48+S48+V48</f>
        <v>-0.65676959753472097</v>
      </c>
    </row>
    <row r="49" spans="1:24" ht="15" customHeight="1">
      <c r="A49" s="36" t="s">
        <v>49</v>
      </c>
      <c r="B49" s="59">
        <f>'Расчет субсидий'!AG49</f>
        <v>-14.745454545454521</v>
      </c>
      <c r="C49" s="61">
        <f>'Расчет субсидий'!D49-1</f>
        <v>0.23183333333333334</v>
      </c>
      <c r="D49" s="61">
        <f>C49*'Расчет субсидий'!E49</f>
        <v>2.3183333333333334</v>
      </c>
      <c r="E49" s="62">
        <f>$B49*D49/$X49</f>
        <v>4.4533243241738658</v>
      </c>
      <c r="F49" s="30" t="s">
        <v>376</v>
      </c>
      <c r="G49" s="30" t="s">
        <v>376</v>
      </c>
      <c r="H49" s="30" t="s">
        <v>376</v>
      </c>
      <c r="I49" s="30" t="s">
        <v>376</v>
      </c>
      <c r="J49" s="30" t="s">
        <v>376</v>
      </c>
      <c r="K49" s="30" t="s">
        <v>376</v>
      </c>
      <c r="L49" s="61">
        <f>'Расчет субсидий'!P49-1</f>
        <v>-0.71884735202492211</v>
      </c>
      <c r="M49" s="61">
        <f>L49*'Расчет субсидий'!Q49</f>
        <v>-14.376947040498443</v>
      </c>
      <c r="N49" s="62">
        <f>$B49*M49/$X49</f>
        <v>-27.616912133491528</v>
      </c>
      <c r="O49" s="61">
        <f>'Расчет субсидий'!R49-1</f>
        <v>0</v>
      </c>
      <c r="P49" s="61">
        <f>O49*'Расчет субсидий'!S49</f>
        <v>0</v>
      </c>
      <c r="Q49" s="62">
        <f>$B49*P49/$X49</f>
        <v>0</v>
      </c>
      <c r="R49" s="61">
        <f>'Расчет субсидий'!V49-1</f>
        <v>2.9411764705882248E-2</v>
      </c>
      <c r="S49" s="61">
        <f>R49*'Расчет субсидий'!W49</f>
        <v>0.88235294117646745</v>
      </c>
      <c r="T49" s="62">
        <f>$B49*S49/$X49</f>
        <v>1.6949261605093522</v>
      </c>
      <c r="U49" s="61">
        <f>'Расчет субсидий'!Z49-1</f>
        <v>0.17500000000000004</v>
      </c>
      <c r="V49" s="61">
        <f>U49*'Расчет субсидий'!AA49</f>
        <v>3.5000000000000009</v>
      </c>
      <c r="W49" s="62">
        <f>$B49*V49/$X49</f>
        <v>6.7232071033537899</v>
      </c>
      <c r="X49" s="61">
        <f t="shared" si="12"/>
        <v>-7.6762607659886415</v>
      </c>
    </row>
    <row r="50" spans="1:24" ht="15" customHeight="1">
      <c r="A50" s="36" t="s">
        <v>50</v>
      </c>
      <c r="B50" s="59">
        <f>'Расчет субсидий'!AG50</f>
        <v>-16.318181818181813</v>
      </c>
      <c r="C50" s="61">
        <f>'Расчет субсидий'!D50-1</f>
        <v>-1</v>
      </c>
      <c r="D50" s="61">
        <f>C50*'Расчет субсидий'!E50</f>
        <v>0</v>
      </c>
      <c r="E50" s="62">
        <f>$B50*D50/$X50</f>
        <v>0</v>
      </c>
      <c r="F50" s="30" t="s">
        <v>376</v>
      </c>
      <c r="G50" s="30" t="s">
        <v>376</v>
      </c>
      <c r="H50" s="30" t="s">
        <v>376</v>
      </c>
      <c r="I50" s="30" t="s">
        <v>376</v>
      </c>
      <c r="J50" s="30" t="s">
        <v>376</v>
      </c>
      <c r="K50" s="30" t="s">
        <v>376</v>
      </c>
      <c r="L50" s="61">
        <f>'Расчет субсидий'!P50-1</f>
        <v>-0.78155339805825241</v>
      </c>
      <c r="M50" s="61">
        <f>L50*'Расчет субсидий'!Q50</f>
        <v>-15.631067961165048</v>
      </c>
      <c r="N50" s="62">
        <f>$B50*M50/$X50</f>
        <v>-18.542406865300549</v>
      </c>
      <c r="O50" s="61">
        <f>'Расчет субсидий'!R50-1</f>
        <v>0</v>
      </c>
      <c r="P50" s="61">
        <f>O50*'Расчет субсидий'!S50</f>
        <v>0</v>
      </c>
      <c r="Q50" s="62">
        <f>$B50*P50/$X50</f>
        <v>0</v>
      </c>
      <c r="R50" s="61">
        <f>'Расчет субсидий'!V50-1</f>
        <v>8.3333333333333037E-3</v>
      </c>
      <c r="S50" s="61">
        <f>R50*'Расчет субсидий'!W50</f>
        <v>0.20833333333333259</v>
      </c>
      <c r="T50" s="62">
        <f>$B50*S50/$X50</f>
        <v>0.2471361163465256</v>
      </c>
      <c r="U50" s="61">
        <f>'Расчет субсидий'!Z50-1</f>
        <v>6.6666666666666652E-2</v>
      </c>
      <c r="V50" s="61">
        <f>U50*'Расчет субсидий'!AA50</f>
        <v>1.6666666666666663</v>
      </c>
      <c r="W50" s="62">
        <f>$B50*V50/$X50</f>
        <v>1.9770889307722113</v>
      </c>
      <c r="X50" s="61">
        <f t="shared" si="12"/>
        <v>-13.75606796116505</v>
      </c>
    </row>
    <row r="51" spans="1:24" ht="15" customHeight="1">
      <c r="A51" s="36" t="s">
        <v>51</v>
      </c>
      <c r="B51" s="59">
        <f>'Расчет субсидий'!AG51</f>
        <v>8.6727272727272862</v>
      </c>
      <c r="C51" s="61">
        <f>'Расчет субсидий'!D51-1</f>
        <v>6.8493150684931781E-3</v>
      </c>
      <c r="D51" s="61">
        <f>C51*'Расчет субсидий'!E51</f>
        <v>6.8493150684931781E-2</v>
      </c>
      <c r="E51" s="62">
        <f>$B51*D51/$X51</f>
        <v>0.16544099028350556</v>
      </c>
      <c r="F51" s="30" t="s">
        <v>376</v>
      </c>
      <c r="G51" s="30" t="s">
        <v>376</v>
      </c>
      <c r="H51" s="30" t="s">
        <v>376</v>
      </c>
      <c r="I51" s="30" t="s">
        <v>376</v>
      </c>
      <c r="J51" s="30" t="s">
        <v>376</v>
      </c>
      <c r="K51" s="30" t="s">
        <v>376</v>
      </c>
      <c r="L51" s="61">
        <f>'Расчет субсидий'!P51-1</f>
        <v>-9.644670050761428E-2</v>
      </c>
      <c r="M51" s="61">
        <f>L51*'Расчет субсидий'!Q51</f>
        <v>-1.9289340101522856</v>
      </c>
      <c r="N51" s="62">
        <f>$B51*M51/$X51</f>
        <v>-4.6592213913344462</v>
      </c>
      <c r="O51" s="61">
        <f>'Расчет субсидий'!R51-1</f>
        <v>0</v>
      </c>
      <c r="P51" s="61">
        <f>O51*'Расчет субсидий'!S51</f>
        <v>0</v>
      </c>
      <c r="Q51" s="62">
        <f>$B51*P51/$X51</f>
        <v>0</v>
      </c>
      <c r="R51" s="61">
        <f>'Расчет субсидий'!V51-1</f>
        <v>0.13725490196078427</v>
      </c>
      <c r="S51" s="61">
        <f>R51*'Расчет субсидий'!W51</f>
        <v>4.1176470588235281</v>
      </c>
      <c r="T51" s="62">
        <f>$B51*S51/$X51</f>
        <v>9.9459230629259974</v>
      </c>
      <c r="U51" s="61">
        <f>'Расчет субсидий'!Z51-1</f>
        <v>6.6666666666666652E-2</v>
      </c>
      <c r="V51" s="61">
        <f>U51*'Расчет субсидий'!AA51</f>
        <v>1.333333333333333</v>
      </c>
      <c r="W51" s="62">
        <f>$B51*V51/$X51</f>
        <v>3.2205846108522285</v>
      </c>
      <c r="X51" s="61">
        <f t="shared" si="12"/>
        <v>3.5905395326895073</v>
      </c>
    </row>
    <row r="52" spans="1:24" ht="15" customHeight="1">
      <c r="A52" s="35" t="s">
        <v>52</v>
      </c>
      <c r="B52" s="63"/>
      <c r="C52" s="64"/>
      <c r="D52" s="64"/>
      <c r="E52" s="65"/>
      <c r="F52" s="64"/>
      <c r="G52" s="64"/>
      <c r="H52" s="65"/>
      <c r="I52" s="65"/>
      <c r="J52" s="65"/>
      <c r="K52" s="65"/>
      <c r="L52" s="64"/>
      <c r="M52" s="64"/>
      <c r="N52" s="65"/>
      <c r="O52" s="64"/>
      <c r="P52" s="64"/>
      <c r="Q52" s="65"/>
      <c r="R52" s="64"/>
      <c r="S52" s="64"/>
      <c r="T52" s="65"/>
      <c r="U52" s="64"/>
      <c r="V52" s="64"/>
      <c r="W52" s="65"/>
      <c r="X52" s="65"/>
    </row>
    <row r="53" spans="1:24" ht="15" customHeight="1">
      <c r="A53" s="36" t="s">
        <v>53</v>
      </c>
      <c r="B53" s="59">
        <f>'Расчет субсидий'!AG53</f>
        <v>43.727272727272748</v>
      </c>
      <c r="C53" s="61">
        <f>'Расчет субсидий'!D53-1</f>
        <v>0.82780759321890129</v>
      </c>
      <c r="D53" s="61">
        <f>C53*'Расчет субсидий'!E53</f>
        <v>8.2780759321890134</v>
      </c>
      <c r="E53" s="62">
        <f t="shared" ref="E53:E65" si="13">$B53*D53/$X53</f>
        <v>24.497009489024283</v>
      </c>
      <c r="F53" s="30" t="s">
        <v>376</v>
      </c>
      <c r="G53" s="30" t="s">
        <v>376</v>
      </c>
      <c r="H53" s="30" t="s">
        <v>376</v>
      </c>
      <c r="I53" s="30" t="s">
        <v>376</v>
      </c>
      <c r="J53" s="30" t="s">
        <v>376</v>
      </c>
      <c r="K53" s="30" t="s">
        <v>376</v>
      </c>
      <c r="L53" s="61">
        <f>'Расчет субсидий'!P53-1</f>
        <v>2.491635224603117E-2</v>
      </c>
      <c r="M53" s="61">
        <f>L53*'Расчет субсидий'!Q53</f>
        <v>0.49832704492062341</v>
      </c>
      <c r="N53" s="62">
        <f t="shared" ref="N53:N65" si="14">$B53*M53/$X53</f>
        <v>1.4746811273606966</v>
      </c>
      <c r="O53" s="61">
        <f>'Расчет субсидий'!R53-1</f>
        <v>0</v>
      </c>
      <c r="P53" s="61">
        <f>O53*'Расчет субсидий'!S53</f>
        <v>0</v>
      </c>
      <c r="Q53" s="62">
        <f t="shared" ref="Q53:Q65" si="15">$B53*P53/$X53</f>
        <v>0</v>
      </c>
      <c r="R53" s="61">
        <f>'Расчет субсидий'!V53-1</f>
        <v>0.10000000000000009</v>
      </c>
      <c r="S53" s="61">
        <f>R53*'Расчет субсидий'!W53</f>
        <v>2.5000000000000022</v>
      </c>
      <c r="T53" s="62">
        <f t="shared" ref="T53:T65" si="16">$B53*S53/$X53</f>
        <v>7.3981592128699036</v>
      </c>
      <c r="U53" s="61">
        <f>'Расчет субсидий'!Z53-1</f>
        <v>0.14000000000000012</v>
      </c>
      <c r="V53" s="61">
        <f>U53*'Расчет субсидий'!AA53</f>
        <v>3.5000000000000031</v>
      </c>
      <c r="W53" s="62">
        <f t="shared" ref="W53:W65" si="17">$B53*V53/$X53</f>
        <v>10.357422898017866</v>
      </c>
      <c r="X53" s="61">
        <f t="shared" si="12"/>
        <v>14.776402977109642</v>
      </c>
    </row>
    <row r="54" spans="1:24" ht="15" customHeight="1">
      <c r="A54" s="36" t="s">
        <v>54</v>
      </c>
      <c r="B54" s="59">
        <f>'Расчет субсидий'!AG54</f>
        <v>-3.4272727272727366</v>
      </c>
      <c r="C54" s="61">
        <f>'Расчет субсидий'!D54-1</f>
        <v>-1</v>
      </c>
      <c r="D54" s="61">
        <f>C54*'Расчет субсидий'!E54</f>
        <v>0</v>
      </c>
      <c r="E54" s="62">
        <f t="shared" si="13"/>
        <v>0</v>
      </c>
      <c r="F54" s="30" t="s">
        <v>376</v>
      </c>
      <c r="G54" s="30" t="s">
        <v>376</v>
      </c>
      <c r="H54" s="30" t="s">
        <v>376</v>
      </c>
      <c r="I54" s="30" t="s">
        <v>376</v>
      </c>
      <c r="J54" s="30" t="s">
        <v>376</v>
      </c>
      <c r="K54" s="30" t="s">
        <v>376</v>
      </c>
      <c r="L54" s="61">
        <f>'Расчет субсидий'!P54-1</f>
        <v>-0.23553008595988534</v>
      </c>
      <c r="M54" s="61">
        <f>L54*'Расчет субсидий'!Q54</f>
        <v>-4.7106017191977063</v>
      </c>
      <c r="N54" s="62">
        <f t="shared" si="14"/>
        <v>-4.5114987804074227</v>
      </c>
      <c r="O54" s="61">
        <f>'Расчет субсидий'!R54-1</f>
        <v>0</v>
      </c>
      <c r="P54" s="61">
        <f>O54*'Расчет субсидий'!S54</f>
        <v>0</v>
      </c>
      <c r="Q54" s="62">
        <f t="shared" si="15"/>
        <v>0</v>
      </c>
      <c r="R54" s="61">
        <f>'Расчет субсидий'!V54-1</f>
        <v>0</v>
      </c>
      <c r="S54" s="61">
        <f>R54*'Расчет субсидий'!W54</f>
        <v>0</v>
      </c>
      <c r="T54" s="62">
        <f t="shared" si="16"/>
        <v>0</v>
      </c>
      <c r="U54" s="61">
        <f>'Расчет субсидий'!Z54-1</f>
        <v>3.7735849056603765E-2</v>
      </c>
      <c r="V54" s="61">
        <f>U54*'Расчет субсидий'!AA54</f>
        <v>1.132075471698113</v>
      </c>
      <c r="W54" s="62">
        <f t="shared" si="17"/>
        <v>1.0842260531346857</v>
      </c>
      <c r="X54" s="61">
        <f t="shared" si="12"/>
        <v>-3.5785262474995934</v>
      </c>
    </row>
    <row r="55" spans="1:24" ht="15" customHeight="1">
      <c r="A55" s="36" t="s">
        <v>55</v>
      </c>
      <c r="B55" s="59">
        <f>'Расчет субсидий'!AG55</f>
        <v>2.9181818181818073</v>
      </c>
      <c r="C55" s="61">
        <f>'Расчет субсидий'!D55-1</f>
        <v>-1</v>
      </c>
      <c r="D55" s="61">
        <f>C55*'Расчет субсидий'!E55</f>
        <v>0</v>
      </c>
      <c r="E55" s="62">
        <f t="shared" si="13"/>
        <v>0</v>
      </c>
      <c r="F55" s="30" t="s">
        <v>376</v>
      </c>
      <c r="G55" s="30" t="s">
        <v>376</v>
      </c>
      <c r="H55" s="30" t="s">
        <v>376</v>
      </c>
      <c r="I55" s="30" t="s">
        <v>376</v>
      </c>
      <c r="J55" s="30" t="s">
        <v>376</v>
      </c>
      <c r="K55" s="30" t="s">
        <v>376</v>
      </c>
      <c r="L55" s="61">
        <f>'Расчет субсидий'!P55-1</f>
        <v>1.6466761536897856E-2</v>
      </c>
      <c r="M55" s="61">
        <f>L55*'Расчет субсидий'!Q55</f>
        <v>0.32933523073795712</v>
      </c>
      <c r="N55" s="62">
        <f t="shared" si="14"/>
        <v>0.85099628194386301</v>
      </c>
      <c r="O55" s="61">
        <f>'Расчет субсидий'!R55-1</f>
        <v>0</v>
      </c>
      <c r="P55" s="61">
        <f>O55*'Расчет субсидий'!S55</f>
        <v>0</v>
      </c>
      <c r="Q55" s="62">
        <f t="shared" si="15"/>
        <v>0</v>
      </c>
      <c r="R55" s="61">
        <f>'Расчет субсидий'!V55-1</f>
        <v>0</v>
      </c>
      <c r="S55" s="61">
        <f>R55*'Расчет субсидий'!W55</f>
        <v>0</v>
      </c>
      <c r="T55" s="62">
        <f t="shared" si="16"/>
        <v>0</v>
      </c>
      <c r="U55" s="61">
        <f>'Расчет субсидий'!Z55-1</f>
        <v>4.0000000000000036E-2</v>
      </c>
      <c r="V55" s="61">
        <f>U55*'Расчет субсидий'!AA55</f>
        <v>0.80000000000000071</v>
      </c>
      <c r="W55" s="62">
        <f t="shared" si="17"/>
        <v>2.0671855362379441</v>
      </c>
      <c r="X55" s="61">
        <f t="shared" si="12"/>
        <v>1.1293352307379578</v>
      </c>
    </row>
    <row r="56" spans="1:24" ht="15" customHeight="1">
      <c r="A56" s="36" t="s">
        <v>56</v>
      </c>
      <c r="B56" s="59">
        <f>'Расчет субсидий'!AG56</f>
        <v>4.1545454545454561</v>
      </c>
      <c r="C56" s="61">
        <f>'Расчет субсидий'!D56-1</f>
        <v>-1</v>
      </c>
      <c r="D56" s="61">
        <f>C56*'Расчет субсидий'!E56</f>
        <v>0</v>
      </c>
      <c r="E56" s="62">
        <f t="shared" si="13"/>
        <v>0</v>
      </c>
      <c r="F56" s="30" t="s">
        <v>376</v>
      </c>
      <c r="G56" s="30" t="s">
        <v>376</v>
      </c>
      <c r="H56" s="30" t="s">
        <v>376</v>
      </c>
      <c r="I56" s="30" t="s">
        <v>376</v>
      </c>
      <c r="J56" s="30" t="s">
        <v>376</v>
      </c>
      <c r="K56" s="30" t="s">
        <v>376</v>
      </c>
      <c r="L56" s="61">
        <f>'Расчет субсидий'!P56-1</f>
        <v>0.1395045632333769</v>
      </c>
      <c r="M56" s="61">
        <f>L56*'Расчет субсидий'!Q56</f>
        <v>2.790091264667538</v>
      </c>
      <c r="N56" s="62">
        <f t="shared" si="14"/>
        <v>5.0769396020678865</v>
      </c>
      <c r="O56" s="61">
        <f>'Расчет субсидий'!R56-1</f>
        <v>0</v>
      </c>
      <c r="P56" s="61">
        <f>O56*'Расчет субсидий'!S56</f>
        <v>0</v>
      </c>
      <c r="Q56" s="62">
        <f t="shared" si="15"/>
        <v>0</v>
      </c>
      <c r="R56" s="61">
        <f>'Расчет субсидий'!V56-1</f>
        <v>-7.7419354838709653E-2</v>
      </c>
      <c r="S56" s="61">
        <f>R56*'Расчет субсидий'!W56</f>
        <v>-1.9354838709677413</v>
      </c>
      <c r="T56" s="62">
        <f t="shared" si="16"/>
        <v>-3.5218685632674687</v>
      </c>
      <c r="U56" s="61">
        <f>'Расчет субсидий'!Z56-1</f>
        <v>5.7142857142857162E-2</v>
      </c>
      <c r="V56" s="61">
        <f>U56*'Расчет субсидий'!AA56</f>
        <v>1.428571428571429</v>
      </c>
      <c r="W56" s="62">
        <f t="shared" si="17"/>
        <v>2.5994744157450382</v>
      </c>
      <c r="X56" s="61">
        <f t="shared" si="12"/>
        <v>2.2831788222712257</v>
      </c>
    </row>
    <row r="57" spans="1:24" ht="15" customHeight="1">
      <c r="A57" s="36" t="s">
        <v>57</v>
      </c>
      <c r="B57" s="59">
        <f>'Расчет субсидий'!AG57</f>
        <v>20.581818181818193</v>
      </c>
      <c r="C57" s="61">
        <f>'Расчет субсидий'!D57-1</f>
        <v>-1</v>
      </c>
      <c r="D57" s="61">
        <f>C57*'Расчет субсидий'!E57</f>
        <v>0</v>
      </c>
      <c r="E57" s="62">
        <f t="shared" si="13"/>
        <v>0</v>
      </c>
      <c r="F57" s="30" t="s">
        <v>376</v>
      </c>
      <c r="G57" s="30" t="s">
        <v>376</v>
      </c>
      <c r="H57" s="30" t="s">
        <v>376</v>
      </c>
      <c r="I57" s="30" t="s">
        <v>376</v>
      </c>
      <c r="J57" s="30" t="s">
        <v>376</v>
      </c>
      <c r="K57" s="30" t="s">
        <v>376</v>
      </c>
      <c r="L57" s="61">
        <f>'Расчет субсидий'!P57-1</f>
        <v>1.2485911083281156</v>
      </c>
      <c r="M57" s="61">
        <f>L57*'Расчет субсидий'!Q57</f>
        <v>24.971822166562312</v>
      </c>
      <c r="N57" s="62">
        <f t="shared" si="14"/>
        <v>15.194947508974884</v>
      </c>
      <c r="O57" s="61">
        <f>'Расчет субсидий'!R57-1</f>
        <v>0</v>
      </c>
      <c r="P57" s="61">
        <f>O57*'Расчет субсидий'!S57</f>
        <v>0</v>
      </c>
      <c r="Q57" s="62">
        <f t="shared" si="15"/>
        <v>0</v>
      </c>
      <c r="R57" s="61">
        <f>'Расчет субсидий'!V57-1</f>
        <v>0.28676470588235303</v>
      </c>
      <c r="S57" s="61">
        <f>R57*'Расчет субсидий'!W57</f>
        <v>8.6029411764705905</v>
      </c>
      <c r="T57" s="62">
        <f t="shared" si="16"/>
        <v>5.2347497402214884</v>
      </c>
      <c r="U57" s="61">
        <f>'Расчет субсидий'!Z57-1</f>
        <v>1.2499999999999956E-2</v>
      </c>
      <c r="V57" s="61">
        <f>U57*'Расчет субсидий'!AA57</f>
        <v>0.24999999999999911</v>
      </c>
      <c r="W57" s="62">
        <f t="shared" si="17"/>
        <v>0.15212093262182044</v>
      </c>
      <c r="X57" s="61">
        <f t="shared" si="12"/>
        <v>33.824763343032899</v>
      </c>
    </row>
    <row r="58" spans="1:24" ht="15" customHeight="1">
      <c r="A58" s="36" t="s">
        <v>58</v>
      </c>
      <c r="B58" s="59">
        <f>'Расчет субсидий'!AG58</f>
        <v>6.9181818181818215</v>
      </c>
      <c r="C58" s="61">
        <f>'Расчет субсидий'!D58-1</f>
        <v>-1</v>
      </c>
      <c r="D58" s="61">
        <f>C58*'Расчет субсидий'!E58</f>
        <v>0</v>
      </c>
      <c r="E58" s="62">
        <f t="shared" si="13"/>
        <v>0</v>
      </c>
      <c r="F58" s="30" t="s">
        <v>376</v>
      </c>
      <c r="G58" s="30" t="s">
        <v>376</v>
      </c>
      <c r="H58" s="30" t="s">
        <v>376</v>
      </c>
      <c r="I58" s="30" t="s">
        <v>376</v>
      </c>
      <c r="J58" s="30" t="s">
        <v>376</v>
      </c>
      <c r="K58" s="30" t="s">
        <v>376</v>
      </c>
      <c r="L58" s="61">
        <f>'Расчет субсидий'!P58-1</f>
        <v>1.4546381243628952</v>
      </c>
      <c r="M58" s="61">
        <f>L58*'Расчет субсидий'!Q58</f>
        <v>29.092762487257904</v>
      </c>
      <c r="N58" s="62">
        <f t="shared" si="14"/>
        <v>6.9181818181818215</v>
      </c>
      <c r="O58" s="61">
        <f>'Расчет субсидий'!R58-1</f>
        <v>0</v>
      </c>
      <c r="P58" s="61">
        <f>O58*'Расчет субсидий'!S58</f>
        <v>0</v>
      </c>
      <c r="Q58" s="62">
        <f t="shared" si="15"/>
        <v>0</v>
      </c>
      <c r="R58" s="61">
        <f>'Расчет субсидий'!V58-1</f>
        <v>0</v>
      </c>
      <c r="S58" s="61">
        <f>R58*'Расчет субсидий'!W58</f>
        <v>0</v>
      </c>
      <c r="T58" s="62">
        <f t="shared" si="16"/>
        <v>0</v>
      </c>
      <c r="U58" s="61">
        <f>'Расчет субсидий'!Z58-1</f>
        <v>0</v>
      </c>
      <c r="V58" s="61">
        <f>U58*'Расчет субсидий'!AA58</f>
        <v>0</v>
      </c>
      <c r="W58" s="62">
        <f t="shared" si="17"/>
        <v>0</v>
      </c>
      <c r="X58" s="61">
        <f t="shared" si="12"/>
        <v>29.092762487257904</v>
      </c>
    </row>
    <row r="59" spans="1:24" ht="15" customHeight="1">
      <c r="A59" s="36" t="s">
        <v>59</v>
      </c>
      <c r="B59" s="59">
        <f>'Расчет субсидий'!AG59</f>
        <v>24.654545454545442</v>
      </c>
      <c r="C59" s="61">
        <f>'Расчет субсидий'!D59-1</f>
        <v>-1</v>
      </c>
      <c r="D59" s="61">
        <f>C59*'Расчет субсидий'!E59</f>
        <v>0</v>
      </c>
      <c r="E59" s="62">
        <f t="shared" si="13"/>
        <v>0</v>
      </c>
      <c r="F59" s="30" t="s">
        <v>376</v>
      </c>
      <c r="G59" s="30" t="s">
        <v>376</v>
      </c>
      <c r="H59" s="30" t="s">
        <v>376</v>
      </c>
      <c r="I59" s="30" t="s">
        <v>376</v>
      </c>
      <c r="J59" s="30" t="s">
        <v>376</v>
      </c>
      <c r="K59" s="30" t="s">
        <v>376</v>
      </c>
      <c r="L59" s="61">
        <f>'Расчет субсидий'!P59-1</f>
        <v>0.93001555209953346</v>
      </c>
      <c r="M59" s="61">
        <f>L59*'Расчет субсидий'!Q59</f>
        <v>18.600311041990668</v>
      </c>
      <c r="N59" s="62">
        <f t="shared" si="14"/>
        <v>22.340677769873768</v>
      </c>
      <c r="O59" s="61">
        <f>'Расчет субсидий'!R59-1</f>
        <v>0</v>
      </c>
      <c r="P59" s="61">
        <f>O59*'Расчет субсидий'!S59</f>
        <v>0</v>
      </c>
      <c r="Q59" s="62">
        <f t="shared" si="15"/>
        <v>0</v>
      </c>
      <c r="R59" s="61">
        <f>'Расчет субсидий'!V59-1</f>
        <v>2.5000000000000133E-2</v>
      </c>
      <c r="S59" s="61">
        <f>R59*'Расчет субсидий'!W59</f>
        <v>0.750000000000004</v>
      </c>
      <c r="T59" s="62">
        <f t="shared" si="16"/>
        <v>0.900818716933251</v>
      </c>
      <c r="U59" s="61">
        <f>'Расчет субсидий'!Z59-1</f>
        <v>5.8823529411764719E-2</v>
      </c>
      <c r="V59" s="61">
        <f>U59*'Расчет субсидий'!AA59</f>
        <v>1.1764705882352944</v>
      </c>
      <c r="W59" s="62">
        <f t="shared" si="17"/>
        <v>1.4130489677384257</v>
      </c>
      <c r="X59" s="61">
        <f t="shared" si="12"/>
        <v>20.526781630225965</v>
      </c>
    </row>
    <row r="60" spans="1:24" ht="15" customHeight="1">
      <c r="A60" s="36" t="s">
        <v>60</v>
      </c>
      <c r="B60" s="59">
        <f>'Расчет субсидий'!AG60</f>
        <v>-13.836363636363643</v>
      </c>
      <c r="C60" s="61">
        <f>'Расчет субсидий'!D60-1</f>
        <v>-1</v>
      </c>
      <c r="D60" s="61">
        <f>C60*'Расчет субсидий'!E60</f>
        <v>0</v>
      </c>
      <c r="E60" s="62">
        <f t="shared" si="13"/>
        <v>0</v>
      </c>
      <c r="F60" s="30" t="s">
        <v>376</v>
      </c>
      <c r="G60" s="30" t="s">
        <v>376</v>
      </c>
      <c r="H60" s="30" t="s">
        <v>376</v>
      </c>
      <c r="I60" s="30" t="s">
        <v>376</v>
      </c>
      <c r="J60" s="30" t="s">
        <v>376</v>
      </c>
      <c r="K60" s="30" t="s">
        <v>376</v>
      </c>
      <c r="L60" s="61">
        <f>'Расчет субсидий'!P60-1</f>
        <v>-0.82607116920842416</v>
      </c>
      <c r="M60" s="61">
        <f>L60*'Расчет субсидий'!Q60</f>
        <v>-16.521423384168482</v>
      </c>
      <c r="N60" s="62">
        <f t="shared" si="14"/>
        <v>-17.289849594212473</v>
      </c>
      <c r="O60" s="61">
        <f>'Расчет субсидий'!R60-1</f>
        <v>0</v>
      </c>
      <c r="P60" s="61">
        <f>O60*'Расчет субсидий'!S60</f>
        <v>0</v>
      </c>
      <c r="Q60" s="62">
        <f t="shared" si="15"/>
        <v>0</v>
      </c>
      <c r="R60" s="61">
        <f>'Расчет субсидий'!V60-1</f>
        <v>1.0000000000000009E-2</v>
      </c>
      <c r="S60" s="61">
        <f>R60*'Расчет субсидий'!W60</f>
        <v>0.30000000000000027</v>
      </c>
      <c r="T60" s="62">
        <f t="shared" si="16"/>
        <v>0.31395326889534853</v>
      </c>
      <c r="U60" s="61">
        <f>'Расчет субсидий'!Z60-1</f>
        <v>0.14999999999999991</v>
      </c>
      <c r="V60" s="61">
        <f>U60*'Расчет субсидий'!AA60</f>
        <v>2.9999999999999982</v>
      </c>
      <c r="W60" s="62">
        <f t="shared" si="17"/>
        <v>3.1395326889534809</v>
      </c>
      <c r="X60" s="61">
        <f t="shared" si="12"/>
        <v>-13.221423384168483</v>
      </c>
    </row>
    <row r="61" spans="1:24" ht="15" customHeight="1">
      <c r="A61" s="36" t="s">
        <v>61</v>
      </c>
      <c r="B61" s="59">
        <f>'Расчет субсидий'!AG61</f>
        <v>-4.3272727272727138</v>
      </c>
      <c r="C61" s="61">
        <f>'Расчет субсидий'!D61-1</f>
        <v>0.16730594790721787</v>
      </c>
      <c r="D61" s="61">
        <f>C61*'Расчет субсидий'!E61</f>
        <v>1.6730594790721787</v>
      </c>
      <c r="E61" s="62">
        <f t="shared" si="13"/>
        <v>3.500140973461773</v>
      </c>
      <c r="F61" s="30" t="s">
        <v>376</v>
      </c>
      <c r="G61" s="30" t="s">
        <v>376</v>
      </c>
      <c r="H61" s="30" t="s">
        <v>376</v>
      </c>
      <c r="I61" s="30" t="s">
        <v>376</v>
      </c>
      <c r="J61" s="30" t="s">
        <v>376</v>
      </c>
      <c r="K61" s="30" t="s">
        <v>376</v>
      </c>
      <c r="L61" s="61">
        <f>'Расчет субсидий'!P61-1</f>
        <v>-0.39064573197700125</v>
      </c>
      <c r="M61" s="61">
        <f>L61*'Расчет субсидий'!Q61</f>
        <v>-7.8129146395400255</v>
      </c>
      <c r="N61" s="62">
        <f t="shared" si="14"/>
        <v>-16.345086946447761</v>
      </c>
      <c r="O61" s="61">
        <f>'Расчет субсидий'!R61-1</f>
        <v>0</v>
      </c>
      <c r="P61" s="61">
        <f>O61*'Расчет субсидий'!S61</f>
        <v>0</v>
      </c>
      <c r="Q61" s="62">
        <f t="shared" si="15"/>
        <v>0</v>
      </c>
      <c r="R61" s="61">
        <f>'Расчет субсидий'!V61-1</f>
        <v>0.1166666666666667</v>
      </c>
      <c r="S61" s="61">
        <f>R61*'Расчет субсидий'!W61</f>
        <v>3.5000000000000009</v>
      </c>
      <c r="T61" s="62">
        <f t="shared" si="16"/>
        <v>7.3222103340342155</v>
      </c>
      <c r="U61" s="61">
        <f>'Расчет субсидий'!Z61-1</f>
        <v>2.8571428571428692E-2</v>
      </c>
      <c r="V61" s="61">
        <f>U61*'Расчет субсидий'!AA61</f>
        <v>0.57142857142857384</v>
      </c>
      <c r="W61" s="62">
        <f t="shared" si="17"/>
        <v>1.1954629116790603</v>
      </c>
      <c r="X61" s="61">
        <f t="shared" si="12"/>
        <v>-2.0684265890392721</v>
      </c>
    </row>
    <row r="62" spans="1:24" ht="15" customHeight="1">
      <c r="A62" s="36" t="s">
        <v>62</v>
      </c>
      <c r="B62" s="59">
        <f>'Расчет субсидий'!AG62</f>
        <v>4.2727272727272663</v>
      </c>
      <c r="C62" s="61">
        <f>'Расчет субсидий'!D62-1</f>
        <v>-1</v>
      </c>
      <c r="D62" s="61">
        <f>C62*'Расчет субсидий'!E62</f>
        <v>0</v>
      </c>
      <c r="E62" s="62">
        <f t="shared" si="13"/>
        <v>0</v>
      </c>
      <c r="F62" s="30" t="s">
        <v>376</v>
      </c>
      <c r="G62" s="30" t="s">
        <v>376</v>
      </c>
      <c r="H62" s="30" t="s">
        <v>376</v>
      </c>
      <c r="I62" s="30" t="s">
        <v>376</v>
      </c>
      <c r="J62" s="30" t="s">
        <v>376</v>
      </c>
      <c r="K62" s="30" t="s">
        <v>376</v>
      </c>
      <c r="L62" s="61">
        <f>'Расчет субсидий'!P62-1</f>
        <v>0.27303182579564478</v>
      </c>
      <c r="M62" s="61">
        <f>L62*'Расчет субсидий'!Q62</f>
        <v>5.4606365159128956</v>
      </c>
      <c r="N62" s="62">
        <f t="shared" si="14"/>
        <v>6.5791039502595243</v>
      </c>
      <c r="O62" s="61">
        <f>'Расчет субсидий'!R62-1</f>
        <v>0</v>
      </c>
      <c r="P62" s="61">
        <f>O62*'Расчет субсидий'!S62</f>
        <v>0</v>
      </c>
      <c r="Q62" s="62">
        <f t="shared" si="15"/>
        <v>0</v>
      </c>
      <c r="R62" s="61">
        <f>'Расчет субсидий'!V62-1</f>
        <v>-7.2142857142857064E-2</v>
      </c>
      <c r="S62" s="61">
        <f>R62*'Расчет субсидий'!W62</f>
        <v>-2.1642857142857119</v>
      </c>
      <c r="T62" s="62">
        <f t="shared" si="16"/>
        <v>-2.6075825869114695</v>
      </c>
      <c r="U62" s="61">
        <f>'Расчет субсидий'!Z62-1</f>
        <v>1.2499999999999956E-2</v>
      </c>
      <c r="V62" s="61">
        <f>U62*'Расчет субсидий'!AA62</f>
        <v>0.24999999999999911</v>
      </c>
      <c r="W62" s="62">
        <f t="shared" si="17"/>
        <v>0.30120590937921193</v>
      </c>
      <c r="X62" s="61">
        <f t="shared" si="12"/>
        <v>3.5463508016271827</v>
      </c>
    </row>
    <row r="63" spans="1:24" ht="15" customHeight="1">
      <c r="A63" s="36" t="s">
        <v>63</v>
      </c>
      <c r="B63" s="59">
        <f>'Расчет субсидий'!AG63</f>
        <v>-9.7636363636363654</v>
      </c>
      <c r="C63" s="61">
        <f>'Расчет субсидий'!D63-1</f>
        <v>-1</v>
      </c>
      <c r="D63" s="61">
        <f>C63*'Расчет субсидий'!E63</f>
        <v>0</v>
      </c>
      <c r="E63" s="62">
        <f t="shared" si="13"/>
        <v>0</v>
      </c>
      <c r="F63" s="30" t="s">
        <v>376</v>
      </c>
      <c r="G63" s="30" t="s">
        <v>376</v>
      </c>
      <c r="H63" s="30" t="s">
        <v>376</v>
      </c>
      <c r="I63" s="30" t="s">
        <v>376</v>
      </c>
      <c r="J63" s="30" t="s">
        <v>376</v>
      </c>
      <c r="K63" s="30" t="s">
        <v>376</v>
      </c>
      <c r="L63" s="61">
        <f>'Расчет субсидий'!P63-1</f>
        <v>-0.59014557670772672</v>
      </c>
      <c r="M63" s="61">
        <f>L63*'Расчет субсидий'!Q63</f>
        <v>-11.802911534154534</v>
      </c>
      <c r="N63" s="62">
        <f t="shared" si="14"/>
        <v>-10.478822043763227</v>
      </c>
      <c r="O63" s="61">
        <f>'Расчет субсидий'!R63-1</f>
        <v>0</v>
      </c>
      <c r="P63" s="61">
        <f>O63*'Расчет субсидий'!S63</f>
        <v>0</v>
      </c>
      <c r="Q63" s="62">
        <f t="shared" si="15"/>
        <v>0</v>
      </c>
      <c r="R63" s="61">
        <f>'Расчет субсидий'!V63-1</f>
        <v>8.3333333333333037E-3</v>
      </c>
      <c r="S63" s="61">
        <f>R63*'Расчет субсидий'!W63</f>
        <v>0.24999999999999911</v>
      </c>
      <c r="T63" s="62">
        <f t="shared" si="16"/>
        <v>0.22195417659109412</v>
      </c>
      <c r="U63" s="61">
        <f>'Расчет субсидий'!Z63-1</f>
        <v>2.7777777777777901E-2</v>
      </c>
      <c r="V63" s="61">
        <f>U63*'Расчет субсидий'!AA63</f>
        <v>0.55555555555555802</v>
      </c>
      <c r="W63" s="62">
        <f t="shared" si="17"/>
        <v>0.49323150353576872</v>
      </c>
      <c r="X63" s="61">
        <f t="shared" si="12"/>
        <v>-10.997355978598979</v>
      </c>
    </row>
    <row r="64" spans="1:24" ht="15" customHeight="1">
      <c r="A64" s="36" t="s">
        <v>64</v>
      </c>
      <c r="B64" s="59">
        <f>'Расчет субсидий'!AG64</f>
        <v>-12.390909090909091</v>
      </c>
      <c r="C64" s="61">
        <f>'Расчет субсидий'!D64-1</f>
        <v>-1</v>
      </c>
      <c r="D64" s="61">
        <f>C64*'Расчет субсидий'!E64</f>
        <v>0</v>
      </c>
      <c r="E64" s="62">
        <f t="shared" si="13"/>
        <v>0</v>
      </c>
      <c r="F64" s="30" t="s">
        <v>376</v>
      </c>
      <c r="G64" s="30" t="s">
        <v>376</v>
      </c>
      <c r="H64" s="30" t="s">
        <v>376</v>
      </c>
      <c r="I64" s="30" t="s">
        <v>376</v>
      </c>
      <c r="J64" s="30" t="s">
        <v>376</v>
      </c>
      <c r="K64" s="30" t="s">
        <v>376</v>
      </c>
      <c r="L64" s="61">
        <f>'Расчет субсидий'!P64-1</f>
        <v>-0.57173219978746015</v>
      </c>
      <c r="M64" s="61">
        <f>L64*'Расчет субсидий'!Q64</f>
        <v>-11.434643995749203</v>
      </c>
      <c r="N64" s="62">
        <f t="shared" si="14"/>
        <v>-14.2617726713571</v>
      </c>
      <c r="O64" s="61">
        <f>'Расчет субсидий'!R64-1</f>
        <v>0</v>
      </c>
      <c r="P64" s="61">
        <f>O64*'Расчет субсидий'!S64</f>
        <v>0</v>
      </c>
      <c r="Q64" s="62">
        <f t="shared" si="15"/>
        <v>0</v>
      </c>
      <c r="R64" s="61">
        <f>'Расчет субсидий'!V64-1</f>
        <v>0</v>
      </c>
      <c r="S64" s="61">
        <f>R64*'Расчет субсидий'!W64</f>
        <v>0</v>
      </c>
      <c r="T64" s="62">
        <f t="shared" si="16"/>
        <v>0</v>
      </c>
      <c r="U64" s="61">
        <f>'Расчет субсидий'!Z64-1</f>
        <v>0.10000000000000009</v>
      </c>
      <c r="V64" s="61">
        <f>U64*'Расчет субсидий'!AA64</f>
        <v>1.5000000000000013</v>
      </c>
      <c r="W64" s="62">
        <f t="shared" si="17"/>
        <v>1.8708635804480078</v>
      </c>
      <c r="X64" s="61">
        <f t="shared" si="12"/>
        <v>-9.9346439957492017</v>
      </c>
    </row>
    <row r="65" spans="1:24" ht="15" customHeight="1">
      <c r="A65" s="36" t="s">
        <v>65</v>
      </c>
      <c r="B65" s="59">
        <f>'Расчет субсидий'!AG65</f>
        <v>-4.4272727272727259</v>
      </c>
      <c r="C65" s="61">
        <f>'Расчет субсидий'!D65-1</f>
        <v>-0.92492113564668765</v>
      </c>
      <c r="D65" s="61">
        <f>C65*'Расчет субсидий'!E65</f>
        <v>-9.2492113564668763</v>
      </c>
      <c r="E65" s="62">
        <f t="shared" si="13"/>
        <v>-1.812480037984346</v>
      </c>
      <c r="F65" s="30" t="s">
        <v>376</v>
      </c>
      <c r="G65" s="30" t="s">
        <v>376</v>
      </c>
      <c r="H65" s="30" t="s">
        <v>376</v>
      </c>
      <c r="I65" s="30" t="s">
        <v>376</v>
      </c>
      <c r="J65" s="30" t="s">
        <v>376</v>
      </c>
      <c r="K65" s="30" t="s">
        <v>376</v>
      </c>
      <c r="L65" s="61">
        <f>'Расчет субсидий'!P65-1</f>
        <v>-0.86509009009009008</v>
      </c>
      <c r="M65" s="61">
        <f>L65*'Расчет субсидий'!Q65</f>
        <v>-17.301801801801801</v>
      </c>
      <c r="N65" s="62">
        <f t="shared" si="14"/>
        <v>-3.390469649609813</v>
      </c>
      <c r="O65" s="61">
        <f>'Расчет субсидий'!R65-1</f>
        <v>0</v>
      </c>
      <c r="P65" s="61">
        <f>O65*'Расчет субсидий'!S65</f>
        <v>0</v>
      </c>
      <c r="Q65" s="62">
        <f t="shared" si="15"/>
        <v>0</v>
      </c>
      <c r="R65" s="61">
        <f>'Расчет субсидий'!V65-1</f>
        <v>5.8333333333333348E-2</v>
      </c>
      <c r="S65" s="61">
        <f>R65*'Расчет субсидий'!W65</f>
        <v>1.4583333333333337</v>
      </c>
      <c r="T65" s="62">
        <f t="shared" si="16"/>
        <v>0.28577572222368586</v>
      </c>
      <c r="U65" s="61">
        <f>'Расчет субсидий'!Z65-1</f>
        <v>0.10000000000000009</v>
      </c>
      <c r="V65" s="61">
        <f>U65*'Расчет субсидий'!AA65</f>
        <v>2.5000000000000022</v>
      </c>
      <c r="W65" s="62">
        <f t="shared" si="17"/>
        <v>0.48990123809774749</v>
      </c>
      <c r="X65" s="61">
        <f t="shared" si="12"/>
        <v>-22.592679824935342</v>
      </c>
    </row>
    <row r="66" spans="1:24" ht="15" customHeight="1">
      <c r="A66" s="35" t="s">
        <v>66</v>
      </c>
      <c r="B66" s="63"/>
      <c r="C66" s="64"/>
      <c r="D66" s="64"/>
      <c r="E66" s="65"/>
      <c r="F66" s="64"/>
      <c r="G66" s="64"/>
      <c r="H66" s="65"/>
      <c r="I66" s="65"/>
      <c r="J66" s="65"/>
      <c r="K66" s="65"/>
      <c r="L66" s="64"/>
      <c r="M66" s="64"/>
      <c r="N66" s="65"/>
      <c r="O66" s="64"/>
      <c r="P66" s="64"/>
      <c r="Q66" s="65"/>
      <c r="R66" s="64"/>
      <c r="S66" s="64"/>
      <c r="T66" s="65"/>
      <c r="U66" s="64"/>
      <c r="V66" s="64"/>
      <c r="W66" s="65"/>
      <c r="X66" s="65"/>
    </row>
    <row r="67" spans="1:24" ht="15" customHeight="1">
      <c r="A67" s="36" t="s">
        <v>67</v>
      </c>
      <c r="B67" s="59">
        <f>'Расчет субсидий'!AG67</f>
        <v>4.7727272727272663</v>
      </c>
      <c r="C67" s="61">
        <f>'Расчет субсидий'!D67-1</f>
        <v>1.1052631578947367</v>
      </c>
      <c r="D67" s="61">
        <f>C67*'Расчет субсидий'!E67</f>
        <v>11.052631578947366</v>
      </c>
      <c r="E67" s="62">
        <f>$B67*D67/$X67</f>
        <v>10.011035380873897</v>
      </c>
      <c r="F67" s="30" t="s">
        <v>376</v>
      </c>
      <c r="G67" s="30" t="s">
        <v>376</v>
      </c>
      <c r="H67" s="30" t="s">
        <v>376</v>
      </c>
      <c r="I67" s="30" t="s">
        <v>376</v>
      </c>
      <c r="J67" s="30" t="s">
        <v>376</v>
      </c>
      <c r="K67" s="30" t="s">
        <v>376</v>
      </c>
      <c r="L67" s="61">
        <f>'Расчет субсидий'!P67-1</f>
        <v>-0.81523777058121705</v>
      </c>
      <c r="M67" s="61">
        <f>L67*'Расчет субсидий'!Q67</f>
        <v>-16.304755411624342</v>
      </c>
      <c r="N67" s="62">
        <f>$B67*M67/$X67</f>
        <v>-14.76820087020506</v>
      </c>
      <c r="O67" s="61">
        <f>'Расчет субсидий'!R67-1</f>
        <v>0</v>
      </c>
      <c r="P67" s="61">
        <f>O67*'Расчет субсидий'!S67</f>
        <v>0</v>
      </c>
      <c r="Q67" s="62">
        <f>$B67*P67/$X67</f>
        <v>0</v>
      </c>
      <c r="R67" s="61">
        <f>'Расчет субсидий'!V67-1</f>
        <v>0.35071428571428576</v>
      </c>
      <c r="S67" s="61">
        <f>R67*'Расчет субсидий'!W67</f>
        <v>10.521428571428572</v>
      </c>
      <c r="T67" s="62">
        <f>$B67*S67/$X67</f>
        <v>9.5298927620584308</v>
      </c>
      <c r="U67" s="61">
        <f>'Расчет субсидий'!Z67-1</f>
        <v>0</v>
      </c>
      <c r="V67" s="61">
        <f>U67*'Расчет субсидий'!AA67</f>
        <v>0</v>
      </c>
      <c r="W67" s="62">
        <f>$B67*V67/$X67</f>
        <v>0</v>
      </c>
      <c r="X67" s="61">
        <f t="shared" si="12"/>
        <v>5.2693047387515968</v>
      </c>
    </row>
    <row r="68" spans="1:24" ht="15" customHeight="1">
      <c r="A68" s="36" t="s">
        <v>68</v>
      </c>
      <c r="B68" s="59">
        <f>'Расчет субсидий'!AG68</f>
        <v>31.772727272727252</v>
      </c>
      <c r="C68" s="61">
        <f>'Расчет субсидий'!D68-1</f>
        <v>-0.19278719672610356</v>
      </c>
      <c r="D68" s="61">
        <f>C68*'Расчет субсидий'!E68</f>
        <v>-1.9278719672610356</v>
      </c>
      <c r="E68" s="62">
        <f>$B68*D68/$X68</f>
        <v>-7.4732264305321792</v>
      </c>
      <c r="F68" s="30" t="s">
        <v>376</v>
      </c>
      <c r="G68" s="30" t="s">
        <v>376</v>
      </c>
      <c r="H68" s="30" t="s">
        <v>376</v>
      </c>
      <c r="I68" s="30" t="s">
        <v>376</v>
      </c>
      <c r="J68" s="30" t="s">
        <v>376</v>
      </c>
      <c r="K68" s="30" t="s">
        <v>376</v>
      </c>
      <c r="L68" s="61">
        <f>'Расчет субсидий'!P68-1</f>
        <v>-0.53325876702414643</v>
      </c>
      <c r="M68" s="61">
        <f>L68*'Расчет субсидий'!Q68</f>
        <v>-10.665175340482929</v>
      </c>
      <c r="N68" s="62">
        <f>$B68*M68/$X68</f>
        <v>-41.342615896839362</v>
      </c>
      <c r="O68" s="61">
        <f>'Расчет субсидий'!R68-1</f>
        <v>0</v>
      </c>
      <c r="P68" s="61">
        <f>O68*'Расчет субсидий'!S68</f>
        <v>0</v>
      </c>
      <c r="Q68" s="62">
        <f>$B68*P68/$X68</f>
        <v>0</v>
      </c>
      <c r="R68" s="61">
        <f>'Расчет субсидий'!V68-1</f>
        <v>4.1578947368421062</v>
      </c>
      <c r="S68" s="61">
        <f>R68*'Расчет субсидий'!W68</f>
        <v>20.789473684210531</v>
      </c>
      <c r="T68" s="62">
        <f>$B68*S68/$X68</f>
        <v>80.588569600098793</v>
      </c>
      <c r="U68" s="61">
        <f>'Расчет субсидий'!Z68-1</f>
        <v>0</v>
      </c>
      <c r="V68" s="61">
        <f>U68*'Расчет субсидий'!AA68</f>
        <v>0</v>
      </c>
      <c r="W68" s="62">
        <f>$B68*V68/$X68</f>
        <v>0</v>
      </c>
      <c r="X68" s="61">
        <f t="shared" si="12"/>
        <v>8.196426376466567</v>
      </c>
    </row>
    <row r="69" spans="1:24" ht="15" customHeight="1">
      <c r="A69" s="36" t="s">
        <v>69</v>
      </c>
      <c r="B69" s="59">
        <f>'Расчет субсидий'!AG69</f>
        <v>24.290909090909082</v>
      </c>
      <c r="C69" s="61">
        <f>'Расчет субсидий'!D69-1</f>
        <v>0.34300518134715041</v>
      </c>
      <c r="D69" s="61">
        <f>C69*'Расчет субсидий'!E69</f>
        <v>3.4300518134715041</v>
      </c>
      <c r="E69" s="62">
        <f>$B69*D69/$X69</f>
        <v>2.0168400364450627</v>
      </c>
      <c r="F69" s="30" t="s">
        <v>376</v>
      </c>
      <c r="G69" s="30" t="s">
        <v>376</v>
      </c>
      <c r="H69" s="30" t="s">
        <v>376</v>
      </c>
      <c r="I69" s="30" t="s">
        <v>376</v>
      </c>
      <c r="J69" s="30" t="s">
        <v>376</v>
      </c>
      <c r="K69" s="30" t="s">
        <v>376</v>
      </c>
      <c r="L69" s="61">
        <f>'Расчет субсидий'!P69-1</f>
        <v>-0.76915322580645162</v>
      </c>
      <c r="M69" s="61">
        <f>L69*'Расчет субсидий'!Q69</f>
        <v>-15.383064516129032</v>
      </c>
      <c r="N69" s="62">
        <f>$B69*M69/$X69</f>
        <v>-9.0451054638577908</v>
      </c>
      <c r="O69" s="61">
        <f>'Расчет субсидий'!R69-1</f>
        <v>0</v>
      </c>
      <c r="P69" s="61">
        <f>O69*'Расчет субсидий'!S69</f>
        <v>0</v>
      </c>
      <c r="Q69" s="62">
        <f>$B69*P69/$X69</f>
        <v>0</v>
      </c>
      <c r="R69" s="61">
        <f>'Расчет субсидий'!V69-1</f>
        <v>7.4999999999999956E-2</v>
      </c>
      <c r="S69" s="61">
        <f>R69*'Расчет субсидий'!W69</f>
        <v>1.4999999999999991</v>
      </c>
      <c r="T69" s="62">
        <f>$B69*S69/$X69</f>
        <v>0.88198669267499252</v>
      </c>
      <c r="U69" s="61">
        <f>'Расчет субсидий'!Z69-1</f>
        <v>1.7254901960784315</v>
      </c>
      <c r="V69" s="61">
        <f>U69*'Расчет субсидий'!AA69</f>
        <v>51.764705882352942</v>
      </c>
      <c r="W69" s="62">
        <f>$B69*V69/$X69</f>
        <v>30.43718782564682</v>
      </c>
      <c r="X69" s="61">
        <f t="shared" si="12"/>
        <v>41.311693179695411</v>
      </c>
    </row>
    <row r="70" spans="1:24" ht="15" customHeight="1">
      <c r="A70" s="36" t="s">
        <v>70</v>
      </c>
      <c r="B70" s="59">
        <f>'Расчет субсидий'!AG70</f>
        <v>-4.6909090909090914</v>
      </c>
      <c r="C70" s="61">
        <f>'Расчет субсидий'!D70-1</f>
        <v>0.38282412099990792</v>
      </c>
      <c r="D70" s="61">
        <f>C70*'Расчет субсидий'!E70</f>
        <v>3.8282412099990792</v>
      </c>
      <c r="E70" s="62">
        <f>$B70*D70/$X70</f>
        <v>0.56239119074390442</v>
      </c>
      <c r="F70" s="30" t="s">
        <v>376</v>
      </c>
      <c r="G70" s="30" t="s">
        <v>376</v>
      </c>
      <c r="H70" s="30" t="s">
        <v>376</v>
      </c>
      <c r="I70" s="30" t="s">
        <v>376</v>
      </c>
      <c r="J70" s="30" t="s">
        <v>376</v>
      </c>
      <c r="K70" s="30" t="s">
        <v>376</v>
      </c>
      <c r="L70" s="61">
        <f>'Расчет субсидий'!P70-1</f>
        <v>-0.66298147603645985</v>
      </c>
      <c r="M70" s="61">
        <f>L70*'Расчет субсидий'!Q70</f>
        <v>-13.259629520729197</v>
      </c>
      <c r="N70" s="62">
        <f>$B70*M70/$X70</f>
        <v>-1.947917705788375</v>
      </c>
      <c r="O70" s="61">
        <f>'Расчет субсидий'!R70-1</f>
        <v>0</v>
      </c>
      <c r="P70" s="61">
        <f>O70*'Расчет субсидий'!S70</f>
        <v>0</v>
      </c>
      <c r="Q70" s="62">
        <f>$B70*P70/$X70</f>
        <v>0</v>
      </c>
      <c r="R70" s="61">
        <f>'Расчет субсидий'!V70-1</f>
        <v>0</v>
      </c>
      <c r="S70" s="61">
        <f>R70*'Расчет субсидий'!W70</f>
        <v>0</v>
      </c>
      <c r="T70" s="62">
        <f>$B70*S70/$X70</f>
        <v>0</v>
      </c>
      <c r="U70" s="61">
        <f>'Расчет субсидий'!Z70-1</f>
        <v>-0.5625</v>
      </c>
      <c r="V70" s="61">
        <f>U70*'Расчет субсидий'!AA70</f>
        <v>-22.5</v>
      </c>
      <c r="W70" s="62">
        <f>$B70*V70/$X70</f>
        <v>-3.3053825758646207</v>
      </c>
      <c r="X70" s="61">
        <f t="shared" si="12"/>
        <v>-31.931388310730117</v>
      </c>
    </row>
    <row r="71" spans="1:24" ht="15" customHeight="1">
      <c r="A71" s="36" t="s">
        <v>71</v>
      </c>
      <c r="B71" s="59">
        <f>'Расчет субсидий'!AG71</f>
        <v>-18.572727272727278</v>
      </c>
      <c r="C71" s="61">
        <f>'Расчет субсидий'!D71-1</f>
        <v>-1</v>
      </c>
      <c r="D71" s="61">
        <f>C71*'Расчет субсидий'!E71</f>
        <v>0</v>
      </c>
      <c r="E71" s="62">
        <f>$B71*D71/$X71</f>
        <v>0</v>
      </c>
      <c r="F71" s="30" t="s">
        <v>376</v>
      </c>
      <c r="G71" s="30" t="s">
        <v>376</v>
      </c>
      <c r="H71" s="30" t="s">
        <v>376</v>
      </c>
      <c r="I71" s="30" t="s">
        <v>376</v>
      </c>
      <c r="J71" s="30" t="s">
        <v>376</v>
      </c>
      <c r="K71" s="30" t="s">
        <v>376</v>
      </c>
      <c r="L71" s="61">
        <f>'Расчет субсидий'!P71-1</f>
        <v>-0.73519221250618716</v>
      </c>
      <c r="M71" s="61">
        <f>L71*'Расчет субсидий'!Q71</f>
        <v>-14.703844250123744</v>
      </c>
      <c r="N71" s="62">
        <f>$B71*M71/$X71</f>
        <v>-24.737034222768894</v>
      </c>
      <c r="O71" s="61">
        <f>'Расчет субсидий'!R71-1</f>
        <v>0</v>
      </c>
      <c r="P71" s="61">
        <f>O71*'Расчет субсидий'!S71</f>
        <v>0</v>
      </c>
      <c r="Q71" s="62">
        <f>$B71*P71/$X71</f>
        <v>0</v>
      </c>
      <c r="R71" s="61">
        <f>'Расчет субсидий'!V71-1</f>
        <v>0.29795918367346941</v>
      </c>
      <c r="S71" s="61">
        <f>R71*'Расчет субсидий'!W71</f>
        <v>5.9591836734693882</v>
      </c>
      <c r="T71" s="62">
        <f>$B71*S71/$X71</f>
        <v>10.025441507865356</v>
      </c>
      <c r="U71" s="61">
        <f>'Расчет субсидий'!Z71-1</f>
        <v>-7.6502732240437243E-2</v>
      </c>
      <c r="V71" s="61">
        <f>U71*'Расчет субсидий'!AA71</f>
        <v>-2.2950819672131173</v>
      </c>
      <c r="W71" s="62">
        <f>$B71*V71/$X71</f>
        <v>-3.8611345578237373</v>
      </c>
      <c r="X71" s="61">
        <f t="shared" si="12"/>
        <v>-11.039742543867472</v>
      </c>
    </row>
    <row r="72" spans="1:24" ht="15" customHeight="1">
      <c r="A72" s="35" t="s">
        <v>72</v>
      </c>
      <c r="B72" s="63"/>
      <c r="C72" s="64"/>
      <c r="D72" s="64"/>
      <c r="E72" s="65"/>
      <c r="F72" s="64"/>
      <c r="G72" s="64"/>
      <c r="H72" s="65"/>
      <c r="I72" s="65"/>
      <c r="J72" s="65"/>
      <c r="K72" s="65"/>
      <c r="L72" s="64"/>
      <c r="M72" s="64"/>
      <c r="N72" s="65"/>
      <c r="O72" s="64"/>
      <c r="P72" s="64"/>
      <c r="Q72" s="65"/>
      <c r="R72" s="64"/>
      <c r="S72" s="64"/>
      <c r="T72" s="65"/>
      <c r="U72" s="64"/>
      <c r="V72" s="64"/>
      <c r="W72" s="65"/>
      <c r="X72" s="65"/>
    </row>
    <row r="73" spans="1:24" ht="15" customHeight="1">
      <c r="A73" s="36" t="s">
        <v>73</v>
      </c>
      <c r="B73" s="59">
        <f>'Расчет субсидий'!AG73</f>
        <v>-1.2636363636363637</v>
      </c>
      <c r="C73" s="61">
        <f>'Расчет субсидий'!D73-1</f>
        <v>-1.8899082568807235E-2</v>
      </c>
      <c r="D73" s="61">
        <f>C73*'Расчет субсидий'!E73</f>
        <v>-0.18899082568807235</v>
      </c>
      <c r="E73" s="62">
        <f t="shared" ref="E73:E80" si="18">$B73*D73/$X73</f>
        <v>-2.9627576860203248E-2</v>
      </c>
      <c r="F73" s="30" t="s">
        <v>376</v>
      </c>
      <c r="G73" s="30" t="s">
        <v>376</v>
      </c>
      <c r="H73" s="30" t="s">
        <v>376</v>
      </c>
      <c r="I73" s="30" t="s">
        <v>376</v>
      </c>
      <c r="J73" s="30" t="s">
        <v>376</v>
      </c>
      <c r="K73" s="30" t="s">
        <v>376</v>
      </c>
      <c r="L73" s="61">
        <f>'Расчет субсидий'!P73-1</f>
        <v>-0.78223963434541299</v>
      </c>
      <c r="M73" s="61">
        <f>L73*'Расчет субсидий'!Q73</f>
        <v>-15.644792686908261</v>
      </c>
      <c r="N73" s="62">
        <f t="shared" ref="N73:N80" si="19">$B73*M73/$X73</f>
        <v>-2.4525915271588437</v>
      </c>
      <c r="O73" s="61">
        <f>'Расчет субсидий'!R73-1</f>
        <v>0</v>
      </c>
      <c r="P73" s="61">
        <f>O73*'Расчет субсидий'!S73</f>
        <v>0</v>
      </c>
      <c r="Q73" s="62">
        <f t="shared" ref="Q73:Q80" si="20">$B73*P73/$X73</f>
        <v>0</v>
      </c>
      <c r="R73" s="61">
        <f>'Расчет субсидий'!V73-1</f>
        <v>-0.27422680412371125</v>
      </c>
      <c r="S73" s="61">
        <f>R73*'Расчет субсидий'!W73</f>
        <v>-8.2268041237113376</v>
      </c>
      <c r="T73" s="62">
        <f t="shared" ref="T73:T80" si="21">$B73*S73/$X73</f>
        <v>-1.289693669529683</v>
      </c>
      <c r="U73" s="61">
        <f>'Расчет субсидий'!Z73-1</f>
        <v>0.8</v>
      </c>
      <c r="V73" s="61">
        <f>U73*'Расчет субсидий'!AA73</f>
        <v>16</v>
      </c>
      <c r="W73" s="62">
        <f t="shared" ref="W73:W80" si="22">$B73*V73/$X73</f>
        <v>2.5082764099123667</v>
      </c>
      <c r="X73" s="61">
        <f t="shared" si="12"/>
        <v>-8.0605876363076732</v>
      </c>
    </row>
    <row r="74" spans="1:24" ht="15" customHeight="1">
      <c r="A74" s="36" t="s">
        <v>74</v>
      </c>
      <c r="B74" s="59">
        <f>'Расчет субсидий'!AG74</f>
        <v>71.118181818181824</v>
      </c>
      <c r="C74" s="61">
        <f>'Расчет субсидий'!D74-1</f>
        <v>0.16288589292692457</v>
      </c>
      <c r="D74" s="61">
        <f>C74*'Расчет субсидий'!E74</f>
        <v>1.6288589292692457</v>
      </c>
      <c r="E74" s="62">
        <f t="shared" si="18"/>
        <v>7.2027880192965199</v>
      </c>
      <c r="F74" s="30" t="s">
        <v>376</v>
      </c>
      <c r="G74" s="30" t="s">
        <v>376</v>
      </c>
      <c r="H74" s="30" t="s">
        <v>376</v>
      </c>
      <c r="I74" s="30" t="s">
        <v>376</v>
      </c>
      <c r="J74" s="30" t="s">
        <v>376</v>
      </c>
      <c r="K74" s="30" t="s">
        <v>376</v>
      </c>
      <c r="L74" s="61">
        <f>'Расчет субсидий'!P74-1</f>
        <v>-5.6472861408747521E-2</v>
      </c>
      <c r="M74" s="61">
        <f>L74*'Расчет субсидий'!Q74</f>
        <v>-1.1294572281749504</v>
      </c>
      <c r="N74" s="62">
        <f t="shared" si="19"/>
        <v>-4.9944417194287647</v>
      </c>
      <c r="O74" s="61">
        <f>'Расчет субсидий'!R74-1</f>
        <v>0</v>
      </c>
      <c r="P74" s="61">
        <f>O74*'Расчет субсидий'!S74</f>
        <v>0</v>
      </c>
      <c r="Q74" s="62">
        <f t="shared" si="20"/>
        <v>0</v>
      </c>
      <c r="R74" s="61">
        <f>'Расчет субсидий'!V74-1</f>
        <v>2.7027027027026751E-3</v>
      </c>
      <c r="S74" s="61">
        <f>R74*'Расчет субсидий'!W74</f>
        <v>5.4054054054053502E-2</v>
      </c>
      <c r="T74" s="62">
        <f t="shared" si="21"/>
        <v>0.23902615870461691</v>
      </c>
      <c r="U74" s="61">
        <f>'Расчет субсидий'!Z74-1</f>
        <v>0.51764705882352935</v>
      </c>
      <c r="V74" s="61">
        <f>U74*'Расчет субсидий'!AA74</f>
        <v>15.52941176470588</v>
      </c>
      <c r="W74" s="62">
        <f t="shared" si="22"/>
        <v>68.670809359609464</v>
      </c>
      <c r="X74" s="61">
        <f t="shared" si="12"/>
        <v>16.082867519854229</v>
      </c>
    </row>
    <row r="75" spans="1:24" ht="15" customHeight="1">
      <c r="A75" s="36" t="s">
        <v>75</v>
      </c>
      <c r="B75" s="59">
        <f>'Расчет субсидий'!AG75</f>
        <v>8.6727272727272791</v>
      </c>
      <c r="C75" s="61">
        <f>'Расчет субсидий'!D75-1</f>
        <v>0.19999999999999996</v>
      </c>
      <c r="D75" s="61">
        <f>C75*'Расчет субсидий'!E75</f>
        <v>1.9999999999999996</v>
      </c>
      <c r="E75" s="62">
        <f t="shared" si="18"/>
        <v>1.238315410488418</v>
      </c>
      <c r="F75" s="30" t="s">
        <v>376</v>
      </c>
      <c r="G75" s="30" t="s">
        <v>376</v>
      </c>
      <c r="H75" s="30" t="s">
        <v>376</v>
      </c>
      <c r="I75" s="30" t="s">
        <v>376</v>
      </c>
      <c r="J75" s="30" t="s">
        <v>376</v>
      </c>
      <c r="K75" s="30" t="s">
        <v>376</v>
      </c>
      <c r="L75" s="61">
        <f>'Расчет субсидий'!P75-1</f>
        <v>0.35036496350364965</v>
      </c>
      <c r="M75" s="61">
        <f>L75*'Расчет субсидий'!Q75</f>
        <v>7.007299270072993</v>
      </c>
      <c r="N75" s="62">
        <f t="shared" si="19"/>
        <v>4.3386233360178164</v>
      </c>
      <c r="O75" s="61">
        <f>'Расчет субсидий'!R75-1</f>
        <v>0</v>
      </c>
      <c r="P75" s="61">
        <f>O75*'Расчет субсидий'!S75</f>
        <v>0</v>
      </c>
      <c r="Q75" s="62">
        <f t="shared" si="20"/>
        <v>0</v>
      </c>
      <c r="R75" s="61">
        <f>'Расчет субсидий'!V75-1</f>
        <v>0</v>
      </c>
      <c r="S75" s="61">
        <f>R75*'Расчет субсидий'!W75</f>
        <v>0</v>
      </c>
      <c r="T75" s="62">
        <f t="shared" si="21"/>
        <v>0</v>
      </c>
      <c r="U75" s="61">
        <f>'Расчет субсидий'!Z75-1</f>
        <v>0.19999999999999996</v>
      </c>
      <c r="V75" s="61">
        <f>U75*'Расчет субсидий'!AA75</f>
        <v>4.9999999999999991</v>
      </c>
      <c r="W75" s="62">
        <f t="shared" si="22"/>
        <v>3.0957885262210452</v>
      </c>
      <c r="X75" s="61">
        <f t="shared" si="12"/>
        <v>14.007299270072991</v>
      </c>
    </row>
    <row r="76" spans="1:24" ht="15" customHeight="1">
      <c r="A76" s="36" t="s">
        <v>76</v>
      </c>
      <c r="B76" s="59">
        <f>'Расчет субсидий'!AG76</f>
        <v>-16.727272727272734</v>
      </c>
      <c r="C76" s="61">
        <f>'Расчет субсидий'!D76-1</f>
        <v>-0.46458333333333335</v>
      </c>
      <c r="D76" s="61">
        <f>C76*'Расчет субсидий'!E76</f>
        <v>-4.6458333333333339</v>
      </c>
      <c r="E76" s="62">
        <f t="shared" si="18"/>
        <v>-4.391180460465069</v>
      </c>
      <c r="F76" s="30" t="s">
        <v>376</v>
      </c>
      <c r="G76" s="30" t="s">
        <v>376</v>
      </c>
      <c r="H76" s="30" t="s">
        <v>376</v>
      </c>
      <c r="I76" s="30" t="s">
        <v>376</v>
      </c>
      <c r="J76" s="30" t="s">
        <v>376</v>
      </c>
      <c r="K76" s="30" t="s">
        <v>376</v>
      </c>
      <c r="L76" s="61">
        <f>'Расчет субсидий'!P76-1</f>
        <v>-0.53590761457957425</v>
      </c>
      <c r="M76" s="61">
        <f>L76*'Расчет субсидий'!Q76</f>
        <v>-10.718152291591485</v>
      </c>
      <c r="N76" s="62">
        <f t="shared" si="19"/>
        <v>-10.130656340475429</v>
      </c>
      <c r="O76" s="61">
        <f>'Расчет субсидий'!R76-1</f>
        <v>0</v>
      </c>
      <c r="P76" s="61">
        <f>O76*'Расчет субсидий'!S76</f>
        <v>0</v>
      </c>
      <c r="Q76" s="62">
        <f t="shared" si="20"/>
        <v>0</v>
      </c>
      <c r="R76" s="61">
        <f>'Расчет субсидий'!V76-1</f>
        <v>2.2222222222222143E-2</v>
      </c>
      <c r="S76" s="61">
        <f>R76*'Расчет субсидий'!W76</f>
        <v>0.6666666666666643</v>
      </c>
      <c r="T76" s="62">
        <f t="shared" si="21"/>
        <v>0.63012455038063553</v>
      </c>
      <c r="U76" s="61">
        <f>'Расчет субсидий'!Z76-1</f>
        <v>-0.15000000000000002</v>
      </c>
      <c r="V76" s="61">
        <f>U76*'Расчет субсидий'!AA76</f>
        <v>-3.0000000000000004</v>
      </c>
      <c r="W76" s="62">
        <f t="shared" si="22"/>
        <v>-2.8355604767128701</v>
      </c>
      <c r="X76" s="61">
        <f t="shared" si="12"/>
        <v>-17.697318958258155</v>
      </c>
    </row>
    <row r="77" spans="1:24" ht="15" customHeight="1">
      <c r="A77" s="36" t="s">
        <v>77</v>
      </c>
      <c r="B77" s="59">
        <f>'Расчет субсидий'!AG77</f>
        <v>-3.7181818181818151</v>
      </c>
      <c r="C77" s="61">
        <f>'Расчет субсидий'!D77-1</f>
        <v>-0.19175257731958761</v>
      </c>
      <c r="D77" s="61">
        <f>C77*'Расчет субсидий'!E77</f>
        <v>-1.9175257731958761</v>
      </c>
      <c r="E77" s="62">
        <f t="shared" si="18"/>
        <v>-0.52767127875221875</v>
      </c>
      <c r="F77" s="30" t="s">
        <v>376</v>
      </c>
      <c r="G77" s="30" t="s">
        <v>376</v>
      </c>
      <c r="H77" s="30" t="s">
        <v>376</v>
      </c>
      <c r="I77" s="30" t="s">
        <v>376</v>
      </c>
      <c r="J77" s="30" t="s">
        <v>376</v>
      </c>
      <c r="K77" s="30" t="s">
        <v>376</v>
      </c>
      <c r="L77" s="61">
        <f>'Расчет субсидий'!P77-1</f>
        <v>-0.53970619544390042</v>
      </c>
      <c r="M77" s="61">
        <f>L77*'Расчет субсидий'!Q77</f>
        <v>-10.794123908878008</v>
      </c>
      <c r="N77" s="62">
        <f t="shared" si="19"/>
        <v>-2.9703638123802851</v>
      </c>
      <c r="O77" s="61">
        <f>'Расчет субсидий'!R77-1</f>
        <v>0</v>
      </c>
      <c r="P77" s="61">
        <f>O77*'Расчет субсидий'!S77</f>
        <v>0</v>
      </c>
      <c r="Q77" s="62">
        <f t="shared" si="20"/>
        <v>0</v>
      </c>
      <c r="R77" s="61">
        <f>'Расчет субсидий'!V77-1</f>
        <v>-0.15999999999999992</v>
      </c>
      <c r="S77" s="61">
        <f>R77*'Расчет субсидий'!W77</f>
        <v>-4.7999999999999972</v>
      </c>
      <c r="T77" s="62">
        <f t="shared" si="21"/>
        <v>-1.3208803622958758</v>
      </c>
      <c r="U77" s="61">
        <f>'Расчет субсидий'!Z77-1</f>
        <v>0.19999999999999996</v>
      </c>
      <c r="V77" s="61">
        <f>U77*'Расчет субсидий'!AA77</f>
        <v>3.9999999999999991</v>
      </c>
      <c r="W77" s="62">
        <f t="shared" si="22"/>
        <v>1.1007336352465635</v>
      </c>
      <c r="X77" s="61">
        <f t="shared" si="12"/>
        <v>-13.51164968207388</v>
      </c>
    </row>
    <row r="78" spans="1:24" ht="15" customHeight="1">
      <c r="A78" s="36" t="s">
        <v>78</v>
      </c>
      <c r="B78" s="59">
        <f>'Расчет субсидий'!AG78</f>
        <v>-19.809090909090912</v>
      </c>
      <c r="C78" s="61">
        <f>'Расчет субсидий'!D78-1</f>
        <v>-0.18918918918918914</v>
      </c>
      <c r="D78" s="61">
        <f>C78*'Расчет субсидий'!E78</f>
        <v>-1.8918918918918914</v>
      </c>
      <c r="E78" s="62">
        <f t="shared" si="18"/>
        <v>-3.1324797836169522</v>
      </c>
      <c r="F78" s="30" t="s">
        <v>376</v>
      </c>
      <c r="G78" s="30" t="s">
        <v>376</v>
      </c>
      <c r="H78" s="30" t="s">
        <v>376</v>
      </c>
      <c r="I78" s="30" t="s">
        <v>376</v>
      </c>
      <c r="J78" s="30" t="s">
        <v>376</v>
      </c>
      <c r="K78" s="30" t="s">
        <v>376</v>
      </c>
      <c r="L78" s="61">
        <f>'Расчет субсидий'!P78-1</f>
        <v>-0.2823235477826358</v>
      </c>
      <c r="M78" s="61">
        <f>L78*'Расчет субсидий'!Q78</f>
        <v>-5.646470955652716</v>
      </c>
      <c r="N78" s="62">
        <f t="shared" si="19"/>
        <v>-9.3490839477487135</v>
      </c>
      <c r="O78" s="61">
        <f>'Расчет субсидий'!R78-1</f>
        <v>0</v>
      </c>
      <c r="P78" s="61">
        <f>O78*'Расчет субсидий'!S78</f>
        <v>0</v>
      </c>
      <c r="Q78" s="62">
        <f t="shared" si="20"/>
        <v>0</v>
      </c>
      <c r="R78" s="61">
        <f>'Расчет субсидий'!V78-1</f>
        <v>-0.18085106382978722</v>
      </c>
      <c r="S78" s="61">
        <f>R78*'Расчет субсидий'!W78</f>
        <v>-5.4255319148936163</v>
      </c>
      <c r="T78" s="62">
        <f t="shared" si="21"/>
        <v>-8.9832664919227803</v>
      </c>
      <c r="U78" s="61">
        <f>'Расчет субсидий'!Z78-1</f>
        <v>5.0000000000000044E-2</v>
      </c>
      <c r="V78" s="61">
        <f>U78*'Расчет субсидий'!AA78</f>
        <v>1.0000000000000009</v>
      </c>
      <c r="W78" s="62">
        <f t="shared" si="22"/>
        <v>1.6557393141975338</v>
      </c>
      <c r="X78" s="61">
        <f t="shared" si="12"/>
        <v>-11.963894762438223</v>
      </c>
    </row>
    <row r="79" spans="1:24" ht="15" customHeight="1">
      <c r="A79" s="36" t="s">
        <v>79</v>
      </c>
      <c r="B79" s="59">
        <f>'Расчет субсидий'!AG79</f>
        <v>0.16363636363638534</v>
      </c>
      <c r="C79" s="61">
        <f>'Расчет субсидий'!D79-1</f>
        <v>-0.33273381294964033</v>
      </c>
      <c r="D79" s="61">
        <f>C79*'Расчет субсидий'!E79</f>
        <v>-3.3273381294964031</v>
      </c>
      <c r="E79" s="62">
        <f t="shared" si="18"/>
        <v>-5.7132477523553691</v>
      </c>
      <c r="F79" s="30" t="s">
        <v>376</v>
      </c>
      <c r="G79" s="30" t="s">
        <v>376</v>
      </c>
      <c r="H79" s="30" t="s">
        <v>376</v>
      </c>
      <c r="I79" s="30" t="s">
        <v>376</v>
      </c>
      <c r="J79" s="30" t="s">
        <v>376</v>
      </c>
      <c r="K79" s="30" t="s">
        <v>376</v>
      </c>
      <c r="L79" s="61">
        <f>'Расчет субсидий'!P79-1</f>
        <v>1.4881915237787036E-2</v>
      </c>
      <c r="M79" s="61">
        <f>L79*'Расчет субсидий'!Q79</f>
        <v>0.29763830475574071</v>
      </c>
      <c r="N79" s="62">
        <f t="shared" si="19"/>
        <v>0.51106359182015815</v>
      </c>
      <c r="O79" s="61">
        <f>'Расчет субсидий'!R79-1</f>
        <v>0</v>
      </c>
      <c r="P79" s="61">
        <f>O79*'Расчет субсидий'!S79</f>
        <v>0</v>
      </c>
      <c r="Q79" s="62">
        <f t="shared" si="20"/>
        <v>0</v>
      </c>
      <c r="R79" s="61">
        <f>'Расчет субсидий'!V79-1</f>
        <v>0.125</v>
      </c>
      <c r="S79" s="61">
        <f>R79*'Расчет субсидий'!W79</f>
        <v>3.125</v>
      </c>
      <c r="T79" s="62">
        <f t="shared" si="21"/>
        <v>5.3658205241715971</v>
      </c>
      <c r="U79" s="61">
        <f>'Расчет субсидий'!Z79-1</f>
        <v>0</v>
      </c>
      <c r="V79" s="61">
        <f>U79*'Расчет субсидий'!AA79</f>
        <v>0</v>
      </c>
      <c r="W79" s="62">
        <f t="shared" si="22"/>
        <v>0</v>
      </c>
      <c r="X79" s="61">
        <f t="shared" si="12"/>
        <v>9.5300175259337649E-2</v>
      </c>
    </row>
    <row r="80" spans="1:24" ht="15" customHeight="1">
      <c r="A80" s="36" t="s">
        <v>80</v>
      </c>
      <c r="B80" s="59">
        <f>'Расчет субсидий'!AG80</f>
        <v>-14.11818181818181</v>
      </c>
      <c r="C80" s="61">
        <f>'Расчет субсидий'!D80-1</f>
        <v>-5.1546391752577359E-2</v>
      </c>
      <c r="D80" s="61">
        <f>C80*'Расчет субсидий'!E80</f>
        <v>-0.51546391752577359</v>
      </c>
      <c r="E80" s="62">
        <f t="shared" si="18"/>
        <v>-0.3686769757207784</v>
      </c>
      <c r="F80" s="30" t="s">
        <v>376</v>
      </c>
      <c r="G80" s="30" t="s">
        <v>376</v>
      </c>
      <c r="H80" s="30" t="s">
        <v>376</v>
      </c>
      <c r="I80" s="30" t="s">
        <v>376</v>
      </c>
      <c r="J80" s="30" t="s">
        <v>376</v>
      </c>
      <c r="K80" s="30" t="s">
        <v>376</v>
      </c>
      <c r="L80" s="61">
        <f>'Расчет субсидий'!P80-1</f>
        <v>-0.25323561515671289</v>
      </c>
      <c r="M80" s="61">
        <f>L80*'Расчет субсидий'!Q80</f>
        <v>-5.0647123031342574</v>
      </c>
      <c r="N80" s="62">
        <f t="shared" si="19"/>
        <v>-3.6224510607417879</v>
      </c>
      <c r="O80" s="61">
        <f>'Расчет субсидий'!R80-1</f>
        <v>0</v>
      </c>
      <c r="P80" s="61">
        <f>O80*'Расчет субсидий'!S80</f>
        <v>0</v>
      </c>
      <c r="Q80" s="62">
        <f t="shared" si="20"/>
        <v>0</v>
      </c>
      <c r="R80" s="61">
        <f>'Расчет субсидий'!V80-1</f>
        <v>-0.61250000000000004</v>
      </c>
      <c r="S80" s="61">
        <f>R80*'Расчет субсидий'!W80</f>
        <v>-12.25</v>
      </c>
      <c r="T80" s="62">
        <f t="shared" si="21"/>
        <v>-8.7616083280042929</v>
      </c>
      <c r="U80" s="61">
        <f>'Расчет субсидий'!Z80-1</f>
        <v>-6.3636363636363602E-2</v>
      </c>
      <c r="V80" s="61">
        <f>U80*'Расчет субсидий'!AA80</f>
        <v>-1.9090909090909081</v>
      </c>
      <c r="W80" s="62">
        <f t="shared" si="22"/>
        <v>-1.3654454537149538</v>
      </c>
      <c r="X80" s="61">
        <f t="shared" si="12"/>
        <v>-19.739267129750935</v>
      </c>
    </row>
    <row r="81" spans="1:24" ht="15" customHeight="1">
      <c r="A81" s="35" t="s">
        <v>81</v>
      </c>
      <c r="B81" s="63"/>
      <c r="C81" s="64"/>
      <c r="D81" s="64"/>
      <c r="E81" s="65"/>
      <c r="F81" s="64"/>
      <c r="G81" s="64"/>
      <c r="H81" s="65"/>
      <c r="I81" s="65"/>
      <c r="J81" s="65"/>
      <c r="K81" s="65"/>
      <c r="L81" s="64"/>
      <c r="M81" s="64"/>
      <c r="N81" s="65"/>
      <c r="O81" s="64"/>
      <c r="P81" s="64"/>
      <c r="Q81" s="65"/>
      <c r="R81" s="64"/>
      <c r="S81" s="64"/>
      <c r="T81" s="65"/>
      <c r="U81" s="64"/>
      <c r="V81" s="64"/>
      <c r="W81" s="65"/>
      <c r="X81" s="65"/>
    </row>
    <row r="82" spans="1:24" ht="15" customHeight="1">
      <c r="A82" s="36" t="s">
        <v>82</v>
      </c>
      <c r="B82" s="59">
        <f>'Расчет субсидий'!AG82</f>
        <v>10.209090909090904</v>
      </c>
      <c r="C82" s="61">
        <f>'Расчет субсидий'!D82-1</f>
        <v>0.27810180275715801</v>
      </c>
      <c r="D82" s="61">
        <f>C82*'Расчет субсидий'!E82</f>
        <v>2.7810180275715801</v>
      </c>
      <c r="E82" s="62">
        <f t="shared" ref="E82:E90" si="23">$B82*D82/$X82</f>
        <v>3.1947671008135621</v>
      </c>
      <c r="F82" s="30" t="s">
        <v>376</v>
      </c>
      <c r="G82" s="30" t="s">
        <v>376</v>
      </c>
      <c r="H82" s="30" t="s">
        <v>376</v>
      </c>
      <c r="I82" s="30" t="s">
        <v>376</v>
      </c>
      <c r="J82" s="30" t="s">
        <v>376</v>
      </c>
      <c r="K82" s="30" t="s">
        <v>376</v>
      </c>
      <c r="L82" s="61">
        <f>'Расчет субсидий'!P82-1</f>
        <v>-0.14518965084149715</v>
      </c>
      <c r="M82" s="61">
        <f>L82*'Расчет субсидий'!Q82</f>
        <v>-2.9037930168299431</v>
      </c>
      <c r="N82" s="62">
        <f t="shared" ref="N82:N90" si="24">$B82*M82/$X82</f>
        <v>-3.3358080766708325</v>
      </c>
      <c r="O82" s="61">
        <f>'Расчет субсидий'!R82-1</f>
        <v>0</v>
      </c>
      <c r="P82" s="61">
        <f>O82*'Расчет субсидий'!S82</f>
        <v>0</v>
      </c>
      <c r="Q82" s="62">
        <f t="shared" ref="Q82:Q90" si="25">$B82*P82/$X82</f>
        <v>0</v>
      </c>
      <c r="R82" s="61">
        <f>'Расчет субсидий'!V82-1</f>
        <v>0.15342465753424661</v>
      </c>
      <c r="S82" s="61">
        <f>R82*'Расчет субсидий'!W82</f>
        <v>2.3013698630136989</v>
      </c>
      <c r="T82" s="62">
        <f t="shared" ref="T82:T90" si="26">$B82*S82/$X82</f>
        <v>2.6437587431175826</v>
      </c>
      <c r="U82" s="61">
        <f>'Расчет субсидий'!Z82-1</f>
        <v>0.19166666666666665</v>
      </c>
      <c r="V82" s="61">
        <f>U82*'Расчет субсидий'!AA82</f>
        <v>6.708333333333333</v>
      </c>
      <c r="W82" s="62">
        <f t="shared" ref="W82:W90" si="27">$B82*V82/$X82</f>
        <v>7.706373141830591</v>
      </c>
      <c r="X82" s="61">
        <f t="shared" si="12"/>
        <v>8.886928207088669</v>
      </c>
    </row>
    <row r="83" spans="1:24" ht="15" customHeight="1">
      <c r="A83" s="36" t="s">
        <v>83</v>
      </c>
      <c r="B83" s="59">
        <f>'Расчет субсидий'!AG83</f>
        <v>-0.99090909090909918</v>
      </c>
      <c r="C83" s="61">
        <f>'Расчет субсидий'!D83-1</f>
        <v>1.8492793887827652E-2</v>
      </c>
      <c r="D83" s="61">
        <f>C83*'Расчет субсидий'!E83</f>
        <v>0.18492793887827652</v>
      </c>
      <c r="E83" s="62">
        <f t="shared" si="23"/>
        <v>0.14172282636310737</v>
      </c>
      <c r="F83" s="30" t="s">
        <v>376</v>
      </c>
      <c r="G83" s="30" t="s">
        <v>376</v>
      </c>
      <c r="H83" s="30" t="s">
        <v>376</v>
      </c>
      <c r="I83" s="30" t="s">
        <v>376</v>
      </c>
      <c r="J83" s="30" t="s">
        <v>376</v>
      </c>
      <c r="K83" s="30" t="s">
        <v>376</v>
      </c>
      <c r="L83" s="61">
        <f>'Расчет субсидий'!P83-1</f>
        <v>-0.51507257164123565</v>
      </c>
      <c r="M83" s="61">
        <f>L83*'Расчет субсидий'!Q83</f>
        <v>-10.301451432824713</v>
      </c>
      <c r="N83" s="62">
        <f t="shared" si="24"/>
        <v>-7.8947011552601083</v>
      </c>
      <c r="O83" s="61">
        <f>'Расчет субсидий'!R83-1</f>
        <v>0</v>
      </c>
      <c r="P83" s="61">
        <f>O83*'Расчет субсидий'!S83</f>
        <v>0</v>
      </c>
      <c r="Q83" s="62">
        <f t="shared" si="25"/>
        <v>0</v>
      </c>
      <c r="R83" s="61">
        <f>'Расчет субсидий'!V83-1</f>
        <v>0.15294117647058836</v>
      </c>
      <c r="S83" s="61">
        <f>R83*'Расчет субсидий'!W83</f>
        <v>3.8235294117647092</v>
      </c>
      <c r="T83" s="62">
        <f t="shared" si="26"/>
        <v>2.9302300031280923</v>
      </c>
      <c r="U83" s="61">
        <f>'Расчет субсидий'!Z83-1</f>
        <v>0.19999999999999996</v>
      </c>
      <c r="V83" s="61">
        <f>U83*'Расчет субсидий'!AA83</f>
        <v>4.9999999999999991</v>
      </c>
      <c r="W83" s="62">
        <f t="shared" si="27"/>
        <v>3.8318392348598094</v>
      </c>
      <c r="X83" s="61">
        <f t="shared" si="12"/>
        <v>-1.2929940821817283</v>
      </c>
    </row>
    <row r="84" spans="1:24" ht="15" customHeight="1">
      <c r="A84" s="36" t="s">
        <v>84</v>
      </c>
      <c r="B84" s="59">
        <f>'Расчет субсидий'!AG84</f>
        <v>22.072727272727292</v>
      </c>
      <c r="C84" s="61">
        <f>'Расчет субсидий'!D84-1</f>
        <v>8.8495575221239076E-3</v>
      </c>
      <c r="D84" s="61">
        <f>C84*'Расчет субсидий'!E84</f>
        <v>8.8495575221239076E-2</v>
      </c>
      <c r="E84" s="62">
        <f t="shared" si="23"/>
        <v>0.12760491469623239</v>
      </c>
      <c r="F84" s="30" t="s">
        <v>376</v>
      </c>
      <c r="G84" s="30" t="s">
        <v>376</v>
      </c>
      <c r="H84" s="30" t="s">
        <v>376</v>
      </c>
      <c r="I84" s="30" t="s">
        <v>376</v>
      </c>
      <c r="J84" s="30" t="s">
        <v>376</v>
      </c>
      <c r="K84" s="30" t="s">
        <v>376</v>
      </c>
      <c r="L84" s="61">
        <f>'Расчет субсидий'!P84-1</f>
        <v>0.3359605911330048</v>
      </c>
      <c r="M84" s="61">
        <f>L84*'Расчет субсидий'!Q84</f>
        <v>6.7192118226600961</v>
      </c>
      <c r="N84" s="62">
        <f t="shared" si="24"/>
        <v>9.6886703014579556</v>
      </c>
      <c r="O84" s="61">
        <f>'Расчет субсидий'!R84-1</f>
        <v>0</v>
      </c>
      <c r="P84" s="61">
        <f>O84*'Расчет субсидий'!S84</f>
        <v>0</v>
      </c>
      <c r="Q84" s="62">
        <f t="shared" si="25"/>
        <v>0</v>
      </c>
      <c r="R84" s="61">
        <f>'Расчет субсидий'!V84-1</f>
        <v>0.15000000000000013</v>
      </c>
      <c r="S84" s="61">
        <f>R84*'Расчет субсидий'!W84</f>
        <v>3.0000000000000027</v>
      </c>
      <c r="T84" s="62">
        <f t="shared" si="26"/>
        <v>4.3258066082022744</v>
      </c>
      <c r="U84" s="61">
        <f>'Расчет субсидий'!Z84-1</f>
        <v>0.18333333333333335</v>
      </c>
      <c r="V84" s="61">
        <f>U84*'Расчет субсидий'!AA84</f>
        <v>5.5</v>
      </c>
      <c r="W84" s="62">
        <f t="shared" si="27"/>
        <v>7.9306454483708295</v>
      </c>
      <c r="X84" s="61">
        <f t="shared" si="12"/>
        <v>15.307707397881337</v>
      </c>
    </row>
    <row r="85" spans="1:24" ht="15" customHeight="1">
      <c r="A85" s="36" t="s">
        <v>85</v>
      </c>
      <c r="B85" s="59">
        <f>'Расчет субсидий'!AG85</f>
        <v>0.20909090909091788</v>
      </c>
      <c r="C85" s="61">
        <f>'Расчет субсидий'!D85-1</f>
        <v>1.0152284263960087E-3</v>
      </c>
      <c r="D85" s="61">
        <f>C85*'Расчет субсидий'!E85</f>
        <v>1.0152284263960087E-2</v>
      </c>
      <c r="E85" s="62">
        <f t="shared" si="23"/>
        <v>1.5980090261324777E-2</v>
      </c>
      <c r="F85" s="30" t="s">
        <v>376</v>
      </c>
      <c r="G85" s="30" t="s">
        <v>376</v>
      </c>
      <c r="H85" s="30" t="s">
        <v>376</v>
      </c>
      <c r="I85" s="30" t="s">
        <v>376</v>
      </c>
      <c r="J85" s="30" t="s">
        <v>376</v>
      </c>
      <c r="K85" s="30" t="s">
        <v>376</v>
      </c>
      <c r="L85" s="61">
        <f>'Расчет субсидий'!P85-1</f>
        <v>-0.41495950452596475</v>
      </c>
      <c r="M85" s="61">
        <f>L85*'Расчет субсидий'!Q85</f>
        <v>-8.2991900905192946</v>
      </c>
      <c r="N85" s="62">
        <f t="shared" si="24"/>
        <v>-13.063247964124564</v>
      </c>
      <c r="O85" s="61">
        <f>'Расчет субсидий'!R85-1</f>
        <v>0</v>
      </c>
      <c r="P85" s="61">
        <f>O85*'Расчет субсидий'!S85</f>
        <v>0</v>
      </c>
      <c r="Q85" s="62">
        <f t="shared" si="25"/>
        <v>0</v>
      </c>
      <c r="R85" s="61">
        <f>'Расчет субсидий'!V85-1</f>
        <v>0.14687500000000009</v>
      </c>
      <c r="S85" s="61">
        <f>R85*'Расчет субсидий'!W85</f>
        <v>3.6718750000000022</v>
      </c>
      <c r="T85" s="62">
        <f t="shared" si="26"/>
        <v>5.7796740519373451</v>
      </c>
      <c r="U85" s="61">
        <f>'Расчет субсидий'!Z85-1</f>
        <v>0.18999999999999995</v>
      </c>
      <c r="V85" s="61">
        <f>U85*'Расчет субсидий'!AA85</f>
        <v>4.7499999999999982</v>
      </c>
      <c r="W85" s="62">
        <f t="shared" si="27"/>
        <v>7.4766847310168139</v>
      </c>
      <c r="X85" s="61">
        <f t="shared" si="12"/>
        <v>0.13283719374466507</v>
      </c>
    </row>
    <row r="86" spans="1:24" ht="15" customHeight="1">
      <c r="A86" s="36" t="s">
        <v>86</v>
      </c>
      <c r="B86" s="59">
        <f>'Расчет субсидий'!AG86</f>
        <v>30.163636363636385</v>
      </c>
      <c r="C86" s="61">
        <f>'Расчет субсидий'!D86-1</f>
        <v>1.098901098901095E-2</v>
      </c>
      <c r="D86" s="61">
        <f>C86*'Расчет субсидий'!E86</f>
        <v>0.1098901098901095</v>
      </c>
      <c r="E86" s="62">
        <f t="shared" si="23"/>
        <v>7.1476960876510939E-2</v>
      </c>
      <c r="F86" s="30" t="s">
        <v>376</v>
      </c>
      <c r="G86" s="30" t="s">
        <v>376</v>
      </c>
      <c r="H86" s="30" t="s">
        <v>376</v>
      </c>
      <c r="I86" s="30" t="s">
        <v>376</v>
      </c>
      <c r="J86" s="30" t="s">
        <v>376</v>
      </c>
      <c r="K86" s="30" t="s">
        <v>376</v>
      </c>
      <c r="L86" s="61">
        <f>'Расчет субсидий'!P86-1</f>
        <v>1.8537549407114624</v>
      </c>
      <c r="M86" s="61">
        <f>L86*'Расчет субсидий'!Q86</f>
        <v>37.07509881422925</v>
      </c>
      <c r="N86" s="62">
        <f t="shared" si="24"/>
        <v>24.115140025680798</v>
      </c>
      <c r="O86" s="61">
        <f>'Расчет субсидий'!R86-1</f>
        <v>0</v>
      </c>
      <c r="P86" s="61">
        <f>O86*'Расчет субсидий'!S86</f>
        <v>0</v>
      </c>
      <c r="Q86" s="62">
        <f t="shared" si="25"/>
        <v>0</v>
      </c>
      <c r="R86" s="61">
        <f>'Расчет субсидий'!V86-1</f>
        <v>0.15945945945945939</v>
      </c>
      <c r="S86" s="61">
        <f>R86*'Расчет субсидий'!W86</f>
        <v>3.1891891891891877</v>
      </c>
      <c r="T86" s="62">
        <f t="shared" si="26"/>
        <v>2.074377313221559</v>
      </c>
      <c r="U86" s="61">
        <f>'Расчет субсидий'!Z86-1</f>
        <v>0.20000000000000018</v>
      </c>
      <c r="V86" s="61">
        <f>U86*'Расчет субсидий'!AA86</f>
        <v>6.0000000000000053</v>
      </c>
      <c r="W86" s="62">
        <f t="shared" si="27"/>
        <v>3.902642063857515</v>
      </c>
      <c r="X86" s="61">
        <f t="shared" si="12"/>
        <v>46.374178113308552</v>
      </c>
    </row>
    <row r="87" spans="1:24" ht="15" customHeight="1">
      <c r="A87" s="36" t="s">
        <v>87</v>
      </c>
      <c r="B87" s="59">
        <f>'Расчет субсидий'!AG87</f>
        <v>20.172727272727272</v>
      </c>
      <c r="C87" s="61">
        <f>'Расчет субсидий'!D87-1</f>
        <v>2.6315789473684292E-2</v>
      </c>
      <c r="D87" s="61">
        <f>C87*'Расчет субсидий'!E87</f>
        <v>0.26315789473684292</v>
      </c>
      <c r="E87" s="62">
        <f t="shared" si="23"/>
        <v>0.16072880298444847</v>
      </c>
      <c r="F87" s="30" t="s">
        <v>376</v>
      </c>
      <c r="G87" s="30" t="s">
        <v>376</v>
      </c>
      <c r="H87" s="30" t="s">
        <v>376</v>
      </c>
      <c r="I87" s="30" t="s">
        <v>376</v>
      </c>
      <c r="J87" s="30" t="s">
        <v>376</v>
      </c>
      <c r="K87" s="30" t="s">
        <v>376</v>
      </c>
      <c r="L87" s="61">
        <f>'Расчет субсидий'!P87-1</f>
        <v>1.2114093959731544</v>
      </c>
      <c r="M87" s="61">
        <f>L87*'Расчет субсидий'!Q87</f>
        <v>24.228187919463089</v>
      </c>
      <c r="N87" s="62">
        <f t="shared" si="24"/>
        <v>14.797837042554749</v>
      </c>
      <c r="O87" s="61">
        <f>'Расчет субсидий'!R87-1</f>
        <v>0</v>
      </c>
      <c r="P87" s="61">
        <f>O87*'Расчет субсидий'!S87</f>
        <v>0</v>
      </c>
      <c r="Q87" s="62">
        <f t="shared" si="25"/>
        <v>0</v>
      </c>
      <c r="R87" s="61">
        <f>'Расчет субсидий'!V87-1</f>
        <v>0.15123456790123457</v>
      </c>
      <c r="S87" s="61">
        <f>R87*'Расчет субсидий'!W87</f>
        <v>4.5370370370370372</v>
      </c>
      <c r="T87" s="62">
        <f t="shared" si="26"/>
        <v>2.7710836218244643</v>
      </c>
      <c r="U87" s="61">
        <f>'Расчет субсидий'!Z87-1</f>
        <v>0.20000000000000018</v>
      </c>
      <c r="V87" s="61">
        <f>U87*'Расчет субсидий'!AA87</f>
        <v>4.0000000000000036</v>
      </c>
      <c r="W87" s="62">
        <f t="shared" si="27"/>
        <v>2.4430778053636115</v>
      </c>
      <c r="X87" s="61">
        <f t="shared" si="12"/>
        <v>33.028382851236969</v>
      </c>
    </row>
    <row r="88" spans="1:24" ht="15" customHeight="1">
      <c r="A88" s="36" t="s">
        <v>88</v>
      </c>
      <c r="B88" s="59">
        <f>'Расчет субсидий'!AG88</f>
        <v>12.445454545454552</v>
      </c>
      <c r="C88" s="61">
        <f>'Расчет субсидий'!D88-1</f>
        <v>2.7777777777777679E-2</v>
      </c>
      <c r="D88" s="61">
        <f>C88*'Расчет субсидий'!E88</f>
        <v>0.27777777777777679</v>
      </c>
      <c r="E88" s="62">
        <f t="shared" si="23"/>
        <v>6.4498203151096209E-2</v>
      </c>
      <c r="F88" s="30" t="s">
        <v>376</v>
      </c>
      <c r="G88" s="30" t="s">
        <v>376</v>
      </c>
      <c r="H88" s="30" t="s">
        <v>376</v>
      </c>
      <c r="I88" s="30" t="s">
        <v>376</v>
      </c>
      <c r="J88" s="30" t="s">
        <v>376</v>
      </c>
      <c r="K88" s="30" t="s">
        <v>376</v>
      </c>
      <c r="L88" s="61">
        <f>'Расчет субсидий'!P88-1</f>
        <v>2.2358490566037736</v>
      </c>
      <c r="M88" s="61">
        <f>L88*'Расчет субсидий'!Q88</f>
        <v>44.716981132075475</v>
      </c>
      <c r="N88" s="62">
        <f t="shared" si="24"/>
        <v>10.382993760097261</v>
      </c>
      <c r="O88" s="61">
        <f>'Расчет субсидий'!R88-1</f>
        <v>0</v>
      </c>
      <c r="P88" s="61">
        <f>O88*'Расчет субсидий'!S88</f>
        <v>0</v>
      </c>
      <c r="Q88" s="62">
        <f t="shared" si="25"/>
        <v>0</v>
      </c>
      <c r="R88" s="61">
        <f>'Расчет субсидий'!V88-1</f>
        <v>0.15500000000000003</v>
      </c>
      <c r="S88" s="61">
        <f>R88*'Расчет субсидий'!W88</f>
        <v>3.8750000000000009</v>
      </c>
      <c r="T88" s="62">
        <f t="shared" si="26"/>
        <v>0.89974993395779546</v>
      </c>
      <c r="U88" s="61">
        <f>'Расчет субсидий'!Z88-1</f>
        <v>0.18918918918918926</v>
      </c>
      <c r="V88" s="61">
        <f>U88*'Расчет субсидий'!AA88</f>
        <v>4.7297297297297316</v>
      </c>
      <c r="W88" s="62">
        <f t="shared" si="27"/>
        <v>1.0982126482483991</v>
      </c>
      <c r="X88" s="61">
        <f t="shared" si="12"/>
        <v>53.599488639582987</v>
      </c>
    </row>
    <row r="89" spans="1:24" ht="15" customHeight="1">
      <c r="A89" s="36" t="s">
        <v>89</v>
      </c>
      <c r="B89" s="59">
        <f>'Расчет субсидий'!AG89</f>
        <v>2.6272727272727252</v>
      </c>
      <c r="C89" s="61">
        <f>'Расчет субсидий'!D89-1</f>
        <v>2.9411764705882248E-2</v>
      </c>
      <c r="D89" s="61">
        <f>C89*'Расчет субсидий'!E89</f>
        <v>0.29411764705882248</v>
      </c>
      <c r="E89" s="62">
        <f t="shared" si="23"/>
        <v>0.4694970484061386</v>
      </c>
      <c r="F89" s="30" t="s">
        <v>376</v>
      </c>
      <c r="G89" s="30" t="s">
        <v>376</v>
      </c>
      <c r="H89" s="30" t="s">
        <v>376</v>
      </c>
      <c r="I89" s="30" t="s">
        <v>376</v>
      </c>
      <c r="J89" s="30" t="s">
        <v>376</v>
      </c>
      <c r="K89" s="30" t="s">
        <v>376</v>
      </c>
      <c r="L89" s="61">
        <f>'Расчет субсидий'!P89-1</f>
        <v>-0.35949612403100784</v>
      </c>
      <c r="M89" s="61">
        <f>L89*'Расчет субсидий'!Q89</f>
        <v>-7.1899224806201563</v>
      </c>
      <c r="N89" s="62">
        <f t="shared" si="24"/>
        <v>-11.477201101928401</v>
      </c>
      <c r="O89" s="61">
        <f>'Расчет субсидий'!R89-1</f>
        <v>0</v>
      </c>
      <c r="P89" s="61">
        <f>O89*'Расчет субсидий'!S89</f>
        <v>0</v>
      </c>
      <c r="Q89" s="62">
        <f t="shared" si="25"/>
        <v>0</v>
      </c>
      <c r="R89" s="61">
        <f>'Расчет субсидий'!V89-1</f>
        <v>0.14166666666666661</v>
      </c>
      <c r="S89" s="61">
        <f>R89*'Расчет субсидий'!W89</f>
        <v>3.5416666666666652</v>
      </c>
      <c r="T89" s="62">
        <f t="shared" si="26"/>
        <v>5.6535269578906036</v>
      </c>
      <c r="U89" s="61">
        <f>'Расчет субсидий'!Z89-1</f>
        <v>0.19999999999999996</v>
      </c>
      <c r="V89" s="61">
        <f>U89*'Расчет субсидий'!AA89</f>
        <v>4.9999999999999991</v>
      </c>
      <c r="W89" s="62">
        <f t="shared" si="27"/>
        <v>7.9814498229043833</v>
      </c>
      <c r="X89" s="61">
        <f t="shared" si="12"/>
        <v>1.6458618331053305</v>
      </c>
    </row>
    <row r="90" spans="1:24" ht="15" customHeight="1">
      <c r="A90" s="36" t="s">
        <v>90</v>
      </c>
      <c r="B90" s="59">
        <f>'Расчет субсидий'!AG90</f>
        <v>58.918181818181836</v>
      </c>
      <c r="C90" s="61">
        <f>'Расчет субсидий'!D90-1</f>
        <v>1.9120458891013214E-3</v>
      </c>
      <c r="D90" s="61">
        <f>C90*'Расчет субсидий'!E90</f>
        <v>1.9120458891013214E-2</v>
      </c>
      <c r="E90" s="62">
        <f t="shared" si="23"/>
        <v>5.8864109390865851E-2</v>
      </c>
      <c r="F90" s="30" t="s">
        <v>376</v>
      </c>
      <c r="G90" s="30" t="s">
        <v>376</v>
      </c>
      <c r="H90" s="30" t="s">
        <v>376</v>
      </c>
      <c r="I90" s="30" t="s">
        <v>376</v>
      </c>
      <c r="J90" s="30" t="s">
        <v>376</v>
      </c>
      <c r="K90" s="30" t="s">
        <v>376</v>
      </c>
      <c r="L90" s="61">
        <f>'Расчет субсидий'!P90-1</f>
        <v>0.51219512195121952</v>
      </c>
      <c r="M90" s="61">
        <f>L90*'Расчет субсидий'!Q90</f>
        <v>10.24390243902439</v>
      </c>
      <c r="N90" s="62">
        <f t="shared" si="24"/>
        <v>31.536805533652949</v>
      </c>
      <c r="O90" s="61">
        <f>'Расчет субсидий'!R90-1</f>
        <v>0</v>
      </c>
      <c r="P90" s="61">
        <f>O90*'Расчет субсидий'!S90</f>
        <v>0</v>
      </c>
      <c r="Q90" s="62">
        <f t="shared" si="25"/>
        <v>0</v>
      </c>
      <c r="R90" s="61">
        <f>'Расчет субсидий'!V90-1</f>
        <v>0.16250000000000009</v>
      </c>
      <c r="S90" s="61">
        <f>R90*'Расчет субсидий'!W90</f>
        <v>4.8750000000000027</v>
      </c>
      <c r="T90" s="62">
        <f t="shared" si="26"/>
        <v>15.008140490568778</v>
      </c>
      <c r="U90" s="61">
        <f>'Расчет субсидий'!Z90-1</f>
        <v>0.19999999999999996</v>
      </c>
      <c r="V90" s="61">
        <f>U90*'Расчет субсидий'!AA90</f>
        <v>3.9999999999999991</v>
      </c>
      <c r="W90" s="62">
        <f t="shared" si="27"/>
        <v>12.314371684569243</v>
      </c>
      <c r="X90" s="61">
        <f t="shared" si="12"/>
        <v>19.138022897915405</v>
      </c>
    </row>
    <row r="91" spans="1:24" ht="15" customHeight="1">
      <c r="A91" s="35" t="s">
        <v>91</v>
      </c>
      <c r="B91" s="63"/>
      <c r="C91" s="64"/>
      <c r="D91" s="64"/>
      <c r="E91" s="65"/>
      <c r="F91" s="64"/>
      <c r="G91" s="64"/>
      <c r="H91" s="65"/>
      <c r="I91" s="65"/>
      <c r="J91" s="65"/>
      <c r="K91" s="65"/>
      <c r="L91" s="64"/>
      <c r="M91" s="64"/>
      <c r="N91" s="65"/>
      <c r="O91" s="64"/>
      <c r="P91" s="64"/>
      <c r="Q91" s="65"/>
      <c r="R91" s="64"/>
      <c r="S91" s="64"/>
      <c r="T91" s="65"/>
      <c r="U91" s="64"/>
      <c r="V91" s="64"/>
      <c r="W91" s="65"/>
      <c r="X91" s="65"/>
    </row>
    <row r="92" spans="1:24" ht="15" customHeight="1">
      <c r="A92" s="36" t="s">
        <v>92</v>
      </c>
      <c r="B92" s="59">
        <f>'Расчет субсидий'!AG92</f>
        <v>1.0545454545454476</v>
      </c>
      <c r="C92" s="61">
        <f>'Расчет субсидий'!D92-1</f>
        <v>-1</v>
      </c>
      <c r="D92" s="61">
        <f>C92*'Расчет субсидий'!E92</f>
        <v>0</v>
      </c>
      <c r="E92" s="62">
        <f t="shared" ref="E92:E104" si="28">$B92*D92/$X92</f>
        <v>0</v>
      </c>
      <c r="F92" s="30" t="s">
        <v>376</v>
      </c>
      <c r="G92" s="30" t="s">
        <v>376</v>
      </c>
      <c r="H92" s="30" t="s">
        <v>376</v>
      </c>
      <c r="I92" s="30" t="s">
        <v>376</v>
      </c>
      <c r="J92" s="30" t="s">
        <v>376</v>
      </c>
      <c r="K92" s="30" t="s">
        <v>376</v>
      </c>
      <c r="L92" s="61">
        <f>'Расчет субсидий'!P92-1</f>
        <v>-0.19117647058823528</v>
      </c>
      <c r="M92" s="61">
        <f>L92*'Расчет субсидий'!Q92</f>
        <v>-3.8235294117647056</v>
      </c>
      <c r="N92" s="62">
        <f t="shared" ref="N92:N104" si="29">$B92*M92/$X92</f>
        <v>-3.4272727272726988</v>
      </c>
      <c r="O92" s="61">
        <f>'Расчет субсидий'!R92-1</f>
        <v>0</v>
      </c>
      <c r="P92" s="61">
        <f>O92*'Расчет субсидий'!S92</f>
        <v>0</v>
      </c>
      <c r="Q92" s="62">
        <f t="shared" ref="Q92:Q104" si="30">$B92*P92/$X92</f>
        <v>0</v>
      </c>
      <c r="R92" s="61">
        <f>'Расчет субсидий'!V92-1</f>
        <v>0</v>
      </c>
      <c r="S92" s="61">
        <f>R92*'Расчет субсидий'!W92</f>
        <v>0</v>
      </c>
      <c r="T92" s="62">
        <f t="shared" ref="T92:T104" si="31">$B92*S92/$X92</f>
        <v>0</v>
      </c>
      <c r="U92" s="61">
        <f>'Расчет субсидий'!Z92-1</f>
        <v>0.16666666666666674</v>
      </c>
      <c r="V92" s="61">
        <f>U92*'Расчет субсидий'!AA92</f>
        <v>5.0000000000000018</v>
      </c>
      <c r="W92" s="62">
        <f t="shared" ref="W92:W104" si="32">$B92*V92/$X92</f>
        <v>4.481818181818146</v>
      </c>
      <c r="X92" s="61">
        <f t="shared" si="12"/>
        <v>1.1764705882352962</v>
      </c>
    </row>
    <row r="93" spans="1:24" ht="15" customHeight="1">
      <c r="A93" s="36" t="s">
        <v>93</v>
      </c>
      <c r="B93" s="59">
        <f>'Расчет субсидий'!AG93</f>
        <v>84.336363636363615</v>
      </c>
      <c r="C93" s="61">
        <f>'Расчет субсидий'!D93-1</f>
        <v>4.2215384615384988E-3</v>
      </c>
      <c r="D93" s="61">
        <f>C93*'Расчет субсидий'!E93</f>
        <v>4.2215384615384988E-2</v>
      </c>
      <c r="E93" s="62">
        <f t="shared" si="28"/>
        <v>0.17732534617898996</v>
      </c>
      <c r="F93" s="30" t="s">
        <v>376</v>
      </c>
      <c r="G93" s="30" t="s">
        <v>376</v>
      </c>
      <c r="H93" s="30" t="s">
        <v>376</v>
      </c>
      <c r="I93" s="30" t="s">
        <v>376</v>
      </c>
      <c r="J93" s="30" t="s">
        <v>376</v>
      </c>
      <c r="K93" s="30" t="s">
        <v>376</v>
      </c>
      <c r="L93" s="61">
        <f>'Расчет субсидий'!P93-1</f>
        <v>-0.50731472569778635</v>
      </c>
      <c r="M93" s="61">
        <f>L93*'Расчет субсидий'!Q93</f>
        <v>-10.146294513955727</v>
      </c>
      <c r="N93" s="62">
        <f t="shared" si="29"/>
        <v>-42.619419519998559</v>
      </c>
      <c r="O93" s="61">
        <f>'Расчет субсидий'!R93-1</f>
        <v>0</v>
      </c>
      <c r="P93" s="61">
        <f>O93*'Расчет субсидий'!S93</f>
        <v>0</v>
      </c>
      <c r="Q93" s="62">
        <f t="shared" si="30"/>
        <v>0</v>
      </c>
      <c r="R93" s="61">
        <f>'Расчет субсидий'!V93-1</f>
        <v>9.0909090909090384E-3</v>
      </c>
      <c r="S93" s="61">
        <f>R93*'Расчет субсидий'!W93</f>
        <v>0.18181818181818077</v>
      </c>
      <c r="T93" s="62">
        <f t="shared" si="31"/>
        <v>0.76372564945893051</v>
      </c>
      <c r="U93" s="61">
        <f>'Расчет субсидий'!Z93-1</f>
        <v>1</v>
      </c>
      <c r="V93" s="61">
        <f>U93*'Расчет субсидий'!AA93</f>
        <v>30</v>
      </c>
      <c r="W93" s="62">
        <f t="shared" si="32"/>
        <v>126.01473216072426</v>
      </c>
      <c r="X93" s="61">
        <f t="shared" si="12"/>
        <v>20.077739052477838</v>
      </c>
    </row>
    <row r="94" spans="1:24" ht="15" customHeight="1">
      <c r="A94" s="36" t="s">
        <v>94</v>
      </c>
      <c r="B94" s="59">
        <f>'Расчет субсидий'!AG94</f>
        <v>-3.9636363636363683</v>
      </c>
      <c r="C94" s="61">
        <f>'Расчет субсидий'!D94-1</f>
        <v>-1</v>
      </c>
      <c r="D94" s="61">
        <f>C94*'Расчет субсидий'!E94</f>
        <v>0</v>
      </c>
      <c r="E94" s="62">
        <f t="shared" si="28"/>
        <v>0</v>
      </c>
      <c r="F94" s="30" t="s">
        <v>376</v>
      </c>
      <c r="G94" s="30" t="s">
        <v>376</v>
      </c>
      <c r="H94" s="30" t="s">
        <v>376</v>
      </c>
      <c r="I94" s="30" t="s">
        <v>376</v>
      </c>
      <c r="J94" s="30" t="s">
        <v>376</v>
      </c>
      <c r="K94" s="30" t="s">
        <v>376</v>
      </c>
      <c r="L94" s="61">
        <f>'Расчет субсидий'!P94-1</f>
        <v>-0.1742508324084352</v>
      </c>
      <c r="M94" s="61">
        <f>L94*'Расчет субсидий'!Q94</f>
        <v>-3.4850166481687039</v>
      </c>
      <c r="N94" s="62">
        <f t="shared" si="29"/>
        <v>-5.5586503715132638</v>
      </c>
      <c r="O94" s="61">
        <f>'Расчет субсидий'!R94-1</f>
        <v>0</v>
      </c>
      <c r="P94" s="61">
        <f>O94*'Расчет субсидий'!S94</f>
        <v>0</v>
      </c>
      <c r="Q94" s="62">
        <f t="shared" si="30"/>
        <v>0</v>
      </c>
      <c r="R94" s="61">
        <f>'Расчет субсидий'!V94-1</f>
        <v>5.0000000000000044E-2</v>
      </c>
      <c r="S94" s="61">
        <f>R94*'Расчет субсидий'!W94</f>
        <v>1.0000000000000009</v>
      </c>
      <c r="T94" s="62">
        <f t="shared" si="31"/>
        <v>1.5950140078768953</v>
      </c>
      <c r="U94" s="61">
        <f>'Расчет субсидий'!Z94-1</f>
        <v>0</v>
      </c>
      <c r="V94" s="61">
        <f>U94*'Расчет субсидий'!AA94</f>
        <v>0</v>
      </c>
      <c r="W94" s="62">
        <f t="shared" si="32"/>
        <v>0</v>
      </c>
      <c r="X94" s="61">
        <f t="shared" si="12"/>
        <v>-2.485016648168703</v>
      </c>
    </row>
    <row r="95" spans="1:24" ht="15" customHeight="1">
      <c r="A95" s="36" t="s">
        <v>95</v>
      </c>
      <c r="B95" s="59">
        <f>'Расчет субсидий'!AG95</f>
        <v>-0.93636363636363029</v>
      </c>
      <c r="C95" s="61">
        <f>'Расчет субсидий'!D95-1</f>
        <v>-1</v>
      </c>
      <c r="D95" s="61">
        <f>C95*'Расчет субсидий'!E95</f>
        <v>0</v>
      </c>
      <c r="E95" s="62">
        <f t="shared" si="28"/>
        <v>0</v>
      </c>
      <c r="F95" s="30" t="s">
        <v>376</v>
      </c>
      <c r="G95" s="30" t="s">
        <v>376</v>
      </c>
      <c r="H95" s="30" t="s">
        <v>376</v>
      </c>
      <c r="I95" s="30" t="s">
        <v>376</v>
      </c>
      <c r="J95" s="30" t="s">
        <v>376</v>
      </c>
      <c r="K95" s="30" t="s">
        <v>376</v>
      </c>
      <c r="L95" s="61">
        <f>'Расчет субсидий'!P95-1</f>
        <v>-0.32475397426192276</v>
      </c>
      <c r="M95" s="61">
        <f>L95*'Расчет субсидий'!Q95</f>
        <v>-6.4950794852384552</v>
      </c>
      <c r="N95" s="62">
        <f t="shared" si="29"/>
        <v>-4.7780347584748304</v>
      </c>
      <c r="O95" s="61">
        <f>'Расчет субсидий'!R95-1</f>
        <v>0</v>
      </c>
      <c r="P95" s="61">
        <f>O95*'Расчет субсидий'!S95</f>
        <v>0</v>
      </c>
      <c r="Q95" s="62">
        <f t="shared" si="30"/>
        <v>0</v>
      </c>
      <c r="R95" s="61">
        <f>'Расчет субсидий'!V95-1</f>
        <v>1.1111111111111072E-2</v>
      </c>
      <c r="S95" s="61">
        <f>R95*'Расчет субсидий'!W95</f>
        <v>0.22222222222222143</v>
      </c>
      <c r="T95" s="62">
        <f t="shared" si="31"/>
        <v>0.16347536689834832</v>
      </c>
      <c r="U95" s="61">
        <f>'Расчет субсидий'!Z95-1</f>
        <v>0.16666666666666674</v>
      </c>
      <c r="V95" s="61">
        <f>U95*'Расчет субсидий'!AA95</f>
        <v>5.0000000000000018</v>
      </c>
      <c r="W95" s="62">
        <f t="shared" si="32"/>
        <v>3.6781957552128519</v>
      </c>
      <c r="X95" s="61">
        <f t="shared" si="12"/>
        <v>-1.272857263016232</v>
      </c>
    </row>
    <row r="96" spans="1:24" ht="15" customHeight="1">
      <c r="A96" s="36" t="s">
        <v>96</v>
      </c>
      <c r="B96" s="59">
        <f>'Расчет субсидий'!AG96</f>
        <v>-6.2727272727272805</v>
      </c>
      <c r="C96" s="61">
        <f>'Расчет субсидий'!D96-1</f>
        <v>0.15942028985507251</v>
      </c>
      <c r="D96" s="61">
        <f>C96*'Расчет субсидий'!E96</f>
        <v>1.5942028985507251</v>
      </c>
      <c r="E96" s="62">
        <f t="shared" si="28"/>
        <v>3.1386045372861862</v>
      </c>
      <c r="F96" s="30" t="s">
        <v>376</v>
      </c>
      <c r="G96" s="30" t="s">
        <v>376</v>
      </c>
      <c r="H96" s="30" t="s">
        <v>376</v>
      </c>
      <c r="I96" s="30" t="s">
        <v>376</v>
      </c>
      <c r="J96" s="30" t="s">
        <v>376</v>
      </c>
      <c r="K96" s="30" t="s">
        <v>376</v>
      </c>
      <c r="L96" s="61">
        <f>'Расчет субсидий'!P96-1</f>
        <v>-0.6471747700394217</v>
      </c>
      <c r="M96" s="61">
        <f>L96*'Расчет субсидий'!Q96</f>
        <v>-12.943495400788434</v>
      </c>
      <c r="N96" s="62">
        <f t="shared" si="29"/>
        <v>-25.482649310316038</v>
      </c>
      <c r="O96" s="61">
        <f>'Расчет субсидий'!R96-1</f>
        <v>0</v>
      </c>
      <c r="P96" s="61">
        <f>O96*'Расчет субсидий'!S96</f>
        <v>0</v>
      </c>
      <c r="Q96" s="62">
        <f t="shared" si="30"/>
        <v>0</v>
      </c>
      <c r="R96" s="61">
        <f>'Расчет субсидий'!V96-1</f>
        <v>0.17837837837837833</v>
      </c>
      <c r="S96" s="61">
        <f>R96*'Расчет субсидий'!W96</f>
        <v>4.4594594594594579</v>
      </c>
      <c r="T96" s="62">
        <f t="shared" si="31"/>
        <v>8.7796099894356772</v>
      </c>
      <c r="U96" s="61">
        <f>'Расчет субсидий'!Z96-1</f>
        <v>0.14814814814814814</v>
      </c>
      <c r="V96" s="61">
        <f>U96*'Расчет субсидий'!AA96</f>
        <v>3.7037037037037033</v>
      </c>
      <c r="W96" s="62">
        <f t="shared" si="32"/>
        <v>7.2917075108668943</v>
      </c>
      <c r="X96" s="61">
        <f t="shared" si="12"/>
        <v>-3.1861293390745482</v>
      </c>
    </row>
    <row r="97" spans="1:24" ht="15" customHeight="1">
      <c r="A97" s="36" t="s">
        <v>97</v>
      </c>
      <c r="B97" s="59">
        <f>'Расчет субсидий'!AG97</f>
        <v>-5.6454545454545482</v>
      </c>
      <c r="C97" s="61">
        <f>'Расчет субсидий'!D97-1</f>
        <v>-1</v>
      </c>
      <c r="D97" s="61">
        <f>C97*'Расчет субсидий'!E97</f>
        <v>0</v>
      </c>
      <c r="E97" s="62">
        <f t="shared" si="28"/>
        <v>0</v>
      </c>
      <c r="F97" s="30" t="s">
        <v>376</v>
      </c>
      <c r="G97" s="30" t="s">
        <v>376</v>
      </c>
      <c r="H97" s="30" t="s">
        <v>376</v>
      </c>
      <c r="I97" s="30" t="s">
        <v>376</v>
      </c>
      <c r="J97" s="30" t="s">
        <v>376</v>
      </c>
      <c r="K97" s="30" t="s">
        <v>376</v>
      </c>
      <c r="L97" s="61">
        <f>'Расчет субсидий'!P97-1</f>
        <v>-0.85520542481053052</v>
      </c>
      <c r="M97" s="61">
        <f>L97*'Расчет субсидий'!Q97</f>
        <v>-17.10410849621061</v>
      </c>
      <c r="N97" s="62">
        <f t="shared" si="29"/>
        <v>-10.510049352951732</v>
      </c>
      <c r="O97" s="61">
        <f>'Расчет субсидий'!R97-1</f>
        <v>0</v>
      </c>
      <c r="P97" s="61">
        <f>O97*'Расчет субсидий'!S97</f>
        <v>0</v>
      </c>
      <c r="Q97" s="62">
        <f t="shared" si="30"/>
        <v>0</v>
      </c>
      <c r="R97" s="61">
        <f>'Расчет субсидий'!V97-1</f>
        <v>0.15000000000000013</v>
      </c>
      <c r="S97" s="61">
        <f>R97*'Расчет субсидий'!W97</f>
        <v>3.7500000000000036</v>
      </c>
      <c r="T97" s="62">
        <f t="shared" si="31"/>
        <v>2.3042817509197189</v>
      </c>
      <c r="U97" s="61">
        <f>'Расчет субсидий'!Z97-1</f>
        <v>0.16666666666666674</v>
      </c>
      <c r="V97" s="61">
        <f>U97*'Расчет субсидий'!AA97</f>
        <v>4.1666666666666687</v>
      </c>
      <c r="W97" s="62">
        <f t="shared" si="32"/>
        <v>2.5603130565774643</v>
      </c>
      <c r="X97" s="61">
        <f t="shared" si="12"/>
        <v>-9.1874418295439391</v>
      </c>
    </row>
    <row r="98" spans="1:24" ht="15" customHeight="1">
      <c r="A98" s="36" t="s">
        <v>98</v>
      </c>
      <c r="B98" s="59">
        <f>'Расчет субсидий'!AG98</f>
        <v>-5.2090909090909179</v>
      </c>
      <c r="C98" s="61">
        <f>'Расчет субсидий'!D98-1</f>
        <v>6.2792251169004665E-2</v>
      </c>
      <c r="D98" s="61">
        <f>C98*'Расчет субсидий'!E98</f>
        <v>0.62792251169004665</v>
      </c>
      <c r="E98" s="62">
        <f t="shared" si="28"/>
        <v>1.2958982688218821</v>
      </c>
      <c r="F98" s="30" t="s">
        <v>376</v>
      </c>
      <c r="G98" s="30" t="s">
        <v>376</v>
      </c>
      <c r="H98" s="30" t="s">
        <v>376</v>
      </c>
      <c r="I98" s="30" t="s">
        <v>376</v>
      </c>
      <c r="J98" s="30" t="s">
        <v>376</v>
      </c>
      <c r="K98" s="30" t="s">
        <v>376</v>
      </c>
      <c r="L98" s="61">
        <f>'Расчет субсидий'!P98-1</f>
        <v>-0.20759837177747631</v>
      </c>
      <c r="M98" s="61">
        <f>L98*'Расчет субсидий'!Q98</f>
        <v>-4.1519674355495262</v>
      </c>
      <c r="N98" s="62">
        <f t="shared" si="29"/>
        <v>-8.568776101770629</v>
      </c>
      <c r="O98" s="61">
        <f>'Расчет субсидий'!R98-1</f>
        <v>0</v>
      </c>
      <c r="P98" s="61">
        <f>O98*'Расчет субсидий'!S98</f>
        <v>0</v>
      </c>
      <c r="Q98" s="62">
        <f t="shared" si="30"/>
        <v>0</v>
      </c>
      <c r="R98" s="61">
        <f>'Расчет субсидий'!V98-1</f>
        <v>5.0000000000000044E-2</v>
      </c>
      <c r="S98" s="61">
        <f>R98*'Расчет субсидий'!W98</f>
        <v>1.0000000000000009</v>
      </c>
      <c r="T98" s="62">
        <f t="shared" si="31"/>
        <v>2.0637869238578292</v>
      </c>
      <c r="U98" s="61">
        <f>'Расчет субсидий'!Z98-1</f>
        <v>0</v>
      </c>
      <c r="V98" s="61">
        <f>U98*'Расчет субсидий'!AA98</f>
        <v>0</v>
      </c>
      <c r="W98" s="62">
        <f t="shared" si="32"/>
        <v>0</v>
      </c>
      <c r="X98" s="61">
        <f t="shared" si="12"/>
        <v>-2.5240449238594787</v>
      </c>
    </row>
    <row r="99" spans="1:24" ht="15" customHeight="1">
      <c r="A99" s="36" t="s">
        <v>99</v>
      </c>
      <c r="B99" s="59">
        <f>'Расчет субсидий'!AG99</f>
        <v>-7.8454545454545475</v>
      </c>
      <c r="C99" s="61">
        <f>'Расчет субсидий'!D99-1</f>
        <v>0.620253164556962</v>
      </c>
      <c r="D99" s="61">
        <f>C99*'Расчет субсидий'!E99</f>
        <v>6.2025316455696196</v>
      </c>
      <c r="E99" s="62">
        <f t="shared" si="28"/>
        <v>2.3818063372317573</v>
      </c>
      <c r="F99" s="30" t="s">
        <v>376</v>
      </c>
      <c r="G99" s="30" t="s">
        <v>376</v>
      </c>
      <c r="H99" s="30" t="s">
        <v>376</v>
      </c>
      <c r="I99" s="30" t="s">
        <v>376</v>
      </c>
      <c r="J99" s="30" t="s">
        <v>376</v>
      </c>
      <c r="K99" s="30" t="s">
        <v>376</v>
      </c>
      <c r="L99" s="61">
        <f>'Расчет субсидий'!P99-1</f>
        <v>-8.1655480984339945E-2</v>
      </c>
      <c r="M99" s="61">
        <f>L99*'Расчет субсидий'!Q99</f>
        <v>-1.6331096196867989</v>
      </c>
      <c r="N99" s="62">
        <f t="shared" si="29"/>
        <v>-0.6271230948644263</v>
      </c>
      <c r="O99" s="61">
        <f>'Расчет субсидий'!R99-1</f>
        <v>0</v>
      </c>
      <c r="P99" s="61">
        <f>O99*'Расчет субсидий'!S99</f>
        <v>0</v>
      </c>
      <c r="Q99" s="62">
        <f t="shared" si="30"/>
        <v>0</v>
      </c>
      <c r="R99" s="61">
        <f>'Расчет субсидий'!V99-1</f>
        <v>0</v>
      </c>
      <c r="S99" s="61">
        <f>R99*'Расчет субсидий'!W99</f>
        <v>0</v>
      </c>
      <c r="T99" s="62">
        <f t="shared" si="31"/>
        <v>0</v>
      </c>
      <c r="U99" s="61">
        <f>'Расчет субсидий'!Z99-1</f>
        <v>-1</v>
      </c>
      <c r="V99" s="61">
        <f>U99*'Расчет субсидий'!AA99</f>
        <v>-25</v>
      </c>
      <c r="W99" s="62">
        <f t="shared" si="32"/>
        <v>-9.600137787821879</v>
      </c>
      <c r="X99" s="61">
        <f t="shared" si="12"/>
        <v>-20.430577974117178</v>
      </c>
    </row>
    <row r="100" spans="1:24" ht="15" customHeight="1">
      <c r="A100" s="36" t="s">
        <v>100</v>
      </c>
      <c r="B100" s="59">
        <f>'Расчет субсидий'!AG100</f>
        <v>-14.818181818181813</v>
      </c>
      <c r="C100" s="61">
        <f>'Расчет субсидий'!D100-1</f>
        <v>0</v>
      </c>
      <c r="D100" s="61">
        <f>C100*'Расчет субсидий'!E100</f>
        <v>0</v>
      </c>
      <c r="E100" s="62">
        <f t="shared" si="28"/>
        <v>0</v>
      </c>
      <c r="F100" s="30" t="s">
        <v>376</v>
      </c>
      <c r="G100" s="30" t="s">
        <v>376</v>
      </c>
      <c r="H100" s="30" t="s">
        <v>376</v>
      </c>
      <c r="I100" s="30" t="s">
        <v>376</v>
      </c>
      <c r="J100" s="30" t="s">
        <v>376</v>
      </c>
      <c r="K100" s="30" t="s">
        <v>376</v>
      </c>
      <c r="L100" s="61">
        <f>'Расчет субсидий'!P100-1</f>
        <v>-0.6566523605150214</v>
      </c>
      <c r="M100" s="61">
        <f>L100*'Расчет субсидий'!Q100</f>
        <v>-13.133047210300429</v>
      </c>
      <c r="N100" s="62">
        <f t="shared" si="29"/>
        <v>-18.514029649219523</v>
      </c>
      <c r="O100" s="61">
        <f>'Расчет субсидий'!R100-1</f>
        <v>0</v>
      </c>
      <c r="P100" s="61">
        <f>O100*'Расчет субсидий'!S100</f>
        <v>0</v>
      </c>
      <c r="Q100" s="62">
        <f t="shared" si="30"/>
        <v>0</v>
      </c>
      <c r="R100" s="61">
        <f>'Расчет субсидий'!V100-1</f>
        <v>2.0833333333333259E-2</v>
      </c>
      <c r="S100" s="61">
        <f>R100*'Расчет субсидий'!W100</f>
        <v>0.52083333333333148</v>
      </c>
      <c r="T100" s="62">
        <f t="shared" si="31"/>
        <v>0.73423354239313277</v>
      </c>
      <c r="U100" s="61">
        <f>'Расчет субсидий'!Z100-1</f>
        <v>8.4033613445378075E-2</v>
      </c>
      <c r="V100" s="61">
        <f>U100*'Расчет субсидий'!AA100</f>
        <v>2.1008403361344516</v>
      </c>
      <c r="W100" s="62">
        <f t="shared" si="32"/>
        <v>2.9616142886445767</v>
      </c>
      <c r="X100" s="61">
        <f t="shared" si="12"/>
        <v>-10.511373540832645</v>
      </c>
    </row>
    <row r="101" spans="1:24" ht="15" customHeight="1">
      <c r="A101" s="36" t="s">
        <v>101</v>
      </c>
      <c r="B101" s="59">
        <f>'Расчет субсидий'!AG101</f>
        <v>-30.436363636363637</v>
      </c>
      <c r="C101" s="61">
        <f>'Расчет субсидий'!D101-1</f>
        <v>-1</v>
      </c>
      <c r="D101" s="61">
        <f>C101*'Расчет субсидий'!E101</f>
        <v>0</v>
      </c>
      <c r="E101" s="62">
        <f t="shared" si="28"/>
        <v>0</v>
      </c>
      <c r="F101" s="30" t="s">
        <v>376</v>
      </c>
      <c r="G101" s="30" t="s">
        <v>376</v>
      </c>
      <c r="H101" s="30" t="s">
        <v>376</v>
      </c>
      <c r="I101" s="30" t="s">
        <v>376</v>
      </c>
      <c r="J101" s="30" t="s">
        <v>376</v>
      </c>
      <c r="K101" s="30" t="s">
        <v>376</v>
      </c>
      <c r="L101" s="61">
        <f>'Расчет субсидий'!P101-1</f>
        <v>-0.92376317923763174</v>
      </c>
      <c r="M101" s="61">
        <f>L101*'Расчет субсидий'!Q101</f>
        <v>-18.475263584752636</v>
      </c>
      <c r="N101" s="62">
        <f t="shared" si="29"/>
        <v>-37.802344646825922</v>
      </c>
      <c r="O101" s="61">
        <f>'Расчет субсидий'!R101-1</f>
        <v>0</v>
      </c>
      <c r="P101" s="61">
        <f>O101*'Расчет субсидий'!S101</f>
        <v>0</v>
      </c>
      <c r="Q101" s="62">
        <f t="shared" si="30"/>
        <v>0</v>
      </c>
      <c r="R101" s="61">
        <f>'Расчет субсидий'!V101-1</f>
        <v>6.6666666666665986E-3</v>
      </c>
      <c r="S101" s="61">
        <f>R101*'Расчет субсидий'!W101</f>
        <v>9.9999999999998979E-2</v>
      </c>
      <c r="T101" s="62">
        <f t="shared" si="31"/>
        <v>0.20461058362395038</v>
      </c>
      <c r="U101" s="61">
        <f>'Расчет субсидий'!Z101-1</f>
        <v>0.10000000000000009</v>
      </c>
      <c r="V101" s="61">
        <f>U101*'Расчет субсидий'!AA101</f>
        <v>3.5000000000000031</v>
      </c>
      <c r="W101" s="62">
        <f t="shared" si="32"/>
        <v>7.1613704268383431</v>
      </c>
      <c r="X101" s="61">
        <f t="shared" si="12"/>
        <v>-14.875263584752634</v>
      </c>
    </row>
    <row r="102" spans="1:24" ht="15" customHeight="1">
      <c r="A102" s="36" t="s">
        <v>102</v>
      </c>
      <c r="B102" s="59">
        <f>'Расчет субсидий'!AG102</f>
        <v>13.690909090909088</v>
      </c>
      <c r="C102" s="61">
        <f>'Расчет субсидий'!D102-1</f>
        <v>-1</v>
      </c>
      <c r="D102" s="61">
        <f>C102*'Расчет субсидий'!E102</f>
        <v>0</v>
      </c>
      <c r="E102" s="62">
        <f t="shared" si="28"/>
        <v>0</v>
      </c>
      <c r="F102" s="30" t="s">
        <v>376</v>
      </c>
      <c r="G102" s="30" t="s">
        <v>376</v>
      </c>
      <c r="H102" s="30" t="s">
        <v>376</v>
      </c>
      <c r="I102" s="30" t="s">
        <v>376</v>
      </c>
      <c r="J102" s="30" t="s">
        <v>376</v>
      </c>
      <c r="K102" s="30" t="s">
        <v>376</v>
      </c>
      <c r="L102" s="61">
        <f>'Расчет субсидий'!P102-1</f>
        <v>1.5401554404145075</v>
      </c>
      <c r="M102" s="61">
        <f>L102*'Расчет субсидий'!Q102</f>
        <v>30.803108808290148</v>
      </c>
      <c r="N102" s="62">
        <f t="shared" si="29"/>
        <v>13.415085603892141</v>
      </c>
      <c r="O102" s="61">
        <f>'Расчет субсидий'!R102-1</f>
        <v>0</v>
      </c>
      <c r="P102" s="61">
        <f>O102*'Расчет субсидий'!S102</f>
        <v>0</v>
      </c>
      <c r="Q102" s="62">
        <f t="shared" si="30"/>
        <v>0</v>
      </c>
      <c r="R102" s="61">
        <f>'Расчет субсидий'!V102-1</f>
        <v>2.1111111111111081E-2</v>
      </c>
      <c r="S102" s="61">
        <f>R102*'Расчет субсидий'!W102</f>
        <v>0.63333333333333242</v>
      </c>
      <c r="T102" s="62">
        <f t="shared" si="31"/>
        <v>0.27582348701694653</v>
      </c>
      <c r="U102" s="61">
        <f>'Расчет субсидий'!Z102-1</f>
        <v>0</v>
      </c>
      <c r="V102" s="61">
        <f>U102*'Расчет субсидий'!AA102</f>
        <v>0</v>
      </c>
      <c r="W102" s="62">
        <f t="shared" si="32"/>
        <v>0</v>
      </c>
      <c r="X102" s="61">
        <f t="shared" si="12"/>
        <v>31.43644214162348</v>
      </c>
    </row>
    <row r="103" spans="1:24" ht="15" customHeight="1">
      <c r="A103" s="36" t="s">
        <v>103</v>
      </c>
      <c r="B103" s="59">
        <f>'Расчет субсидий'!AG103</f>
        <v>17.190909090909088</v>
      </c>
      <c r="C103" s="61">
        <f>'Расчет субсидий'!D103-1</f>
        <v>-1</v>
      </c>
      <c r="D103" s="61">
        <f>C103*'Расчет субсидий'!E103</f>
        <v>0</v>
      </c>
      <c r="E103" s="62">
        <f t="shared" si="28"/>
        <v>0</v>
      </c>
      <c r="F103" s="30" t="s">
        <v>376</v>
      </c>
      <c r="G103" s="30" t="s">
        <v>376</v>
      </c>
      <c r="H103" s="30" t="s">
        <v>376</v>
      </c>
      <c r="I103" s="30" t="s">
        <v>376</v>
      </c>
      <c r="J103" s="30" t="s">
        <v>376</v>
      </c>
      <c r="K103" s="30" t="s">
        <v>376</v>
      </c>
      <c r="L103" s="61">
        <f>'Расчет субсидий'!P103-1</f>
        <v>1.403688524590164</v>
      </c>
      <c r="M103" s="61">
        <f>L103*'Расчет субсидий'!Q103</f>
        <v>28.07377049180328</v>
      </c>
      <c r="N103" s="62">
        <f t="shared" si="29"/>
        <v>17.794576331059023</v>
      </c>
      <c r="O103" s="61">
        <f>'Расчет субсидий'!R103-1</f>
        <v>0</v>
      </c>
      <c r="P103" s="61">
        <f>O103*'Расчет субсидий'!S103</f>
        <v>0</v>
      </c>
      <c r="Q103" s="62">
        <f t="shared" si="30"/>
        <v>0</v>
      </c>
      <c r="R103" s="61">
        <f>'Расчет субсидий'!V103-1</f>
        <v>-4.7619047619047672E-2</v>
      </c>
      <c r="S103" s="61">
        <f>R103*'Расчет субсидий'!W103</f>
        <v>-0.95238095238095344</v>
      </c>
      <c r="T103" s="62">
        <f t="shared" si="31"/>
        <v>-0.60366724014993478</v>
      </c>
      <c r="U103" s="61">
        <f>'Расчет субсидий'!Z103-1</f>
        <v>0</v>
      </c>
      <c r="V103" s="61">
        <f>U103*'Расчет субсидий'!AA103</f>
        <v>0</v>
      </c>
      <c r="W103" s="62">
        <f t="shared" si="32"/>
        <v>0</v>
      </c>
      <c r="X103" s="61">
        <f t="shared" si="12"/>
        <v>27.121389539422328</v>
      </c>
    </row>
    <row r="104" spans="1:24" ht="15" customHeight="1">
      <c r="A104" s="36" t="s">
        <v>104</v>
      </c>
      <c r="B104" s="59">
        <f>'Расчет субсидий'!AG104</f>
        <v>-8.1818181818178459E-2</v>
      </c>
      <c r="C104" s="61">
        <f>'Расчет субсидий'!D104-1</f>
        <v>-1</v>
      </c>
      <c r="D104" s="61">
        <f>C104*'Расчет субсидий'!E104</f>
        <v>0</v>
      </c>
      <c r="E104" s="62">
        <f t="shared" si="28"/>
        <v>0</v>
      </c>
      <c r="F104" s="30" t="s">
        <v>376</v>
      </c>
      <c r="G104" s="30" t="s">
        <v>376</v>
      </c>
      <c r="H104" s="30" t="s">
        <v>376</v>
      </c>
      <c r="I104" s="30" t="s">
        <v>376</v>
      </c>
      <c r="J104" s="30" t="s">
        <v>376</v>
      </c>
      <c r="K104" s="30" t="s">
        <v>376</v>
      </c>
      <c r="L104" s="61">
        <f>'Расчет субсидий'!P104-1</f>
        <v>-0.38884397736459186</v>
      </c>
      <c r="M104" s="61">
        <f>L104*'Расчет субсидий'!Q104</f>
        <v>-7.7768795472918377</v>
      </c>
      <c r="N104" s="62">
        <f t="shared" si="29"/>
        <v>-3.2875359934182078</v>
      </c>
      <c r="O104" s="61">
        <f>'Расчет субсидий'!R104-1</f>
        <v>0</v>
      </c>
      <c r="P104" s="61">
        <f>O104*'Расчет субсидий'!S104</f>
        <v>0</v>
      </c>
      <c r="Q104" s="62">
        <f t="shared" si="30"/>
        <v>0</v>
      </c>
      <c r="R104" s="61">
        <f>'Расчет субсидий'!V104-1</f>
        <v>0.1166666666666667</v>
      </c>
      <c r="S104" s="61">
        <f>R104*'Расчет субсидий'!W104</f>
        <v>1.7500000000000004</v>
      </c>
      <c r="T104" s="62">
        <f t="shared" si="31"/>
        <v>0.73978103344616053</v>
      </c>
      <c r="U104" s="61">
        <f>'Расчет субсидий'!Z104-1</f>
        <v>0.16666666666666674</v>
      </c>
      <c r="V104" s="61">
        <f>U104*'Расчет субсидий'!AA104</f>
        <v>5.8333333333333357</v>
      </c>
      <c r="W104" s="62">
        <f t="shared" si="32"/>
        <v>2.465936778153869</v>
      </c>
      <c r="X104" s="61">
        <f t="shared" si="12"/>
        <v>-0.19354621395850202</v>
      </c>
    </row>
    <row r="105" spans="1:24" ht="15" customHeight="1">
      <c r="A105" s="35" t="s">
        <v>105</v>
      </c>
      <c r="B105" s="63"/>
      <c r="C105" s="64"/>
      <c r="D105" s="64"/>
      <c r="E105" s="65"/>
      <c r="F105" s="64"/>
      <c r="G105" s="64"/>
      <c r="H105" s="65"/>
      <c r="I105" s="65"/>
      <c r="J105" s="65"/>
      <c r="K105" s="65"/>
      <c r="L105" s="64"/>
      <c r="M105" s="64"/>
      <c r="N105" s="65"/>
      <c r="O105" s="64"/>
      <c r="P105" s="64"/>
      <c r="Q105" s="65"/>
      <c r="R105" s="64"/>
      <c r="S105" s="64"/>
      <c r="T105" s="65"/>
      <c r="U105" s="64"/>
      <c r="V105" s="64"/>
      <c r="W105" s="65"/>
      <c r="X105" s="65"/>
    </row>
    <row r="106" spans="1:24" ht="15" customHeight="1">
      <c r="A106" s="36" t="s">
        <v>106</v>
      </c>
      <c r="B106" s="59">
        <f>'Расчет субсидий'!AG106</f>
        <v>52.781818181818181</v>
      </c>
      <c r="C106" s="61">
        <f>'Расчет субсидий'!D106-1</f>
        <v>-0.14323378003793164</v>
      </c>
      <c r="D106" s="61">
        <f>C106*'Расчет субсидий'!E106</f>
        <v>-1.4323378003793164</v>
      </c>
      <c r="E106" s="62">
        <f t="shared" ref="E106:E120" si="33">$B106*D106/$X106</f>
        <v>-0.88769240115685233</v>
      </c>
      <c r="F106" s="30" t="s">
        <v>376</v>
      </c>
      <c r="G106" s="30" t="s">
        <v>376</v>
      </c>
      <c r="H106" s="30" t="s">
        <v>376</v>
      </c>
      <c r="I106" s="30" t="s">
        <v>376</v>
      </c>
      <c r="J106" s="30" t="s">
        <v>376</v>
      </c>
      <c r="K106" s="30" t="s">
        <v>376</v>
      </c>
      <c r="L106" s="61">
        <f>'Расчет субсидий'!P106-1</f>
        <v>-0.43007284079084285</v>
      </c>
      <c r="M106" s="61">
        <f>L106*'Расчет субсидий'!Q106</f>
        <v>-8.6014568158168565</v>
      </c>
      <c r="N106" s="62">
        <f t="shared" ref="N106:N120" si="34">$B106*M106/$X106</f>
        <v>-5.3307591632765652</v>
      </c>
      <c r="O106" s="61">
        <f>'Расчет субсидий'!R106-1</f>
        <v>0</v>
      </c>
      <c r="P106" s="61">
        <f>O106*'Расчет субсидий'!S106</f>
        <v>0</v>
      </c>
      <c r="Q106" s="62">
        <f t="shared" ref="Q106:Q120" si="35">$B106*P106/$X106</f>
        <v>0</v>
      </c>
      <c r="R106" s="61">
        <f>'Расчет субсидий'!V106-1</f>
        <v>3.84</v>
      </c>
      <c r="S106" s="61">
        <f>R106*'Расчет субсидий'!W106</f>
        <v>115.19999999999999</v>
      </c>
      <c r="T106" s="62">
        <f t="shared" ref="T106:T120" si="36">$B106*S106/$X106</f>
        <v>71.395284398825467</v>
      </c>
      <c r="U106" s="61">
        <f>'Расчет субсидий'!Z106-1</f>
        <v>-1</v>
      </c>
      <c r="V106" s="61">
        <f>U106*'Расчет субсидий'!AA106</f>
        <v>-20</v>
      </c>
      <c r="W106" s="62">
        <f t="shared" ref="W106:W120" si="37">$B106*V106/$X106</f>
        <v>-12.395014652573865</v>
      </c>
      <c r="X106" s="61">
        <f t="shared" si="12"/>
        <v>85.166205383803813</v>
      </c>
    </row>
    <row r="107" spans="1:24" ht="15" customHeight="1">
      <c r="A107" s="36" t="s">
        <v>107</v>
      </c>
      <c r="B107" s="59">
        <f>'Расчет субсидий'!AG107</f>
        <v>6.8272727272727138</v>
      </c>
      <c r="C107" s="61">
        <f>'Расчет субсидий'!D107-1</f>
        <v>-1</v>
      </c>
      <c r="D107" s="61">
        <f>C107*'Расчет субсидий'!E107</f>
        <v>0</v>
      </c>
      <c r="E107" s="62">
        <f t="shared" si="33"/>
        <v>0</v>
      </c>
      <c r="F107" s="30" t="s">
        <v>376</v>
      </c>
      <c r="G107" s="30" t="s">
        <v>376</v>
      </c>
      <c r="H107" s="30" t="s">
        <v>376</v>
      </c>
      <c r="I107" s="30" t="s">
        <v>376</v>
      </c>
      <c r="J107" s="30" t="s">
        <v>376</v>
      </c>
      <c r="K107" s="30" t="s">
        <v>376</v>
      </c>
      <c r="L107" s="61">
        <f>'Расчет субсидий'!P107-1</f>
        <v>-2.856861877366379E-2</v>
      </c>
      <c r="M107" s="61">
        <f>L107*'Расчет субсидий'!Q107</f>
        <v>-0.5713723754732758</v>
      </c>
      <c r="N107" s="62">
        <f t="shared" si="34"/>
        <v>-1.151381718310742</v>
      </c>
      <c r="O107" s="61">
        <f>'Расчет субсидий'!R107-1</f>
        <v>0</v>
      </c>
      <c r="P107" s="61">
        <f>O107*'Расчет субсидий'!S107</f>
        <v>0</v>
      </c>
      <c r="Q107" s="62">
        <f t="shared" si="35"/>
        <v>0</v>
      </c>
      <c r="R107" s="61">
        <f>'Расчет субсидий'!V107-1</f>
        <v>6.2222222222222179E-2</v>
      </c>
      <c r="S107" s="61">
        <f>R107*'Расчет субсидий'!W107</f>
        <v>1.5555555555555545</v>
      </c>
      <c r="T107" s="62">
        <f t="shared" si="36"/>
        <v>3.1346251680435779</v>
      </c>
      <c r="U107" s="61">
        <f>'Расчет субсидий'!Z107-1</f>
        <v>9.6153846153846256E-2</v>
      </c>
      <c r="V107" s="61">
        <f>U107*'Расчет субсидий'!AA107</f>
        <v>2.4038461538461564</v>
      </c>
      <c r="W107" s="62">
        <f t="shared" si="37"/>
        <v>4.8440292775398781</v>
      </c>
      <c r="X107" s="61">
        <f t="shared" si="12"/>
        <v>3.3880293339284351</v>
      </c>
    </row>
    <row r="108" spans="1:24" ht="15" customHeight="1">
      <c r="A108" s="36" t="s">
        <v>108</v>
      </c>
      <c r="B108" s="59">
        <f>'Расчет субсидий'!AG108</f>
        <v>-121.77272727272725</v>
      </c>
      <c r="C108" s="61">
        <f>'Расчет субсидий'!D108-1</f>
        <v>-1</v>
      </c>
      <c r="D108" s="61">
        <f>C108*'Расчет субсидий'!E108</f>
        <v>0</v>
      </c>
      <c r="E108" s="62">
        <f t="shared" si="33"/>
        <v>0</v>
      </c>
      <c r="F108" s="30" t="s">
        <v>376</v>
      </c>
      <c r="G108" s="30" t="s">
        <v>376</v>
      </c>
      <c r="H108" s="30" t="s">
        <v>376</v>
      </c>
      <c r="I108" s="30" t="s">
        <v>376</v>
      </c>
      <c r="J108" s="30" t="s">
        <v>376</v>
      </c>
      <c r="K108" s="30" t="s">
        <v>376</v>
      </c>
      <c r="L108" s="61">
        <f>'Расчет субсидий'!P108-1</f>
        <v>0.17859011736562747</v>
      </c>
      <c r="M108" s="61">
        <f>L108*'Расчет субсидий'!Q108</f>
        <v>3.5718023473125493</v>
      </c>
      <c r="N108" s="62">
        <f t="shared" si="34"/>
        <v>13.922483996574963</v>
      </c>
      <c r="O108" s="61">
        <f>'Расчет субсидий'!R108-1</f>
        <v>0</v>
      </c>
      <c r="P108" s="61">
        <f>O108*'Расчет субсидий'!S108</f>
        <v>0</v>
      </c>
      <c r="Q108" s="62">
        <f t="shared" si="35"/>
        <v>0</v>
      </c>
      <c r="R108" s="61">
        <f>'Расчет субсидий'!V108-1</f>
        <v>-0.95499999999999996</v>
      </c>
      <c r="S108" s="61">
        <f>R108*'Расчет субсидий'!W108</f>
        <v>-23.875</v>
      </c>
      <c r="T108" s="62">
        <f t="shared" si="36"/>
        <v>-93.062065897438856</v>
      </c>
      <c r="U108" s="61">
        <f>'Расчет субсидий'!Z108-1</f>
        <v>-0.4375</v>
      </c>
      <c r="V108" s="61">
        <f>U108*'Расчет субсидий'!AA108</f>
        <v>-10.9375</v>
      </c>
      <c r="W108" s="62">
        <f t="shared" si="37"/>
        <v>-42.63314537186335</v>
      </c>
      <c r="X108" s="61">
        <f t="shared" si="12"/>
        <v>-31.240697652687452</v>
      </c>
    </row>
    <row r="109" spans="1:24" ht="15" customHeight="1">
      <c r="A109" s="36" t="s">
        <v>109</v>
      </c>
      <c r="B109" s="59">
        <f>'Расчет субсидий'!AG109</f>
        <v>60.800000000000011</v>
      </c>
      <c r="C109" s="61">
        <f>'Расчет субсидий'!D109-1</f>
        <v>7.6732765957446816</v>
      </c>
      <c r="D109" s="61">
        <f>C109*'Расчет субсидий'!E109</f>
        <v>76.732765957446816</v>
      </c>
      <c r="E109" s="62">
        <f t="shared" si="33"/>
        <v>47.082886854573786</v>
      </c>
      <c r="F109" s="30" t="s">
        <v>376</v>
      </c>
      <c r="G109" s="30" t="s">
        <v>376</v>
      </c>
      <c r="H109" s="30" t="s">
        <v>376</v>
      </c>
      <c r="I109" s="30" t="s">
        <v>376</v>
      </c>
      <c r="J109" s="30" t="s">
        <v>376</v>
      </c>
      <c r="K109" s="30" t="s">
        <v>376</v>
      </c>
      <c r="L109" s="61">
        <f>'Расчет субсидий'!P109-1</f>
        <v>2.4014970371140532E-2</v>
      </c>
      <c r="M109" s="61">
        <f>L109*'Расчет субсидий'!Q109</f>
        <v>0.48029940742281063</v>
      </c>
      <c r="N109" s="62">
        <f t="shared" si="34"/>
        <v>0.29470959861590112</v>
      </c>
      <c r="O109" s="61">
        <f>'Расчет субсидий'!R109-1</f>
        <v>0</v>
      </c>
      <c r="P109" s="61">
        <f>O109*'Расчет субсидий'!S109</f>
        <v>0</v>
      </c>
      <c r="Q109" s="62">
        <f t="shared" si="35"/>
        <v>0</v>
      </c>
      <c r="R109" s="61">
        <f>'Расчет субсидий'!V109-1</f>
        <v>-0.5</v>
      </c>
      <c r="S109" s="61">
        <f>R109*'Расчет субсидий'!W109</f>
        <v>-10</v>
      </c>
      <c r="T109" s="62">
        <f t="shared" si="36"/>
        <v>-6.1359559071132965</v>
      </c>
      <c r="U109" s="61">
        <f>'Расчет субсидий'!Z109-1</f>
        <v>1.0624999999999996</v>
      </c>
      <c r="V109" s="61">
        <f>U109*'Расчет субсидий'!AA109</f>
        <v>31.874999999999986</v>
      </c>
      <c r="W109" s="62">
        <f t="shared" si="37"/>
        <v>19.558359453923625</v>
      </c>
      <c r="X109" s="61">
        <f t="shared" si="12"/>
        <v>99.088065364869607</v>
      </c>
    </row>
    <row r="110" spans="1:24" ht="15" customHeight="1">
      <c r="A110" s="36" t="s">
        <v>110</v>
      </c>
      <c r="B110" s="59">
        <f>'Расчет субсидий'!AG110</f>
        <v>-16.518181818181816</v>
      </c>
      <c r="C110" s="61">
        <f>'Расчет субсидий'!D110-1</f>
        <v>-1</v>
      </c>
      <c r="D110" s="61">
        <f>C110*'Расчет субсидий'!E110</f>
        <v>0</v>
      </c>
      <c r="E110" s="62">
        <f t="shared" si="33"/>
        <v>0</v>
      </c>
      <c r="F110" s="30" t="s">
        <v>376</v>
      </c>
      <c r="G110" s="30" t="s">
        <v>376</v>
      </c>
      <c r="H110" s="30" t="s">
        <v>376</v>
      </c>
      <c r="I110" s="30" t="s">
        <v>376</v>
      </c>
      <c r="J110" s="30" t="s">
        <v>376</v>
      </c>
      <c r="K110" s="30" t="s">
        <v>376</v>
      </c>
      <c r="L110" s="61">
        <f>'Расчет субсидий'!P110-1</f>
        <v>-0.76757919026641497</v>
      </c>
      <c r="M110" s="61">
        <f>L110*'Расчет субсидий'!Q110</f>
        <v>-15.3515838053283</v>
      </c>
      <c r="N110" s="62">
        <f t="shared" si="34"/>
        <v>-25.137581438968908</v>
      </c>
      <c r="O110" s="61">
        <f>'Расчет субсидий'!R110-1</f>
        <v>0</v>
      </c>
      <c r="P110" s="61">
        <f>O110*'Расчет субсидий'!S110</f>
        <v>0</v>
      </c>
      <c r="Q110" s="62">
        <f t="shared" si="35"/>
        <v>0</v>
      </c>
      <c r="R110" s="61">
        <f>'Расчет субсидий'!V110-1</f>
        <v>0.21055555555555561</v>
      </c>
      <c r="S110" s="61">
        <f>R110*'Расчет субсидий'!W110</f>
        <v>5.2638888888888902</v>
      </c>
      <c r="T110" s="62">
        <f t="shared" si="36"/>
        <v>8.6193996207870942</v>
      </c>
      <c r="U110" s="61">
        <f>'Расчет субсидий'!Z110-1</f>
        <v>0</v>
      </c>
      <c r="V110" s="61">
        <f>U110*'Расчет субсидий'!AA110</f>
        <v>0</v>
      </c>
      <c r="W110" s="62">
        <f t="shared" si="37"/>
        <v>0</v>
      </c>
      <c r="X110" s="61">
        <f t="shared" si="12"/>
        <v>-10.087694916439411</v>
      </c>
    </row>
    <row r="111" spans="1:24" ht="15" customHeight="1">
      <c r="A111" s="36" t="s">
        <v>111</v>
      </c>
      <c r="B111" s="59">
        <f>'Расчет субсидий'!AG111</f>
        <v>46.454545454545439</v>
      </c>
      <c r="C111" s="61">
        <f>'Расчет субсидий'!D111-1</f>
        <v>4.4328272701231741E-2</v>
      </c>
      <c r="D111" s="61">
        <f>C111*'Расчет субсидий'!E111</f>
        <v>0.44328272701231741</v>
      </c>
      <c r="E111" s="62">
        <f t="shared" si="33"/>
        <v>1.9376385544513872</v>
      </c>
      <c r="F111" s="30" t="s">
        <v>376</v>
      </c>
      <c r="G111" s="30" t="s">
        <v>376</v>
      </c>
      <c r="H111" s="30" t="s">
        <v>376</v>
      </c>
      <c r="I111" s="30" t="s">
        <v>376</v>
      </c>
      <c r="J111" s="30" t="s">
        <v>376</v>
      </c>
      <c r="K111" s="30" t="s">
        <v>376</v>
      </c>
      <c r="L111" s="61">
        <f>'Расчет субсидий'!P111-1</f>
        <v>9.217156200073795E-3</v>
      </c>
      <c r="M111" s="61">
        <f>L111*'Расчет субсидий'!Q111</f>
        <v>0.1843431240014759</v>
      </c>
      <c r="N111" s="62">
        <f t="shared" si="34"/>
        <v>0.80578448594354424</v>
      </c>
      <c r="O111" s="61">
        <f>'Расчет субсидий'!R111-1</f>
        <v>0</v>
      </c>
      <c r="P111" s="61">
        <f>O111*'Расчет субсидий'!S111</f>
        <v>0</v>
      </c>
      <c r="Q111" s="62">
        <f t="shared" si="35"/>
        <v>0</v>
      </c>
      <c r="R111" s="61">
        <f>'Расчет субсидий'!V111-1</f>
        <v>0.33333333333333326</v>
      </c>
      <c r="S111" s="61">
        <f>R111*'Расчет субсидий'!W111</f>
        <v>9.9999999999999982</v>
      </c>
      <c r="T111" s="62">
        <f t="shared" si="36"/>
        <v>43.711122414150509</v>
      </c>
      <c r="U111" s="61">
        <f>'Расчет субсидий'!Z111-1</f>
        <v>0</v>
      </c>
      <c r="V111" s="61">
        <f>U111*'Расчет субсидий'!AA111</f>
        <v>0</v>
      </c>
      <c r="W111" s="62">
        <f t="shared" si="37"/>
        <v>0</v>
      </c>
      <c r="X111" s="61">
        <f t="shared" si="12"/>
        <v>10.627625851013791</v>
      </c>
    </row>
    <row r="112" spans="1:24" ht="15" customHeight="1">
      <c r="A112" s="36" t="s">
        <v>112</v>
      </c>
      <c r="B112" s="59">
        <f>'Расчет субсидий'!AG112</f>
        <v>120</v>
      </c>
      <c r="C112" s="61">
        <f>'Расчет субсидий'!D112-1</f>
        <v>-1</v>
      </c>
      <c r="D112" s="61">
        <f>C112*'Расчет субсидий'!E112</f>
        <v>0</v>
      </c>
      <c r="E112" s="62">
        <f t="shared" si="33"/>
        <v>0</v>
      </c>
      <c r="F112" s="30" t="s">
        <v>376</v>
      </c>
      <c r="G112" s="30" t="s">
        <v>376</v>
      </c>
      <c r="H112" s="30" t="s">
        <v>376</v>
      </c>
      <c r="I112" s="30" t="s">
        <v>376</v>
      </c>
      <c r="J112" s="30" t="s">
        <v>376</v>
      </c>
      <c r="K112" s="30" t="s">
        <v>376</v>
      </c>
      <c r="L112" s="61">
        <f>'Расчет субсидий'!P112-1</f>
        <v>2.8746708794102154</v>
      </c>
      <c r="M112" s="61">
        <f>L112*'Расчет субсидий'!Q112</f>
        <v>57.493417588204309</v>
      </c>
      <c r="N112" s="62">
        <f t="shared" si="34"/>
        <v>110.24067785530073</v>
      </c>
      <c r="O112" s="61">
        <f>'Расчет субсидий'!R112-1</f>
        <v>0</v>
      </c>
      <c r="P112" s="61">
        <f>O112*'Расчет субсидий'!S112</f>
        <v>0</v>
      </c>
      <c r="Q112" s="62">
        <f t="shared" si="35"/>
        <v>0</v>
      </c>
      <c r="R112" s="61">
        <f>'Расчет субсидий'!V112-1</f>
        <v>5.8333333333333348E-2</v>
      </c>
      <c r="S112" s="61">
        <f>R112*'Расчет субсидий'!W112</f>
        <v>1.166666666666667</v>
      </c>
      <c r="T112" s="62">
        <f t="shared" si="36"/>
        <v>2.2370234638983226</v>
      </c>
      <c r="U112" s="61">
        <f>'Расчет субсидий'!Z112-1</f>
        <v>0.13076923076923075</v>
      </c>
      <c r="V112" s="61">
        <f>U112*'Расчет субсидий'!AA112</f>
        <v>3.9230769230769225</v>
      </c>
      <c r="W112" s="62">
        <f t="shared" si="37"/>
        <v>7.5222986808009509</v>
      </c>
      <c r="X112" s="61">
        <f t="shared" ref="X112:X175" si="38">D112+M112+P112+S112+V112</f>
        <v>62.583161177947893</v>
      </c>
    </row>
    <row r="113" spans="1:24" ht="15" customHeight="1">
      <c r="A113" s="36" t="s">
        <v>113</v>
      </c>
      <c r="B113" s="59">
        <f>'Расчет субсидий'!AG113</f>
        <v>41.409090909090907</v>
      </c>
      <c r="C113" s="61">
        <f>'Расчет субсидий'!D113-1</f>
        <v>-1</v>
      </c>
      <c r="D113" s="61">
        <f>C113*'Расчет субсидий'!E113</f>
        <v>0</v>
      </c>
      <c r="E113" s="62">
        <f t="shared" si="33"/>
        <v>0</v>
      </c>
      <c r="F113" s="30" t="s">
        <v>376</v>
      </c>
      <c r="G113" s="30" t="s">
        <v>376</v>
      </c>
      <c r="H113" s="30" t="s">
        <v>376</v>
      </c>
      <c r="I113" s="30" t="s">
        <v>376</v>
      </c>
      <c r="J113" s="30" t="s">
        <v>376</v>
      </c>
      <c r="K113" s="30" t="s">
        <v>376</v>
      </c>
      <c r="L113" s="61">
        <f>'Расчет субсидий'!P113-1</f>
        <v>-0.86576400521124142</v>
      </c>
      <c r="M113" s="61">
        <f>L113*'Расчет субсидий'!Q113</f>
        <v>-17.315280104224829</v>
      </c>
      <c r="N113" s="62">
        <f t="shared" si="34"/>
        <v>-26.918722015621249</v>
      </c>
      <c r="O113" s="61">
        <f>'Расчет субсидий'!R113-1</f>
        <v>0</v>
      </c>
      <c r="P113" s="61">
        <f>O113*'Расчет субсидий'!S113</f>
        <v>0</v>
      </c>
      <c r="Q113" s="62">
        <f t="shared" si="35"/>
        <v>0</v>
      </c>
      <c r="R113" s="61">
        <f>'Расчет субсидий'!V113-1</f>
        <v>0.13472222222222219</v>
      </c>
      <c r="S113" s="61">
        <f>R113*'Расчет субсидий'!W113</f>
        <v>3.3680555555555545</v>
      </c>
      <c r="T113" s="62">
        <f t="shared" si="36"/>
        <v>5.2360545534026519</v>
      </c>
      <c r="U113" s="61">
        <f>'Расчет субсидий'!Z113-1</f>
        <v>1.6233333333333335</v>
      </c>
      <c r="V113" s="61">
        <f>U113*'Расчет субсидий'!AA113</f>
        <v>40.583333333333336</v>
      </c>
      <c r="W113" s="62">
        <f t="shared" si="37"/>
        <v>63.09175837130951</v>
      </c>
      <c r="X113" s="61">
        <f t="shared" si="38"/>
        <v>26.63610878466406</v>
      </c>
    </row>
    <row r="114" spans="1:24" ht="15" customHeight="1">
      <c r="A114" s="36" t="s">
        <v>114</v>
      </c>
      <c r="B114" s="59">
        <f>'Расчет субсидий'!AG114</f>
        <v>71.699999999999989</v>
      </c>
      <c r="C114" s="61">
        <f>'Расчет субсидий'!D114-1</f>
        <v>0.58534233365477339</v>
      </c>
      <c r="D114" s="61">
        <f>C114*'Расчет субсидий'!E114</f>
        <v>5.8534233365477339</v>
      </c>
      <c r="E114" s="62">
        <f t="shared" si="33"/>
        <v>1.2201434231967851</v>
      </c>
      <c r="F114" s="30" t="s">
        <v>376</v>
      </c>
      <c r="G114" s="30" t="s">
        <v>376</v>
      </c>
      <c r="H114" s="30" t="s">
        <v>376</v>
      </c>
      <c r="I114" s="30" t="s">
        <v>376</v>
      </c>
      <c r="J114" s="30" t="s">
        <v>376</v>
      </c>
      <c r="K114" s="30" t="s">
        <v>376</v>
      </c>
      <c r="L114" s="61">
        <f>'Расчет субсидий'!P114-1</f>
        <v>-0.8242646003730808</v>
      </c>
      <c r="M114" s="61">
        <f>L114*'Расчет субсидий'!Q114</f>
        <v>-16.485292007461616</v>
      </c>
      <c r="N114" s="62">
        <f t="shared" si="34"/>
        <v>-3.4363515956196014</v>
      </c>
      <c r="O114" s="61">
        <f>'Расчет субсидий'!R114-1</f>
        <v>0</v>
      </c>
      <c r="P114" s="61">
        <f>O114*'Расчет субсидий'!S114</f>
        <v>0</v>
      </c>
      <c r="Q114" s="62">
        <f t="shared" si="35"/>
        <v>0</v>
      </c>
      <c r="R114" s="61">
        <f>'Расчет субсидий'!V114-1</f>
        <v>-0.27</v>
      </c>
      <c r="S114" s="61">
        <f>R114*'Расчет субсидий'!W114</f>
        <v>-5.4</v>
      </c>
      <c r="T114" s="62">
        <f t="shared" si="36"/>
        <v>-1.1256275356206518</v>
      </c>
      <c r="U114" s="61">
        <f>'Расчет субсидий'!Z114-1</f>
        <v>12</v>
      </c>
      <c r="V114" s="61">
        <f>U114*'Расчет субсидий'!AA114</f>
        <v>360</v>
      </c>
      <c r="W114" s="62">
        <f t="shared" si="37"/>
        <v>75.04183570804345</v>
      </c>
      <c r="X114" s="61">
        <f t="shared" si="38"/>
        <v>343.96813132908613</v>
      </c>
    </row>
    <row r="115" spans="1:24" ht="15" customHeight="1">
      <c r="A115" s="36" t="s">
        <v>115</v>
      </c>
      <c r="B115" s="59">
        <f>'Расчет субсидий'!AG115</f>
        <v>98.081818181818164</v>
      </c>
      <c r="C115" s="61">
        <f>'Расчет субсидий'!D115-1</f>
        <v>-1</v>
      </c>
      <c r="D115" s="61">
        <f>C115*'Расчет субсидий'!E115</f>
        <v>0</v>
      </c>
      <c r="E115" s="62">
        <f t="shared" si="33"/>
        <v>0</v>
      </c>
      <c r="F115" s="30" t="s">
        <v>376</v>
      </c>
      <c r="G115" s="30" t="s">
        <v>376</v>
      </c>
      <c r="H115" s="30" t="s">
        <v>376</v>
      </c>
      <c r="I115" s="30" t="s">
        <v>376</v>
      </c>
      <c r="J115" s="30" t="s">
        <v>376</v>
      </c>
      <c r="K115" s="30" t="s">
        <v>376</v>
      </c>
      <c r="L115" s="61">
        <f>'Расчет субсидий'!P115-1</f>
        <v>1.6869425040300912</v>
      </c>
      <c r="M115" s="61">
        <f>L115*'Расчет субсидий'!Q115</f>
        <v>33.738850080601821</v>
      </c>
      <c r="N115" s="62">
        <f t="shared" si="34"/>
        <v>98.081818181818164</v>
      </c>
      <c r="O115" s="61">
        <f>'Расчет субсидий'!R115-1</f>
        <v>0</v>
      </c>
      <c r="P115" s="61">
        <f>O115*'Расчет субсидий'!S115</f>
        <v>0</v>
      </c>
      <c r="Q115" s="62">
        <f t="shared" si="35"/>
        <v>0</v>
      </c>
      <c r="R115" s="61">
        <f>'Расчет субсидий'!V115-1</f>
        <v>-1</v>
      </c>
      <c r="S115" s="61">
        <f>R115*'Расчет субсидий'!W115</f>
        <v>0</v>
      </c>
      <c r="T115" s="62">
        <f t="shared" si="36"/>
        <v>0</v>
      </c>
      <c r="U115" s="61">
        <f>'Расчет субсидий'!Z115-1</f>
        <v>-1</v>
      </c>
      <c r="V115" s="61">
        <f>U115*'Расчет субсидий'!AA115</f>
        <v>0</v>
      </c>
      <c r="W115" s="62">
        <f t="shared" si="37"/>
        <v>0</v>
      </c>
      <c r="X115" s="61">
        <f t="shared" si="38"/>
        <v>33.738850080601821</v>
      </c>
    </row>
    <row r="116" spans="1:24" ht="15" customHeight="1">
      <c r="A116" s="36" t="s">
        <v>116</v>
      </c>
      <c r="B116" s="59">
        <f>'Расчет субсидий'!AG116</f>
        <v>-30.863636363636374</v>
      </c>
      <c r="C116" s="61">
        <f>'Расчет субсидий'!D116-1</f>
        <v>-8.1553012258176905E-2</v>
      </c>
      <c r="D116" s="61">
        <f>C116*'Расчет субсидий'!E116</f>
        <v>-0.81553012258176905</v>
      </c>
      <c r="E116" s="62">
        <f t="shared" si="33"/>
        <v>-1.8465128276864018</v>
      </c>
      <c r="F116" s="30" t="s">
        <v>376</v>
      </c>
      <c r="G116" s="30" t="s">
        <v>376</v>
      </c>
      <c r="H116" s="30" t="s">
        <v>376</v>
      </c>
      <c r="I116" s="30" t="s">
        <v>376</v>
      </c>
      <c r="J116" s="30" t="s">
        <v>376</v>
      </c>
      <c r="K116" s="30" t="s">
        <v>376</v>
      </c>
      <c r="L116" s="61">
        <f>'Расчет субсидий'!P116-1</f>
        <v>-0.22578456318914342</v>
      </c>
      <c r="M116" s="61">
        <f>L116*'Расчет субсидий'!Q116</f>
        <v>-4.5156912637828679</v>
      </c>
      <c r="N116" s="62">
        <f t="shared" si="34"/>
        <v>-10.22437015330534</v>
      </c>
      <c r="O116" s="61">
        <f>'Расчет субсидий'!R116-1</f>
        <v>0</v>
      </c>
      <c r="P116" s="61">
        <f>O116*'Расчет субсидий'!S116</f>
        <v>0</v>
      </c>
      <c r="Q116" s="62">
        <f t="shared" si="35"/>
        <v>0</v>
      </c>
      <c r="R116" s="61">
        <f>'Расчет субсидий'!V116-1</f>
        <v>0.39000000000000012</v>
      </c>
      <c r="S116" s="61">
        <f>R116*'Расчет субсидий'!W116</f>
        <v>11.700000000000003</v>
      </c>
      <c r="T116" s="62">
        <f t="shared" si="36"/>
        <v>26.490989708065335</v>
      </c>
      <c r="U116" s="61">
        <f>'Расчет субсидий'!Z116-1</f>
        <v>-1</v>
      </c>
      <c r="V116" s="61">
        <f>U116*'Расчет субсидий'!AA116</f>
        <v>-20</v>
      </c>
      <c r="W116" s="62">
        <f t="shared" si="37"/>
        <v>-45.283743090709969</v>
      </c>
      <c r="X116" s="61">
        <f t="shared" si="38"/>
        <v>-13.631221386364635</v>
      </c>
    </row>
    <row r="117" spans="1:24" ht="15" customHeight="1">
      <c r="A117" s="36" t="s">
        <v>117</v>
      </c>
      <c r="B117" s="59">
        <f>'Расчет субсидий'!AG117</f>
        <v>-43.909090909090935</v>
      </c>
      <c r="C117" s="61">
        <f>'Расчет субсидий'!D117-1</f>
        <v>-0.29658837647865588</v>
      </c>
      <c r="D117" s="61">
        <f>C117*'Расчет субсидий'!E117</f>
        <v>-2.9658837647865588</v>
      </c>
      <c r="E117" s="62">
        <f t="shared" si="33"/>
        <v>-12.530071704633599</v>
      </c>
      <c r="F117" s="30" t="s">
        <v>376</v>
      </c>
      <c r="G117" s="30" t="s">
        <v>376</v>
      </c>
      <c r="H117" s="30" t="s">
        <v>376</v>
      </c>
      <c r="I117" s="30" t="s">
        <v>376</v>
      </c>
      <c r="J117" s="30" t="s">
        <v>376</v>
      </c>
      <c r="K117" s="30" t="s">
        <v>376</v>
      </c>
      <c r="L117" s="61">
        <f>'Расчет субсидий'!P117-1</f>
        <v>6.6127330284910357E-2</v>
      </c>
      <c r="M117" s="61">
        <f>L117*'Расчет субсидий'!Q117</f>
        <v>1.3225466056982071</v>
      </c>
      <c r="N117" s="62">
        <f t="shared" si="34"/>
        <v>5.5874083802171191</v>
      </c>
      <c r="O117" s="61">
        <f>'Расчет субсидий'!R117-1</f>
        <v>0</v>
      </c>
      <c r="P117" s="61">
        <f>O117*'Расчет субсидий'!S117</f>
        <v>0</v>
      </c>
      <c r="Q117" s="62">
        <f t="shared" si="35"/>
        <v>0</v>
      </c>
      <c r="R117" s="61">
        <f>'Расчет субсидий'!V117-1</f>
        <v>0.15000000000000013</v>
      </c>
      <c r="S117" s="61">
        <f>R117*'Расчет субсидий'!W117</f>
        <v>3.7500000000000036</v>
      </c>
      <c r="T117" s="62">
        <f t="shared" si="36"/>
        <v>15.842754679146214</v>
      </c>
      <c r="U117" s="61">
        <f>'Расчет субсидий'!Z117-1</f>
        <v>-0.5</v>
      </c>
      <c r="V117" s="61">
        <f>U117*'Расчет субсидий'!AA117</f>
        <v>-12.5</v>
      </c>
      <c r="W117" s="62">
        <f t="shared" si="37"/>
        <v>-52.809182263820666</v>
      </c>
      <c r="X117" s="61">
        <f t="shared" si="38"/>
        <v>-10.393337159088349</v>
      </c>
    </row>
    <row r="118" spans="1:24" ht="15" customHeight="1">
      <c r="A118" s="36" t="s">
        <v>118</v>
      </c>
      <c r="B118" s="59">
        <f>'Расчет субсидий'!AG118</f>
        <v>86.627272727272725</v>
      </c>
      <c r="C118" s="61">
        <f>'Расчет субсидий'!D118-1</f>
        <v>0.25039999999999996</v>
      </c>
      <c r="D118" s="61">
        <f>C118*'Расчет субсидий'!E118</f>
        <v>2.5039999999999996</v>
      </c>
      <c r="E118" s="62">
        <f t="shared" si="33"/>
        <v>5.2358024225977724</v>
      </c>
      <c r="F118" s="30" t="s">
        <v>376</v>
      </c>
      <c r="G118" s="30" t="s">
        <v>376</v>
      </c>
      <c r="H118" s="30" t="s">
        <v>376</v>
      </c>
      <c r="I118" s="30" t="s">
        <v>376</v>
      </c>
      <c r="J118" s="30" t="s">
        <v>376</v>
      </c>
      <c r="K118" s="30" t="s">
        <v>376</v>
      </c>
      <c r="L118" s="61">
        <f>'Расчет субсидий'!P118-1</f>
        <v>1.3212560386473431</v>
      </c>
      <c r="M118" s="61">
        <f>L118*'Расчет субсидий'!Q118</f>
        <v>26.425120772946862</v>
      </c>
      <c r="N118" s="62">
        <f t="shared" si="34"/>
        <v>55.254277699853809</v>
      </c>
      <c r="O118" s="61">
        <f>'Расчет субсидий'!R118-1</f>
        <v>0</v>
      </c>
      <c r="P118" s="61">
        <f>O118*'Расчет субсидий'!S118</f>
        <v>0</v>
      </c>
      <c r="Q118" s="62">
        <f t="shared" si="35"/>
        <v>0</v>
      </c>
      <c r="R118" s="61">
        <f>'Расчет субсидий'!V118-1</f>
        <v>1.6666666666666607E-2</v>
      </c>
      <c r="S118" s="61">
        <f>R118*'Расчет субсидий'!W118</f>
        <v>0.49999999999999822</v>
      </c>
      <c r="T118" s="62">
        <f t="shared" si="36"/>
        <v>1.0454877041928423</v>
      </c>
      <c r="U118" s="61">
        <f>'Расчет субсидий'!Z118-1</f>
        <v>0.60000000000000009</v>
      </c>
      <c r="V118" s="61">
        <f>U118*'Расчет субсидий'!AA118</f>
        <v>12.000000000000002</v>
      </c>
      <c r="W118" s="62">
        <f t="shared" si="37"/>
        <v>25.091704900628311</v>
      </c>
      <c r="X118" s="61">
        <f t="shared" si="38"/>
        <v>41.42912077294686</v>
      </c>
    </row>
    <row r="119" spans="1:24" ht="15" customHeight="1">
      <c r="A119" s="36" t="s">
        <v>119</v>
      </c>
      <c r="B119" s="59">
        <f>'Расчет субсидий'!AG119</f>
        <v>-11.25454545454545</v>
      </c>
      <c r="C119" s="61">
        <f>'Расчет субсидий'!D119-1</f>
        <v>-1</v>
      </c>
      <c r="D119" s="61">
        <f>C119*'Расчет субсидий'!E119</f>
        <v>0</v>
      </c>
      <c r="E119" s="62">
        <f t="shared" si="33"/>
        <v>0</v>
      </c>
      <c r="F119" s="30" t="s">
        <v>376</v>
      </c>
      <c r="G119" s="30" t="s">
        <v>376</v>
      </c>
      <c r="H119" s="30" t="s">
        <v>376</v>
      </c>
      <c r="I119" s="30" t="s">
        <v>376</v>
      </c>
      <c r="J119" s="30" t="s">
        <v>376</v>
      </c>
      <c r="K119" s="30" t="s">
        <v>376</v>
      </c>
      <c r="L119" s="61">
        <f>'Расчет субсидий'!P119-1</f>
        <v>-0.47427128275281483</v>
      </c>
      <c r="M119" s="61">
        <f>L119*'Расчет субсидий'!Q119</f>
        <v>-9.4854256550562965</v>
      </c>
      <c r="N119" s="62">
        <f t="shared" si="34"/>
        <v>-28.966573791572532</v>
      </c>
      <c r="O119" s="61">
        <f>'Расчет субсидий'!R119-1</f>
        <v>0</v>
      </c>
      <c r="P119" s="61">
        <f>O119*'Расчет субсидий'!S119</f>
        <v>0</v>
      </c>
      <c r="Q119" s="62">
        <f t="shared" si="35"/>
        <v>0</v>
      </c>
      <c r="R119" s="61">
        <f>'Расчет субсидий'!V119-1</f>
        <v>3.3333333333333437E-2</v>
      </c>
      <c r="S119" s="61">
        <f>R119*'Расчет субсидий'!W119</f>
        <v>1.0000000000000031</v>
      </c>
      <c r="T119" s="62">
        <f t="shared" si="36"/>
        <v>3.0537979891426077</v>
      </c>
      <c r="U119" s="61">
        <f>'Расчет субсидий'!Z119-1</f>
        <v>0.24</v>
      </c>
      <c r="V119" s="61">
        <f>U119*'Расчет субсидий'!AA119</f>
        <v>4.8</v>
      </c>
      <c r="W119" s="62">
        <f t="shared" si="37"/>
        <v>14.658230347884471</v>
      </c>
      <c r="X119" s="61">
        <f t="shared" si="38"/>
        <v>-3.6854256550562932</v>
      </c>
    </row>
    <row r="120" spans="1:24" ht="15" customHeight="1">
      <c r="A120" s="36" t="s">
        <v>120</v>
      </c>
      <c r="B120" s="59">
        <f>'Расчет субсидий'!AG120</f>
        <v>-72.963636363636368</v>
      </c>
      <c r="C120" s="61">
        <f>'Расчет субсидий'!D120-1</f>
        <v>-1</v>
      </c>
      <c r="D120" s="61">
        <f>C120*'Расчет субсидий'!E120</f>
        <v>0</v>
      </c>
      <c r="E120" s="62">
        <f t="shared" si="33"/>
        <v>0</v>
      </c>
      <c r="F120" s="30" t="s">
        <v>376</v>
      </c>
      <c r="G120" s="30" t="s">
        <v>376</v>
      </c>
      <c r="H120" s="30" t="s">
        <v>376</v>
      </c>
      <c r="I120" s="30" t="s">
        <v>376</v>
      </c>
      <c r="J120" s="30" t="s">
        <v>376</v>
      </c>
      <c r="K120" s="30" t="s">
        <v>376</v>
      </c>
      <c r="L120" s="61">
        <f>'Расчет субсидий'!P120-1</f>
        <v>-0.21065536300544407</v>
      </c>
      <c r="M120" s="61">
        <f>L120*'Расчет субсидий'!Q120</f>
        <v>-4.213107260108881</v>
      </c>
      <c r="N120" s="62">
        <f t="shared" si="34"/>
        <v>-11.314540058258045</v>
      </c>
      <c r="O120" s="61">
        <f>'Расчет субсидий'!R120-1</f>
        <v>0</v>
      </c>
      <c r="P120" s="61">
        <f>O120*'Расчет субсидий'!S120</f>
        <v>0</v>
      </c>
      <c r="Q120" s="62">
        <f t="shared" si="35"/>
        <v>0</v>
      </c>
      <c r="R120" s="61">
        <f>'Расчет субсидий'!V120-1</f>
        <v>-0.72199999999999998</v>
      </c>
      <c r="S120" s="61">
        <f>R120*'Расчет субсидий'!W120</f>
        <v>-3.61</v>
      </c>
      <c r="T120" s="62">
        <f t="shared" si="36"/>
        <v>-9.694861081997697</v>
      </c>
      <c r="U120" s="61">
        <f>'Расчет субсидий'!Z120-1</f>
        <v>-0.42990654205607481</v>
      </c>
      <c r="V120" s="61">
        <f>U120*'Расчет субсидий'!AA120</f>
        <v>-19.345794392523366</v>
      </c>
      <c r="W120" s="62">
        <f t="shared" si="37"/>
        <v>-51.954235223380628</v>
      </c>
      <c r="X120" s="61">
        <f t="shared" si="38"/>
        <v>-27.168901652632247</v>
      </c>
    </row>
    <row r="121" spans="1:24" ht="15" customHeight="1">
      <c r="A121" s="35" t="s">
        <v>121</v>
      </c>
      <c r="B121" s="63"/>
      <c r="C121" s="64"/>
      <c r="D121" s="64"/>
      <c r="E121" s="65"/>
      <c r="F121" s="64"/>
      <c r="G121" s="64"/>
      <c r="H121" s="65"/>
      <c r="I121" s="65"/>
      <c r="J121" s="65"/>
      <c r="K121" s="65"/>
      <c r="L121" s="64"/>
      <c r="M121" s="64"/>
      <c r="N121" s="65"/>
      <c r="O121" s="64"/>
      <c r="P121" s="64"/>
      <c r="Q121" s="65"/>
      <c r="R121" s="64"/>
      <c r="S121" s="64"/>
      <c r="T121" s="65"/>
      <c r="U121" s="64"/>
      <c r="V121" s="64"/>
      <c r="W121" s="65"/>
      <c r="X121" s="65"/>
    </row>
    <row r="122" spans="1:24" ht="15" customHeight="1">
      <c r="A122" s="36" t="s">
        <v>122</v>
      </c>
      <c r="B122" s="59">
        <f>'Расчет субсидий'!AG122</f>
        <v>18.200000000000003</v>
      </c>
      <c r="C122" s="61">
        <f>'Расчет субсидий'!D122-1</f>
        <v>-0.35357142857142854</v>
      </c>
      <c r="D122" s="61">
        <f>C122*'Расчет субсидий'!E122</f>
        <v>-3.5357142857142856</v>
      </c>
      <c r="E122" s="62">
        <f t="shared" ref="E122:E128" si="39">$B122*D122/$X122</f>
        <v>-1.83331169451037</v>
      </c>
      <c r="F122" s="30" t="s">
        <v>376</v>
      </c>
      <c r="G122" s="30" t="s">
        <v>376</v>
      </c>
      <c r="H122" s="30" t="s">
        <v>376</v>
      </c>
      <c r="I122" s="30" t="s">
        <v>376</v>
      </c>
      <c r="J122" s="30" t="s">
        <v>376</v>
      </c>
      <c r="K122" s="30" t="s">
        <v>376</v>
      </c>
      <c r="L122" s="61">
        <f>'Расчет субсидий'!P122-1</f>
        <v>-0.10422960725075536</v>
      </c>
      <c r="M122" s="61">
        <f>L122*'Расчет субсидий'!Q122</f>
        <v>-2.0845921450151073</v>
      </c>
      <c r="N122" s="62">
        <f t="shared" ref="N122:N128" si="40">$B122*M122/$X122</f>
        <v>-1.0808868728963463</v>
      </c>
      <c r="O122" s="61">
        <f>'Расчет субсидий'!R122-1</f>
        <v>0</v>
      </c>
      <c r="P122" s="61">
        <f>O122*'Расчет субсидий'!S122</f>
        <v>0</v>
      </c>
      <c r="Q122" s="62">
        <f t="shared" ref="Q122:Q128" si="41">$B122*P122/$X122</f>
        <v>0</v>
      </c>
      <c r="R122" s="61">
        <f>'Расчет субсидий'!V122-1</f>
        <v>0.16216216216216206</v>
      </c>
      <c r="S122" s="61">
        <f>R122*'Расчет субсидий'!W122</f>
        <v>4.0540540540540517</v>
      </c>
      <c r="T122" s="62">
        <f t="shared" ref="T122:T128" si="42">$B122*S122/$X122</f>
        <v>2.10207729100288</v>
      </c>
      <c r="U122" s="61">
        <f>'Расчет субсидий'!Z122-1</f>
        <v>1.4666666666666668</v>
      </c>
      <c r="V122" s="61">
        <f>U122*'Расчет субсидий'!AA122</f>
        <v>36.666666666666671</v>
      </c>
      <c r="W122" s="62">
        <f t="shared" ref="W122:W128" si="43">$B122*V122/$X122</f>
        <v>19.012121276403839</v>
      </c>
      <c r="X122" s="61">
        <f t="shared" si="38"/>
        <v>35.100414289991328</v>
      </c>
    </row>
    <row r="123" spans="1:24" ht="15" customHeight="1">
      <c r="A123" s="36" t="s">
        <v>123</v>
      </c>
      <c r="B123" s="59">
        <f>'Расчет субсидий'!AG123</f>
        <v>-6.0727272727272918</v>
      </c>
      <c r="C123" s="61">
        <f>'Расчет субсидий'!D123-1</f>
        <v>-0.19498550724637675</v>
      </c>
      <c r="D123" s="61">
        <f>C123*'Расчет субсидий'!E123</f>
        <v>-1.9498550724637675</v>
      </c>
      <c r="E123" s="62">
        <f t="shared" si="39"/>
        <v>-3.8223581521760113</v>
      </c>
      <c r="F123" s="30" t="s">
        <v>376</v>
      </c>
      <c r="G123" s="30" t="s">
        <v>376</v>
      </c>
      <c r="H123" s="30" t="s">
        <v>376</v>
      </c>
      <c r="I123" s="30" t="s">
        <v>376</v>
      </c>
      <c r="J123" s="30" t="s">
        <v>376</v>
      </c>
      <c r="K123" s="30" t="s">
        <v>376</v>
      </c>
      <c r="L123" s="61">
        <f>'Расчет субсидий'!P123-1</f>
        <v>-0.12747116968698524</v>
      </c>
      <c r="M123" s="61">
        <f>L123*'Расчет субсидий'!Q123</f>
        <v>-2.5494233937397048</v>
      </c>
      <c r="N123" s="62">
        <f t="shared" si="40"/>
        <v>-4.9977095375073173</v>
      </c>
      <c r="O123" s="61">
        <f>'Расчет субсидий'!R123-1</f>
        <v>0</v>
      </c>
      <c r="P123" s="61">
        <f>O123*'Расчет субсидий'!S123</f>
        <v>0</v>
      </c>
      <c r="Q123" s="62">
        <f t="shared" si="41"/>
        <v>0</v>
      </c>
      <c r="R123" s="61">
        <f>'Расчет субсидий'!V123-1</f>
        <v>1.1627906976744207E-2</v>
      </c>
      <c r="S123" s="61">
        <f>R123*'Расчет субсидий'!W123</f>
        <v>0.3488372093023262</v>
      </c>
      <c r="T123" s="62">
        <f t="shared" si="42"/>
        <v>0.68383582430783607</v>
      </c>
      <c r="U123" s="61">
        <f>'Расчет субсидий'!Z123-1</f>
        <v>5.2631578947368363E-2</v>
      </c>
      <c r="V123" s="61">
        <f>U123*'Расчет субсидий'!AA123</f>
        <v>1.0526315789473673</v>
      </c>
      <c r="W123" s="62">
        <f t="shared" si="43"/>
        <v>2.0635045926482012</v>
      </c>
      <c r="X123" s="61">
        <f t="shared" si="38"/>
        <v>-3.0978096779537792</v>
      </c>
    </row>
    <row r="124" spans="1:24" ht="15" customHeight="1">
      <c r="A124" s="36" t="s">
        <v>124</v>
      </c>
      <c r="B124" s="59">
        <f>'Расчет субсидий'!AG124</f>
        <v>16.75454545454545</v>
      </c>
      <c r="C124" s="61">
        <f>'Расчет субсидий'!D124-1</f>
        <v>0.27714285714285714</v>
      </c>
      <c r="D124" s="61">
        <f>C124*'Расчет субсидий'!E124</f>
        <v>2.7714285714285714</v>
      </c>
      <c r="E124" s="62">
        <f t="shared" si="39"/>
        <v>1.0834627242673005</v>
      </c>
      <c r="F124" s="30" t="s">
        <v>376</v>
      </c>
      <c r="G124" s="30" t="s">
        <v>376</v>
      </c>
      <c r="H124" s="30" t="s">
        <v>376</v>
      </c>
      <c r="I124" s="30" t="s">
        <v>376</v>
      </c>
      <c r="J124" s="30" t="s">
        <v>376</v>
      </c>
      <c r="K124" s="30" t="s">
        <v>376</v>
      </c>
      <c r="L124" s="61">
        <f>'Расчет субсидий'!P124-1</f>
        <v>-5.5718475073313734E-2</v>
      </c>
      <c r="M124" s="61">
        <f>L124*'Расчет субсидий'!Q124</f>
        <v>-1.1143695014662747</v>
      </c>
      <c r="N124" s="62">
        <f t="shared" si="40"/>
        <v>-0.43565178924192294</v>
      </c>
      <c r="O124" s="61">
        <f>'Расчет субсидий'!R124-1</f>
        <v>0</v>
      </c>
      <c r="P124" s="61">
        <f>O124*'Расчет субсидий'!S124</f>
        <v>0</v>
      </c>
      <c r="Q124" s="62">
        <f t="shared" si="41"/>
        <v>0</v>
      </c>
      <c r="R124" s="61">
        <f>'Расчет субсидий'!V124-1</f>
        <v>2.2799999999999998</v>
      </c>
      <c r="S124" s="61">
        <f>R124*'Расчет субсидий'!W124</f>
        <v>34.199999999999996</v>
      </c>
      <c r="T124" s="62">
        <f t="shared" si="42"/>
        <v>13.370153411834623</v>
      </c>
      <c r="U124" s="61">
        <f>'Расчет субсидий'!Z124-1</f>
        <v>0.19999999999999996</v>
      </c>
      <c r="V124" s="61">
        <f>U124*'Расчет субсидий'!AA124</f>
        <v>6.9999999999999982</v>
      </c>
      <c r="W124" s="62">
        <f t="shared" si="43"/>
        <v>2.7365811076854492</v>
      </c>
      <c r="X124" s="61">
        <f t="shared" si="38"/>
        <v>42.85705906996229</v>
      </c>
    </row>
    <row r="125" spans="1:24" ht="15" customHeight="1">
      <c r="A125" s="36" t="s">
        <v>125</v>
      </c>
      <c r="B125" s="59">
        <f>'Расчет субсидий'!AG125</f>
        <v>17.663636363636385</v>
      </c>
      <c r="C125" s="61">
        <f>'Расчет субсидий'!D125-1</f>
        <v>-0.44328358208955232</v>
      </c>
      <c r="D125" s="61">
        <f>C125*'Расчет субсидий'!E125</f>
        <v>-4.432835820895523</v>
      </c>
      <c r="E125" s="62">
        <f t="shared" si="39"/>
        <v>-7.5324289934770627</v>
      </c>
      <c r="F125" s="30" t="s">
        <v>376</v>
      </c>
      <c r="G125" s="30" t="s">
        <v>376</v>
      </c>
      <c r="H125" s="30" t="s">
        <v>376</v>
      </c>
      <c r="I125" s="30" t="s">
        <v>376</v>
      </c>
      <c r="J125" s="30" t="s">
        <v>376</v>
      </c>
      <c r="K125" s="30" t="s">
        <v>376</v>
      </c>
      <c r="L125" s="61">
        <f>'Расчет субсидий'!P125-1</f>
        <v>-0.34193888303477349</v>
      </c>
      <c r="M125" s="61">
        <f>L125*'Расчет субсидий'!Q125</f>
        <v>-6.8387776606954702</v>
      </c>
      <c r="N125" s="62">
        <f t="shared" si="40"/>
        <v>-11.620689150846829</v>
      </c>
      <c r="O125" s="61">
        <f>'Расчет субсидий'!R125-1</f>
        <v>0</v>
      </c>
      <c r="P125" s="61">
        <f>O125*'Расчет субсидий'!S125</f>
        <v>0</v>
      </c>
      <c r="Q125" s="62">
        <f t="shared" si="41"/>
        <v>0</v>
      </c>
      <c r="R125" s="61">
        <f>'Расчет субсидий'!V125-1</f>
        <v>0.23333333333333339</v>
      </c>
      <c r="S125" s="61">
        <f>R125*'Расчет субсидий'!W125</f>
        <v>7.0000000000000018</v>
      </c>
      <c r="T125" s="62">
        <f t="shared" si="42"/>
        <v>11.894643764110244</v>
      </c>
      <c r="U125" s="61">
        <f>'Расчет субсидий'!Z125-1</f>
        <v>0.73333333333333339</v>
      </c>
      <c r="V125" s="61">
        <f>U125*'Расчет субсидий'!AA125</f>
        <v>14.666666666666668</v>
      </c>
      <c r="W125" s="62">
        <f t="shared" si="43"/>
        <v>24.92211074385003</v>
      </c>
      <c r="X125" s="61">
        <f t="shared" si="38"/>
        <v>10.395053185075676</v>
      </c>
    </row>
    <row r="126" spans="1:24" ht="15" customHeight="1">
      <c r="A126" s="36" t="s">
        <v>126</v>
      </c>
      <c r="B126" s="59">
        <f>'Расчет субсидий'!AG126</f>
        <v>30.045454545454547</v>
      </c>
      <c r="C126" s="61">
        <f>'Расчет субсидий'!D126-1</f>
        <v>-0.48867924528301887</v>
      </c>
      <c r="D126" s="61">
        <f>C126*'Расчет субсидий'!E126</f>
        <v>-4.8867924528301891</v>
      </c>
      <c r="E126" s="62">
        <f t="shared" si="39"/>
        <v>-2.593499187221731</v>
      </c>
      <c r="F126" s="30" t="s">
        <v>376</v>
      </c>
      <c r="G126" s="30" t="s">
        <v>376</v>
      </c>
      <c r="H126" s="30" t="s">
        <v>376</v>
      </c>
      <c r="I126" s="30" t="s">
        <v>376</v>
      </c>
      <c r="J126" s="30" t="s">
        <v>376</v>
      </c>
      <c r="K126" s="30" t="s">
        <v>376</v>
      </c>
      <c r="L126" s="61">
        <f>'Расчет субсидий'!P126-1</f>
        <v>0.18533697632058299</v>
      </c>
      <c r="M126" s="61">
        <f>L126*'Расчет субсидий'!Q126</f>
        <v>3.7067395264116598</v>
      </c>
      <c r="N126" s="62">
        <f t="shared" si="40"/>
        <v>1.9672261594460967</v>
      </c>
      <c r="O126" s="61">
        <f>'Расчет субсидий'!R126-1</f>
        <v>0</v>
      </c>
      <c r="P126" s="61">
        <f>O126*'Расчет субсидий'!S126</f>
        <v>0</v>
      </c>
      <c r="Q126" s="62">
        <f t="shared" si="41"/>
        <v>0</v>
      </c>
      <c r="R126" s="61">
        <f>'Расчет субсидий'!V126-1</f>
        <v>1.7931034482758621</v>
      </c>
      <c r="S126" s="61">
        <f>R126*'Расчет субсидий'!W126</f>
        <v>53.793103448275865</v>
      </c>
      <c r="T126" s="62">
        <f t="shared" si="42"/>
        <v>28.548863373651006</v>
      </c>
      <c r="U126" s="61">
        <f>'Расчет субсидий'!Z126-1</f>
        <v>0.19999999999999996</v>
      </c>
      <c r="V126" s="61">
        <f>U126*'Расчет субсидий'!AA126</f>
        <v>3.9999999999999991</v>
      </c>
      <c r="W126" s="62">
        <f t="shared" si="43"/>
        <v>2.1228641995791766</v>
      </c>
      <c r="X126" s="61">
        <f t="shared" si="38"/>
        <v>56.613050521857332</v>
      </c>
    </row>
    <row r="127" spans="1:24" ht="15" customHeight="1">
      <c r="A127" s="36" t="s">
        <v>127</v>
      </c>
      <c r="B127" s="59">
        <f>'Расчет субсидий'!AG127</f>
        <v>-30.663636363636357</v>
      </c>
      <c r="C127" s="61">
        <f>'Расчет субсидий'!D127-1</f>
        <v>-0.54333333333333333</v>
      </c>
      <c r="D127" s="61">
        <f>C127*'Расчет субсидий'!E127</f>
        <v>-5.4333333333333336</v>
      </c>
      <c r="E127" s="62">
        <f t="shared" si="39"/>
        <v>-6.5969105873693863</v>
      </c>
      <c r="F127" s="30" t="s">
        <v>376</v>
      </c>
      <c r="G127" s="30" t="s">
        <v>376</v>
      </c>
      <c r="H127" s="30" t="s">
        <v>376</v>
      </c>
      <c r="I127" s="30" t="s">
        <v>376</v>
      </c>
      <c r="J127" s="30" t="s">
        <v>376</v>
      </c>
      <c r="K127" s="30" t="s">
        <v>376</v>
      </c>
      <c r="L127" s="61">
        <f>'Расчет субсидий'!P127-1</f>
        <v>-0.71848198970840471</v>
      </c>
      <c r="M127" s="61">
        <f>L127*'Расчет субсидий'!Q127</f>
        <v>-14.369639794168094</v>
      </c>
      <c r="N127" s="62">
        <f t="shared" si="40"/>
        <v>-17.446974643220607</v>
      </c>
      <c r="O127" s="61">
        <f>'Расчет субсидий'!R127-1</f>
        <v>0</v>
      </c>
      <c r="P127" s="61">
        <f>O127*'Расчет субсидий'!S127</f>
        <v>0</v>
      </c>
      <c r="Q127" s="62">
        <f t="shared" si="41"/>
        <v>0</v>
      </c>
      <c r="R127" s="61">
        <f>'Расчет субсидий'!V127-1</f>
        <v>-0.27062706270627057</v>
      </c>
      <c r="S127" s="61">
        <f>R127*'Расчет субсидий'!W127</f>
        <v>-8.1188118811881171</v>
      </c>
      <c r="T127" s="62">
        <f t="shared" si="42"/>
        <v>-9.8574986605896182</v>
      </c>
      <c r="U127" s="61">
        <f>'Расчет субсидий'!Z127-1</f>
        <v>0.1333333333333333</v>
      </c>
      <c r="V127" s="61">
        <f>U127*'Расчет субсидий'!AA127</f>
        <v>2.6666666666666661</v>
      </c>
      <c r="W127" s="62">
        <f t="shared" si="43"/>
        <v>3.2377475275432568</v>
      </c>
      <c r="X127" s="61">
        <f t="shared" si="38"/>
        <v>-25.255118342022882</v>
      </c>
    </row>
    <row r="128" spans="1:24" ht="15" customHeight="1">
      <c r="A128" s="36" t="s">
        <v>128</v>
      </c>
      <c r="B128" s="59">
        <f>'Расчет субсидий'!AG128</f>
        <v>25.118181818181824</v>
      </c>
      <c r="C128" s="61">
        <f>'Расчет субсидий'!D128-1</f>
        <v>-0.21627906976744193</v>
      </c>
      <c r="D128" s="61">
        <f>C128*'Расчет субсидий'!E128</f>
        <v>-2.1627906976744193</v>
      </c>
      <c r="E128" s="62">
        <f t="shared" si="39"/>
        <v>-1.5751782135017733</v>
      </c>
      <c r="F128" s="30" t="s">
        <v>376</v>
      </c>
      <c r="G128" s="30" t="s">
        <v>376</v>
      </c>
      <c r="H128" s="30" t="s">
        <v>376</v>
      </c>
      <c r="I128" s="30" t="s">
        <v>376</v>
      </c>
      <c r="J128" s="30" t="s">
        <v>376</v>
      </c>
      <c r="K128" s="30" t="s">
        <v>376</v>
      </c>
      <c r="L128" s="61">
        <f>'Расчет субсидий'!P128-1</f>
        <v>0.30353634577603139</v>
      </c>
      <c r="M128" s="61">
        <f>L128*'Расчет субсидий'!Q128</f>
        <v>6.0707269155206278</v>
      </c>
      <c r="N128" s="62">
        <f t="shared" si="40"/>
        <v>4.4213602304324429</v>
      </c>
      <c r="O128" s="61">
        <f>'Расчет субсидий'!R128-1</f>
        <v>0</v>
      </c>
      <c r="P128" s="61">
        <f>O128*'Расчет субсидий'!S128</f>
        <v>0</v>
      </c>
      <c r="Q128" s="62">
        <f t="shared" si="41"/>
        <v>0</v>
      </c>
      <c r="R128" s="61">
        <f>'Расчет субсидий'!V128-1</f>
        <v>0.40229885057471271</v>
      </c>
      <c r="S128" s="61">
        <f>R128*'Расчет субсидий'!W128</f>
        <v>14.080459770114945</v>
      </c>
      <c r="T128" s="62">
        <f t="shared" si="42"/>
        <v>10.254914398245694</v>
      </c>
      <c r="U128" s="61">
        <f>'Расчет субсидий'!Z128-1</f>
        <v>1.1000000000000001</v>
      </c>
      <c r="V128" s="61">
        <f>U128*'Расчет субсидий'!AA128</f>
        <v>16.5</v>
      </c>
      <c r="W128" s="62">
        <f t="shared" si="43"/>
        <v>12.017085403005462</v>
      </c>
      <c r="X128" s="61">
        <f t="shared" si="38"/>
        <v>34.488395987961155</v>
      </c>
    </row>
    <row r="129" spans="1:24" ht="15" customHeight="1">
      <c r="A129" s="35" t="s">
        <v>129</v>
      </c>
      <c r="B129" s="63"/>
      <c r="C129" s="64"/>
      <c r="D129" s="64"/>
      <c r="E129" s="65"/>
      <c r="F129" s="64"/>
      <c r="G129" s="64"/>
      <c r="H129" s="65"/>
      <c r="I129" s="65"/>
      <c r="J129" s="65"/>
      <c r="K129" s="65"/>
      <c r="L129" s="64"/>
      <c r="M129" s="64"/>
      <c r="N129" s="65"/>
      <c r="O129" s="64"/>
      <c r="P129" s="64"/>
      <c r="Q129" s="65"/>
      <c r="R129" s="64"/>
      <c r="S129" s="64"/>
      <c r="T129" s="65"/>
      <c r="U129" s="64"/>
      <c r="V129" s="64"/>
      <c r="W129" s="65"/>
      <c r="X129" s="65"/>
    </row>
    <row r="130" spans="1:24" ht="15" customHeight="1">
      <c r="A130" s="36" t="s">
        <v>130</v>
      </c>
      <c r="B130" s="59">
        <f>'Расчет субсидий'!AG130</f>
        <v>-0.42727272727272592</v>
      </c>
      <c r="C130" s="61">
        <f>'Расчет субсидий'!D130-1</f>
        <v>0.75588235294117645</v>
      </c>
      <c r="D130" s="61">
        <f>C130*'Расчет субсидий'!E130</f>
        <v>7.5588235294117645</v>
      </c>
      <c r="E130" s="62">
        <f t="shared" ref="E130:E138" si="44">$B130*D130/$X130</f>
        <v>1.1964163574228834</v>
      </c>
      <c r="F130" s="30" t="s">
        <v>376</v>
      </c>
      <c r="G130" s="30" t="s">
        <v>376</v>
      </c>
      <c r="H130" s="30" t="s">
        <v>376</v>
      </c>
      <c r="I130" s="30" t="s">
        <v>376</v>
      </c>
      <c r="J130" s="30" t="s">
        <v>376</v>
      </c>
      <c r="K130" s="30" t="s">
        <v>376</v>
      </c>
      <c r="L130" s="61">
        <f>'Расчет субсидий'!P130-1</f>
        <v>-0.11825487944890922</v>
      </c>
      <c r="M130" s="61">
        <f>L130*'Расчет субсидий'!Q130</f>
        <v>-2.3650975889781845</v>
      </c>
      <c r="N130" s="62">
        <f t="shared" ref="N130:N138" si="45">$B130*M130/$X130</f>
        <v>-0.37434945151777194</v>
      </c>
      <c r="O130" s="61">
        <f>'Расчет субсидий'!R130-1</f>
        <v>0</v>
      </c>
      <c r="P130" s="61">
        <f>O130*'Расчет субсидий'!S130</f>
        <v>0</v>
      </c>
      <c r="Q130" s="62">
        <f t="shared" ref="Q130:Q138" si="46">$B130*P130/$X130</f>
        <v>0</v>
      </c>
      <c r="R130" s="61">
        <f>'Расчет субсидий'!V130-1</f>
        <v>-0.18215384615384611</v>
      </c>
      <c r="S130" s="61">
        <f>R130*'Расчет субсидий'!W130</f>
        <v>-5.4646153846153833</v>
      </c>
      <c r="T130" s="62">
        <f t="shared" ref="T130:T138" si="47">$B130*S130/$X130</f>
        <v>-0.8649434938835483</v>
      </c>
      <c r="U130" s="61">
        <f>'Расчет субсидий'!Z130-1</f>
        <v>-0.12142857142857133</v>
      </c>
      <c r="V130" s="61">
        <f>U130*'Расчет субсидий'!AA130</f>
        <v>-2.4285714285714266</v>
      </c>
      <c r="W130" s="62">
        <f t="shared" ref="W130:W138" si="48">$B130*V130/$X130</f>
        <v>-0.38439613929428906</v>
      </c>
      <c r="X130" s="61">
        <f t="shared" si="38"/>
        <v>-2.6994608727532294</v>
      </c>
    </row>
    <row r="131" spans="1:24" ht="15" customHeight="1">
      <c r="A131" s="36" t="s">
        <v>131</v>
      </c>
      <c r="B131" s="59">
        <f>'Расчет субсидий'!AG131</f>
        <v>7.9363636363636374</v>
      </c>
      <c r="C131" s="61">
        <f>'Расчет субсидий'!D131-1</f>
        <v>-1</v>
      </c>
      <c r="D131" s="61">
        <f>C131*'Расчет субсидий'!E131</f>
        <v>0</v>
      </c>
      <c r="E131" s="62">
        <f t="shared" si="44"/>
        <v>0</v>
      </c>
      <c r="F131" s="30" t="s">
        <v>376</v>
      </c>
      <c r="G131" s="30" t="s">
        <v>376</v>
      </c>
      <c r="H131" s="30" t="s">
        <v>376</v>
      </c>
      <c r="I131" s="30" t="s">
        <v>376</v>
      </c>
      <c r="J131" s="30" t="s">
        <v>376</v>
      </c>
      <c r="K131" s="30" t="s">
        <v>376</v>
      </c>
      <c r="L131" s="61">
        <f>'Расчет субсидий'!P131-1</f>
        <v>-0.27959697732997479</v>
      </c>
      <c r="M131" s="61">
        <f>L131*'Расчет субсидий'!Q131</f>
        <v>-5.5919395465994963</v>
      </c>
      <c r="N131" s="62">
        <f t="shared" si="45"/>
        <v>-12.357226277527388</v>
      </c>
      <c r="O131" s="61">
        <f>'Расчет субсидий'!R131-1</f>
        <v>0</v>
      </c>
      <c r="P131" s="61">
        <f>O131*'Расчет субсидий'!S131</f>
        <v>0</v>
      </c>
      <c r="Q131" s="62">
        <f t="shared" si="46"/>
        <v>0</v>
      </c>
      <c r="R131" s="61">
        <f>'Расчет субсидий'!V131-1</f>
        <v>0.14833333333333343</v>
      </c>
      <c r="S131" s="61">
        <f>R131*'Расчет субсидий'!W131</f>
        <v>5.9333333333333371</v>
      </c>
      <c r="T131" s="62">
        <f t="shared" si="47"/>
        <v>13.111647929846111</v>
      </c>
      <c r="U131" s="61">
        <f>'Расчет субсидий'!Z131-1</f>
        <v>0.32499999999999996</v>
      </c>
      <c r="V131" s="61">
        <f>U131*'Расчет субсидий'!AA131</f>
        <v>3.2499999999999996</v>
      </c>
      <c r="W131" s="62">
        <f t="shared" si="48"/>
        <v>7.181941984044915</v>
      </c>
      <c r="X131" s="61">
        <f t="shared" si="38"/>
        <v>3.5913937867338404</v>
      </c>
    </row>
    <row r="132" spans="1:24" ht="15" customHeight="1">
      <c r="A132" s="36" t="s">
        <v>132</v>
      </c>
      <c r="B132" s="59">
        <f>'Расчет субсидий'!AG132</f>
        <v>54.909090909090935</v>
      </c>
      <c r="C132" s="61">
        <f>'Расчет субсидий'!D132-1</f>
        <v>0.11220064724919099</v>
      </c>
      <c r="D132" s="61">
        <f>C132*'Расчет субсидий'!E132</f>
        <v>1.1220064724919099</v>
      </c>
      <c r="E132" s="62">
        <f t="shared" si="44"/>
        <v>2.548143794599631</v>
      </c>
      <c r="F132" s="30" t="s">
        <v>376</v>
      </c>
      <c r="G132" s="30" t="s">
        <v>376</v>
      </c>
      <c r="H132" s="30" t="s">
        <v>376</v>
      </c>
      <c r="I132" s="30" t="s">
        <v>376</v>
      </c>
      <c r="J132" s="30" t="s">
        <v>376</v>
      </c>
      <c r="K132" s="30" t="s">
        <v>376</v>
      </c>
      <c r="L132" s="61">
        <f>'Расчет субсидий'!P132-1</f>
        <v>-7.8480615288023525E-4</v>
      </c>
      <c r="M132" s="61">
        <f>L132*'Расчет субсидий'!Q132</f>
        <v>-1.5696123057604705E-2</v>
      </c>
      <c r="N132" s="62">
        <f t="shared" si="45"/>
        <v>-3.5646834086151859E-2</v>
      </c>
      <c r="O132" s="61">
        <f>'Расчет субсидий'!R132-1</f>
        <v>0</v>
      </c>
      <c r="P132" s="61">
        <f>O132*'Расчет субсидий'!S132</f>
        <v>0</v>
      </c>
      <c r="Q132" s="62">
        <f t="shared" si="46"/>
        <v>0</v>
      </c>
      <c r="R132" s="61">
        <f>'Расчет субсидий'!V132-1</f>
        <v>-4.6428571428571486E-2</v>
      </c>
      <c r="S132" s="61">
        <f>R132*'Расчет субсидий'!W132</f>
        <v>-0.92857142857142971</v>
      </c>
      <c r="T132" s="62">
        <f t="shared" si="47"/>
        <v>-2.1088412425124079</v>
      </c>
      <c r="U132" s="61">
        <f>'Расчет субсидий'!Z132-1</f>
        <v>0.8</v>
      </c>
      <c r="V132" s="61">
        <f>U132*'Расчет субсидий'!AA132</f>
        <v>24</v>
      </c>
      <c r="W132" s="62">
        <f t="shared" si="48"/>
        <v>54.505435191089866</v>
      </c>
      <c r="X132" s="61">
        <f t="shared" si="38"/>
        <v>24.177738920862875</v>
      </c>
    </row>
    <row r="133" spans="1:24" ht="15" customHeight="1">
      <c r="A133" s="36" t="s">
        <v>133</v>
      </c>
      <c r="B133" s="59">
        <f>'Расчет субсидий'!AG133</f>
        <v>-9.4727272727272691</v>
      </c>
      <c r="C133" s="61">
        <f>'Расчет субсидий'!D133-1</f>
        <v>-1</v>
      </c>
      <c r="D133" s="61">
        <f>C133*'Расчет субсидий'!E133</f>
        <v>0</v>
      </c>
      <c r="E133" s="62">
        <f t="shared" si="44"/>
        <v>0</v>
      </c>
      <c r="F133" s="30" t="s">
        <v>376</v>
      </c>
      <c r="G133" s="30" t="s">
        <v>376</v>
      </c>
      <c r="H133" s="30" t="s">
        <v>376</v>
      </c>
      <c r="I133" s="30" t="s">
        <v>376</v>
      </c>
      <c r="J133" s="30" t="s">
        <v>376</v>
      </c>
      <c r="K133" s="30" t="s">
        <v>376</v>
      </c>
      <c r="L133" s="61">
        <f>'Расчет субсидий'!P133-1</f>
        <v>-0.77371134020618559</v>
      </c>
      <c r="M133" s="61">
        <f>L133*'Расчет субсидий'!Q133</f>
        <v>-15.474226804123711</v>
      </c>
      <c r="N133" s="62">
        <f t="shared" si="45"/>
        <v>-23.981941188567578</v>
      </c>
      <c r="O133" s="61">
        <f>'Расчет субсидий'!R133-1</f>
        <v>0</v>
      </c>
      <c r="P133" s="61">
        <f>O133*'Расчет субсидий'!S133</f>
        <v>0</v>
      </c>
      <c r="Q133" s="62">
        <f t="shared" si="46"/>
        <v>0</v>
      </c>
      <c r="R133" s="61">
        <f>'Расчет субсидий'!V133-1</f>
        <v>-0.27475728155339807</v>
      </c>
      <c r="S133" s="61">
        <f>R133*'Расчет субсидий'!W133</f>
        <v>-5.4951456310679614</v>
      </c>
      <c r="T133" s="62">
        <f t="shared" si="47"/>
        <v>-8.5163711903050867</v>
      </c>
      <c r="U133" s="61">
        <f>'Расчет субсидий'!Z133-1</f>
        <v>1.4857142857142853</v>
      </c>
      <c r="V133" s="61">
        <f>U133*'Расчет субсидий'!AA133</f>
        <v>14.857142857142854</v>
      </c>
      <c r="W133" s="62">
        <f t="shared" si="48"/>
        <v>23.025585106145396</v>
      </c>
      <c r="X133" s="61">
        <f t="shared" si="38"/>
        <v>-6.1122295780488187</v>
      </c>
    </row>
    <row r="134" spans="1:24" ht="15" customHeight="1">
      <c r="A134" s="36" t="s">
        <v>134</v>
      </c>
      <c r="B134" s="59">
        <f>'Расчет субсидий'!AG134</f>
        <v>-4.4545454545454533</v>
      </c>
      <c r="C134" s="61">
        <f>'Расчет субсидий'!D134-1</f>
        <v>-1</v>
      </c>
      <c r="D134" s="61">
        <f>C134*'Расчет субсидий'!E134</f>
        <v>0</v>
      </c>
      <c r="E134" s="62">
        <f t="shared" si="44"/>
        <v>0</v>
      </c>
      <c r="F134" s="30" t="s">
        <v>376</v>
      </c>
      <c r="G134" s="30" t="s">
        <v>376</v>
      </c>
      <c r="H134" s="30" t="s">
        <v>376</v>
      </c>
      <c r="I134" s="30" t="s">
        <v>376</v>
      </c>
      <c r="J134" s="30" t="s">
        <v>376</v>
      </c>
      <c r="K134" s="30" t="s">
        <v>376</v>
      </c>
      <c r="L134" s="61">
        <f>'Расчет субсидий'!P134-1</f>
        <v>-0.46267496111975115</v>
      </c>
      <c r="M134" s="61">
        <f>L134*'Расчет субсидий'!Q134</f>
        <v>-9.253499222395023</v>
      </c>
      <c r="N134" s="62">
        <f t="shared" si="45"/>
        <v>-5.3163264375780663</v>
      </c>
      <c r="O134" s="61">
        <f>'Расчет субсидий'!R134-1</f>
        <v>0</v>
      </c>
      <c r="P134" s="61">
        <f>O134*'Расчет субсидий'!S134</f>
        <v>0</v>
      </c>
      <c r="Q134" s="62">
        <f t="shared" si="46"/>
        <v>0</v>
      </c>
      <c r="R134" s="61">
        <f>'Расчет субсидий'!V134-1</f>
        <v>0</v>
      </c>
      <c r="S134" s="61">
        <f>R134*'Расчет субсидий'!W134</f>
        <v>0</v>
      </c>
      <c r="T134" s="62">
        <f t="shared" si="47"/>
        <v>0</v>
      </c>
      <c r="U134" s="61">
        <f>'Расчет субсидий'!Z134-1</f>
        <v>5.0000000000000044E-2</v>
      </c>
      <c r="V134" s="61">
        <f>U134*'Расчет субсидий'!AA134</f>
        <v>1.5000000000000013</v>
      </c>
      <c r="W134" s="62">
        <f t="shared" si="48"/>
        <v>0.86178098303261352</v>
      </c>
      <c r="X134" s="61">
        <f t="shared" si="38"/>
        <v>-7.7534992223950212</v>
      </c>
    </row>
    <row r="135" spans="1:24" ht="15" customHeight="1">
      <c r="A135" s="36" t="s">
        <v>135</v>
      </c>
      <c r="B135" s="59">
        <f>'Расчет субсидий'!AG135</f>
        <v>-16.690909090909095</v>
      </c>
      <c r="C135" s="61">
        <f>'Расчет субсидий'!D135-1</f>
        <v>-1</v>
      </c>
      <c r="D135" s="61">
        <f>C135*'Расчет субсидий'!E135</f>
        <v>0</v>
      </c>
      <c r="E135" s="62">
        <f t="shared" si="44"/>
        <v>0</v>
      </c>
      <c r="F135" s="30" t="s">
        <v>376</v>
      </c>
      <c r="G135" s="30" t="s">
        <v>376</v>
      </c>
      <c r="H135" s="30" t="s">
        <v>376</v>
      </c>
      <c r="I135" s="30" t="s">
        <v>376</v>
      </c>
      <c r="J135" s="30" t="s">
        <v>376</v>
      </c>
      <c r="K135" s="30" t="s">
        <v>376</v>
      </c>
      <c r="L135" s="61">
        <f>'Расчет субсидий'!P135-1</f>
        <v>-0.68879668049792531</v>
      </c>
      <c r="M135" s="61">
        <f>L135*'Расчет субсидий'!Q135</f>
        <v>-13.775933609958507</v>
      </c>
      <c r="N135" s="62">
        <f t="shared" si="45"/>
        <v>-8.7544035576980157</v>
      </c>
      <c r="O135" s="61">
        <f>'Расчет субсидий'!R135-1</f>
        <v>0</v>
      </c>
      <c r="P135" s="61">
        <f>O135*'Расчет субсидий'!S135</f>
        <v>0</v>
      </c>
      <c r="Q135" s="62">
        <f t="shared" si="46"/>
        <v>0</v>
      </c>
      <c r="R135" s="61">
        <f>'Расчет субсидий'!V135-1</f>
        <v>-7.1111111111111125E-2</v>
      </c>
      <c r="S135" s="61">
        <f>R135*'Расчет субсидий'!W135</f>
        <v>-2.4888888888888894</v>
      </c>
      <c r="T135" s="62">
        <f t="shared" si="47"/>
        <v>-1.5816523482555882</v>
      </c>
      <c r="U135" s="61">
        <f>'Расчет субсидий'!Z135-1</f>
        <v>-0.66666666666666674</v>
      </c>
      <c r="V135" s="61">
        <f>U135*'Расчет субсидий'!AA135</f>
        <v>-10.000000000000002</v>
      </c>
      <c r="W135" s="62">
        <f t="shared" si="48"/>
        <v>-6.3548531849554886</v>
      </c>
      <c r="X135" s="61">
        <f t="shared" si="38"/>
        <v>-26.264822498847401</v>
      </c>
    </row>
    <row r="136" spans="1:24" ht="15" customHeight="1">
      <c r="A136" s="36" t="s">
        <v>136</v>
      </c>
      <c r="B136" s="59">
        <f>'Расчет субсидий'!AG136</f>
        <v>-2.2272727272727266</v>
      </c>
      <c r="C136" s="61">
        <f>'Расчет субсидий'!D136-1</f>
        <v>4.4000000000000039E-2</v>
      </c>
      <c r="D136" s="61">
        <f>C136*'Расчет субсидий'!E136</f>
        <v>0.44000000000000039</v>
      </c>
      <c r="E136" s="62">
        <f t="shared" si="44"/>
        <v>0.27598246597685933</v>
      </c>
      <c r="F136" s="30" t="s">
        <v>376</v>
      </c>
      <c r="G136" s="30" t="s">
        <v>376</v>
      </c>
      <c r="H136" s="30" t="s">
        <v>376</v>
      </c>
      <c r="I136" s="30" t="s">
        <v>376</v>
      </c>
      <c r="J136" s="30" t="s">
        <v>376</v>
      </c>
      <c r="K136" s="30" t="s">
        <v>376</v>
      </c>
      <c r="L136" s="61">
        <f>'Расчет субсидий'!P136-1</f>
        <v>-0.22454751131221728</v>
      </c>
      <c r="M136" s="61">
        <f>L136*'Расчет субсидий'!Q136</f>
        <v>-4.4909502262443457</v>
      </c>
      <c r="N136" s="62">
        <f t="shared" si="45"/>
        <v>-2.8168716318596543</v>
      </c>
      <c r="O136" s="61">
        <f>'Расчет субсидий'!R136-1</f>
        <v>0</v>
      </c>
      <c r="P136" s="61">
        <f>O136*'Расчет субсидий'!S136</f>
        <v>0</v>
      </c>
      <c r="Q136" s="62">
        <f t="shared" si="46"/>
        <v>0</v>
      </c>
      <c r="R136" s="61">
        <f>'Расчет субсидий'!V136-1</f>
        <v>0.23333333333333339</v>
      </c>
      <c r="S136" s="61">
        <f>R136*'Расчет субсидий'!W136</f>
        <v>8.1666666666666679</v>
      </c>
      <c r="T136" s="62">
        <f t="shared" si="47"/>
        <v>5.1224018306310981</v>
      </c>
      <c r="U136" s="61">
        <f>'Расчет субсидий'!Z136-1</f>
        <v>-0.51111111111111107</v>
      </c>
      <c r="V136" s="61">
        <f>U136*'Расчет субсидий'!AA136</f>
        <v>-7.6666666666666661</v>
      </c>
      <c r="W136" s="62">
        <f t="shared" si="48"/>
        <v>-4.8087853920210302</v>
      </c>
      <c r="X136" s="61">
        <f t="shared" si="38"/>
        <v>-3.5509502262443435</v>
      </c>
    </row>
    <row r="137" spans="1:24" ht="15" customHeight="1">
      <c r="A137" s="36" t="s">
        <v>137</v>
      </c>
      <c r="B137" s="59">
        <f>'Расчет субсидий'!AG137</f>
        <v>-1.9090909090909065</v>
      </c>
      <c r="C137" s="61">
        <f>'Расчет субсидий'!D137-1</f>
        <v>-1</v>
      </c>
      <c r="D137" s="61">
        <f>C137*'Расчет субсидий'!E137</f>
        <v>0</v>
      </c>
      <c r="E137" s="62">
        <f t="shared" si="44"/>
        <v>0</v>
      </c>
      <c r="F137" s="30" t="s">
        <v>376</v>
      </c>
      <c r="G137" s="30" t="s">
        <v>376</v>
      </c>
      <c r="H137" s="30" t="s">
        <v>376</v>
      </c>
      <c r="I137" s="30" t="s">
        <v>376</v>
      </c>
      <c r="J137" s="30" t="s">
        <v>376</v>
      </c>
      <c r="K137" s="30" t="s">
        <v>376</v>
      </c>
      <c r="L137" s="61">
        <f>'Расчет субсидий'!P137-1</f>
        <v>-0.45501417891209073</v>
      </c>
      <c r="M137" s="61">
        <f>L137*'Расчет субсидий'!Q137</f>
        <v>-9.1002835782418146</v>
      </c>
      <c r="N137" s="62">
        <f t="shared" si="45"/>
        <v>-13.861245025143358</v>
      </c>
      <c r="O137" s="61">
        <f>'Расчет субсидий'!R137-1</f>
        <v>0</v>
      </c>
      <c r="P137" s="61">
        <f>O137*'Расчет субсидий'!S137</f>
        <v>0</v>
      </c>
      <c r="Q137" s="62">
        <f t="shared" si="46"/>
        <v>0</v>
      </c>
      <c r="R137" s="61">
        <f>'Расчет субсидий'!V137-1</f>
        <v>0.1241975308641976</v>
      </c>
      <c r="S137" s="61">
        <f>R137*'Расчет субсидий'!W137</f>
        <v>4.3469135802469161</v>
      </c>
      <c r="T137" s="62">
        <f t="shared" si="47"/>
        <v>6.6210721590026242</v>
      </c>
      <c r="U137" s="61">
        <f>'Расчет субсидий'!Z137-1</f>
        <v>0.23333333333333339</v>
      </c>
      <c r="V137" s="61">
        <f>U137*'Расчет субсидий'!AA137</f>
        <v>3.5000000000000009</v>
      </c>
      <c r="W137" s="62">
        <f t="shared" si="48"/>
        <v>5.3310819570498253</v>
      </c>
      <c r="X137" s="61">
        <f t="shared" si="38"/>
        <v>-1.2533699979948976</v>
      </c>
    </row>
    <row r="138" spans="1:24" ht="15" customHeight="1">
      <c r="A138" s="36" t="s">
        <v>138</v>
      </c>
      <c r="B138" s="59">
        <f>'Расчет субсидий'!AG138</f>
        <v>-32.036363636363639</v>
      </c>
      <c r="C138" s="61">
        <f>'Расчет субсидий'!D138-1</f>
        <v>-1</v>
      </c>
      <c r="D138" s="61">
        <f>C138*'Расчет субсидий'!E138</f>
        <v>0</v>
      </c>
      <c r="E138" s="62">
        <f t="shared" si="44"/>
        <v>0</v>
      </c>
      <c r="F138" s="30" t="s">
        <v>376</v>
      </c>
      <c r="G138" s="30" t="s">
        <v>376</v>
      </c>
      <c r="H138" s="30" t="s">
        <v>376</v>
      </c>
      <c r="I138" s="30" t="s">
        <v>376</v>
      </c>
      <c r="J138" s="30" t="s">
        <v>376</v>
      </c>
      <c r="K138" s="30" t="s">
        <v>376</v>
      </c>
      <c r="L138" s="61">
        <f>'Расчет субсидий'!P138-1</f>
        <v>-0.77438924413838328</v>
      </c>
      <c r="M138" s="61">
        <f>L138*'Расчет субсидий'!Q138</f>
        <v>-15.487784882767667</v>
      </c>
      <c r="N138" s="62">
        <f t="shared" si="45"/>
        <v>-14.491951220706767</v>
      </c>
      <c r="O138" s="61">
        <f>'Расчет субсидий'!R138-1</f>
        <v>0</v>
      </c>
      <c r="P138" s="61">
        <f>O138*'Расчет субсидий'!S138</f>
        <v>0</v>
      </c>
      <c r="Q138" s="62">
        <f t="shared" si="46"/>
        <v>0</v>
      </c>
      <c r="R138" s="61">
        <f>'Расчет субсидий'!V138-1</f>
        <v>0.18333333333333335</v>
      </c>
      <c r="S138" s="61">
        <f>R138*'Расчет субсидий'!W138</f>
        <v>4.5833333333333339</v>
      </c>
      <c r="T138" s="62">
        <f t="shared" si="47"/>
        <v>4.2886341460494588</v>
      </c>
      <c r="U138" s="61">
        <f>'Расчет субсидий'!Z138-1</f>
        <v>-0.93333333333333335</v>
      </c>
      <c r="V138" s="61">
        <f>U138*'Расчет субсидий'!AA138</f>
        <v>-23.333333333333332</v>
      </c>
      <c r="W138" s="62">
        <f t="shared" si="48"/>
        <v>-21.833046561706329</v>
      </c>
      <c r="X138" s="61">
        <f t="shared" si="38"/>
        <v>-34.237784882767663</v>
      </c>
    </row>
    <row r="139" spans="1:24" ht="15" customHeight="1">
      <c r="A139" s="35" t="s">
        <v>139</v>
      </c>
      <c r="B139" s="63"/>
      <c r="C139" s="64"/>
      <c r="D139" s="64"/>
      <c r="E139" s="65"/>
      <c r="F139" s="64"/>
      <c r="G139" s="64"/>
      <c r="H139" s="65"/>
      <c r="I139" s="65"/>
      <c r="J139" s="65"/>
      <c r="K139" s="65"/>
      <c r="L139" s="64"/>
      <c r="M139" s="64"/>
      <c r="N139" s="65"/>
      <c r="O139" s="64"/>
      <c r="P139" s="64"/>
      <c r="Q139" s="65"/>
      <c r="R139" s="64"/>
      <c r="S139" s="64"/>
      <c r="T139" s="65"/>
      <c r="U139" s="64"/>
      <c r="V139" s="64"/>
      <c r="W139" s="65"/>
      <c r="X139" s="65"/>
    </row>
    <row r="140" spans="1:24" ht="15" customHeight="1">
      <c r="A140" s="36" t="s">
        <v>140</v>
      </c>
      <c r="B140" s="59">
        <f>'Расчет субсидий'!AG140</f>
        <v>-20.136363636363626</v>
      </c>
      <c r="C140" s="61">
        <f>'Расчет субсидий'!D140-1</f>
        <v>-1</v>
      </c>
      <c r="D140" s="61">
        <f>C140*'Расчет субсидий'!E140</f>
        <v>0</v>
      </c>
      <c r="E140" s="62">
        <f t="shared" ref="E140:E145" si="49">$B140*D140/$X140</f>
        <v>0</v>
      </c>
      <c r="F140" s="30" t="s">
        <v>376</v>
      </c>
      <c r="G140" s="30" t="s">
        <v>376</v>
      </c>
      <c r="H140" s="30" t="s">
        <v>376</v>
      </c>
      <c r="I140" s="30" t="s">
        <v>376</v>
      </c>
      <c r="J140" s="30" t="s">
        <v>376</v>
      </c>
      <c r="K140" s="30" t="s">
        <v>376</v>
      </c>
      <c r="L140" s="61">
        <f>'Расчет субсидий'!P140-1</f>
        <v>-0.48812664907651715</v>
      </c>
      <c r="M140" s="61">
        <f>L140*'Расчет субсидий'!Q140</f>
        <v>-9.7625329815303434</v>
      </c>
      <c r="N140" s="62">
        <f t="shared" ref="N140:N145" si="50">$B140*M140/$X140</f>
        <v>-20.136363636363626</v>
      </c>
      <c r="O140" s="61">
        <f>'Расчет субсидий'!R140-1</f>
        <v>0</v>
      </c>
      <c r="P140" s="61">
        <f>O140*'Расчет субсидий'!S140</f>
        <v>0</v>
      </c>
      <c r="Q140" s="62">
        <f t="shared" ref="Q140:Q145" si="51">$B140*P140/$X140</f>
        <v>0</v>
      </c>
      <c r="R140" s="61">
        <f>'Расчет субсидий'!V140-1</f>
        <v>0</v>
      </c>
      <c r="S140" s="61">
        <f>R140*'Расчет субсидий'!W140</f>
        <v>0</v>
      </c>
      <c r="T140" s="62">
        <f t="shared" ref="T140:T145" si="52">$B140*S140/$X140</f>
        <v>0</v>
      </c>
      <c r="U140" s="61">
        <f>'Расчет субсидий'!Z140-1</f>
        <v>0</v>
      </c>
      <c r="V140" s="61">
        <f>U140*'Расчет субсидий'!AA140</f>
        <v>0</v>
      </c>
      <c r="W140" s="62">
        <f t="shared" ref="W140:W145" si="53">$B140*V140/$X140</f>
        <v>0</v>
      </c>
      <c r="X140" s="61">
        <f t="shared" si="38"/>
        <v>-9.7625329815303434</v>
      </c>
    </row>
    <row r="141" spans="1:24" ht="15" customHeight="1">
      <c r="A141" s="36" t="s">
        <v>141</v>
      </c>
      <c r="B141" s="59">
        <f>'Расчет субсидий'!AG141</f>
        <v>20.699999999999989</v>
      </c>
      <c r="C141" s="61">
        <f>'Расчет субсидий'!D141-1</f>
        <v>-1</v>
      </c>
      <c r="D141" s="61">
        <f>C141*'Расчет субсидий'!E141</f>
        <v>0</v>
      </c>
      <c r="E141" s="62">
        <f t="shared" si="49"/>
        <v>0</v>
      </c>
      <c r="F141" s="30" t="s">
        <v>376</v>
      </c>
      <c r="G141" s="30" t="s">
        <v>376</v>
      </c>
      <c r="H141" s="30" t="s">
        <v>376</v>
      </c>
      <c r="I141" s="30" t="s">
        <v>376</v>
      </c>
      <c r="J141" s="30" t="s">
        <v>376</v>
      </c>
      <c r="K141" s="30" t="s">
        <v>376</v>
      </c>
      <c r="L141" s="61">
        <f>'Расчет субсидий'!P141-1</f>
        <v>-0.8</v>
      </c>
      <c r="M141" s="61">
        <f>L141*'Расчет субсидий'!Q141</f>
        <v>-16</v>
      </c>
      <c r="N141" s="62">
        <f t="shared" si="50"/>
        <v>-38.400000000000006</v>
      </c>
      <c r="O141" s="61">
        <f>'Расчет субсидий'!R141-1</f>
        <v>0</v>
      </c>
      <c r="P141" s="61">
        <f>O141*'Расчет субсидий'!S141</f>
        <v>0</v>
      </c>
      <c r="Q141" s="62">
        <f t="shared" si="51"/>
        <v>0</v>
      </c>
      <c r="R141" s="61">
        <f>'Расчет субсидий'!V141-1</f>
        <v>0.11428571428571432</v>
      </c>
      <c r="S141" s="61">
        <f>R141*'Расчет субсидий'!W141</f>
        <v>4.0000000000000018</v>
      </c>
      <c r="T141" s="62">
        <f t="shared" si="52"/>
        <v>9.600000000000005</v>
      </c>
      <c r="U141" s="61">
        <f>'Расчет субсидий'!Z141-1</f>
        <v>1.3749999999999996</v>
      </c>
      <c r="V141" s="61">
        <f>U141*'Расчет субсидий'!AA141</f>
        <v>20.624999999999993</v>
      </c>
      <c r="W141" s="62">
        <f t="shared" si="53"/>
        <v>49.499999999999986</v>
      </c>
      <c r="X141" s="61">
        <f t="shared" si="38"/>
        <v>8.6249999999999947</v>
      </c>
    </row>
    <row r="142" spans="1:24" ht="15" customHeight="1">
      <c r="A142" s="36" t="s">
        <v>142</v>
      </c>
      <c r="B142" s="59">
        <f>'Расчет субсидий'!AG142</f>
        <v>5.7272727272727479</v>
      </c>
      <c r="C142" s="61">
        <f>'Расчет субсидий'!D142-1</f>
        <v>-1</v>
      </c>
      <c r="D142" s="61">
        <f>C142*'Расчет субсидий'!E142</f>
        <v>0</v>
      </c>
      <c r="E142" s="62">
        <f t="shared" si="49"/>
        <v>0</v>
      </c>
      <c r="F142" s="30" t="s">
        <v>376</v>
      </c>
      <c r="G142" s="30" t="s">
        <v>376</v>
      </c>
      <c r="H142" s="30" t="s">
        <v>376</v>
      </c>
      <c r="I142" s="30" t="s">
        <v>376</v>
      </c>
      <c r="J142" s="30" t="s">
        <v>376</v>
      </c>
      <c r="K142" s="30" t="s">
        <v>376</v>
      </c>
      <c r="L142" s="61">
        <f>'Расчет субсидий'!P142-1</f>
        <v>-1</v>
      </c>
      <c r="M142" s="61">
        <f>L142*'Расчет субсидий'!Q142</f>
        <v>-20</v>
      </c>
      <c r="N142" s="62">
        <f t="shared" si="50"/>
        <v>-91.847507331378324</v>
      </c>
      <c r="O142" s="61">
        <f>'Расчет субсидий'!R142-1</f>
        <v>0</v>
      </c>
      <c r="P142" s="61">
        <f>O142*'Расчет субсидий'!S142</f>
        <v>0</v>
      </c>
      <c r="Q142" s="62">
        <f t="shared" si="51"/>
        <v>0</v>
      </c>
      <c r="R142" s="61">
        <f>'Расчет субсидий'!V142-1</f>
        <v>0.26379310344827589</v>
      </c>
      <c r="S142" s="61">
        <f>R142*'Расчет субсидий'!W142</f>
        <v>7.9137931034482767</v>
      </c>
      <c r="T142" s="62">
        <f t="shared" si="52"/>
        <v>36.343108504398842</v>
      </c>
      <c r="U142" s="61">
        <f>'Расчет субсидий'!Z142-1</f>
        <v>0.66666666666666674</v>
      </c>
      <c r="V142" s="61">
        <f>U142*'Расчет субсидий'!AA142</f>
        <v>13.333333333333336</v>
      </c>
      <c r="W142" s="62">
        <f t="shared" si="53"/>
        <v>61.231671554252237</v>
      </c>
      <c r="X142" s="61">
        <f t="shared" si="38"/>
        <v>1.2471264367816133</v>
      </c>
    </row>
    <row r="143" spans="1:24" ht="15" customHeight="1">
      <c r="A143" s="36" t="s">
        <v>143</v>
      </c>
      <c r="B143" s="59">
        <f>'Расчет субсидий'!AG143</f>
        <v>36.872727272727275</v>
      </c>
      <c r="C143" s="61">
        <f>'Расчет субсидий'!D143-1</f>
        <v>-0.20226678291194422</v>
      </c>
      <c r="D143" s="61">
        <f>C143*'Расчет субсидий'!E143</f>
        <v>-2.0226678291194422</v>
      </c>
      <c r="E143" s="62">
        <f t="shared" si="49"/>
        <v>-8.290758246149549</v>
      </c>
      <c r="F143" s="30" t="s">
        <v>376</v>
      </c>
      <c r="G143" s="30" t="s">
        <v>376</v>
      </c>
      <c r="H143" s="30" t="s">
        <v>376</v>
      </c>
      <c r="I143" s="30" t="s">
        <v>376</v>
      </c>
      <c r="J143" s="30" t="s">
        <v>376</v>
      </c>
      <c r="K143" s="30" t="s">
        <v>376</v>
      </c>
      <c r="L143" s="61">
        <f>'Расчет субсидий'!P143-1</f>
        <v>-0.44908097367113764</v>
      </c>
      <c r="M143" s="61">
        <f>L143*'Расчет субсидий'!Q143</f>
        <v>-8.9816194734227537</v>
      </c>
      <c r="N143" s="62">
        <f t="shared" si="50"/>
        <v>-36.814960242619158</v>
      </c>
      <c r="O143" s="61">
        <f>'Расчет субсидий'!R143-1</f>
        <v>0</v>
      </c>
      <c r="P143" s="61">
        <f>O143*'Расчет субсидий'!S143</f>
        <v>0</v>
      </c>
      <c r="Q143" s="62">
        <f t="shared" si="51"/>
        <v>0</v>
      </c>
      <c r="R143" s="61">
        <f>'Расчет субсидий'!V143-1</f>
        <v>0</v>
      </c>
      <c r="S143" s="61">
        <f>R143*'Расчет субсидий'!W143</f>
        <v>0</v>
      </c>
      <c r="T143" s="62">
        <f t="shared" si="52"/>
        <v>0</v>
      </c>
      <c r="U143" s="61">
        <f>'Расчет субсидий'!Z143-1</f>
        <v>0.66666666666666674</v>
      </c>
      <c r="V143" s="61">
        <f>U143*'Расчет субсидий'!AA143</f>
        <v>20.000000000000004</v>
      </c>
      <c r="W143" s="62">
        <f t="shared" si="53"/>
        <v>81.978445761495976</v>
      </c>
      <c r="X143" s="61">
        <f t="shared" si="38"/>
        <v>8.9957126974578081</v>
      </c>
    </row>
    <row r="144" spans="1:24" ht="15" customHeight="1">
      <c r="A144" s="36" t="s">
        <v>144</v>
      </c>
      <c r="B144" s="59">
        <f>'Расчет субсидий'!AG144</f>
        <v>19.709090909090918</v>
      </c>
      <c r="C144" s="61">
        <f>'Расчет субсидий'!D144-1</f>
        <v>0</v>
      </c>
      <c r="D144" s="61">
        <f>C144*'Расчет субсидий'!E144</f>
        <v>0</v>
      </c>
      <c r="E144" s="62">
        <f t="shared" si="49"/>
        <v>0</v>
      </c>
      <c r="F144" s="30" t="s">
        <v>376</v>
      </c>
      <c r="G144" s="30" t="s">
        <v>376</v>
      </c>
      <c r="H144" s="30" t="s">
        <v>376</v>
      </c>
      <c r="I144" s="30" t="s">
        <v>376</v>
      </c>
      <c r="J144" s="30" t="s">
        <v>376</v>
      </c>
      <c r="K144" s="30" t="s">
        <v>376</v>
      </c>
      <c r="L144" s="61">
        <f>'Расчет субсидий'!P144-1</f>
        <v>0.52998554913294793</v>
      </c>
      <c r="M144" s="61">
        <f>L144*'Расчет субсидий'!Q144</f>
        <v>10.599710982658959</v>
      </c>
      <c r="N144" s="62">
        <f t="shared" si="50"/>
        <v>19.709090909090918</v>
      </c>
      <c r="O144" s="61">
        <f>'Расчет субсидий'!R144-1</f>
        <v>0</v>
      </c>
      <c r="P144" s="61">
        <f>O144*'Расчет субсидий'!S144</f>
        <v>0</v>
      </c>
      <c r="Q144" s="62">
        <f t="shared" si="51"/>
        <v>0</v>
      </c>
      <c r="R144" s="61">
        <f>'Расчет субсидий'!V144-1</f>
        <v>0</v>
      </c>
      <c r="S144" s="61">
        <f>R144*'Расчет субсидий'!W144</f>
        <v>0</v>
      </c>
      <c r="T144" s="62">
        <f t="shared" si="52"/>
        <v>0</v>
      </c>
      <c r="U144" s="61">
        <f>'Расчет субсидий'!Z144-1</f>
        <v>0</v>
      </c>
      <c r="V144" s="61">
        <f>U144*'Расчет субсидий'!AA144</f>
        <v>0</v>
      </c>
      <c r="W144" s="62">
        <f t="shared" si="53"/>
        <v>0</v>
      </c>
      <c r="X144" s="61">
        <f t="shared" si="38"/>
        <v>10.599710982658959</v>
      </c>
    </row>
    <row r="145" spans="1:24" ht="15" customHeight="1">
      <c r="A145" s="36" t="s">
        <v>145</v>
      </c>
      <c r="B145" s="59">
        <f>'Расчет субсидий'!AG145</f>
        <v>53.100000000000023</v>
      </c>
      <c r="C145" s="61">
        <f>'Расчет субсидий'!D145-1</f>
        <v>-1</v>
      </c>
      <c r="D145" s="61">
        <f>C145*'Расчет субсидий'!E145</f>
        <v>0</v>
      </c>
      <c r="E145" s="62">
        <f t="shared" si="49"/>
        <v>0</v>
      </c>
      <c r="F145" s="30" t="s">
        <v>376</v>
      </c>
      <c r="G145" s="30" t="s">
        <v>376</v>
      </c>
      <c r="H145" s="30" t="s">
        <v>376</v>
      </c>
      <c r="I145" s="30" t="s">
        <v>376</v>
      </c>
      <c r="J145" s="30" t="s">
        <v>376</v>
      </c>
      <c r="K145" s="30" t="s">
        <v>376</v>
      </c>
      <c r="L145" s="61">
        <f>'Расчет субсидий'!P145-1</f>
        <v>-0.60930232558139541</v>
      </c>
      <c r="M145" s="61">
        <f>L145*'Расчет субсидий'!Q145</f>
        <v>-12.186046511627907</v>
      </c>
      <c r="N145" s="62">
        <f t="shared" si="50"/>
        <v>-42.254214123006847</v>
      </c>
      <c r="O145" s="61">
        <f>'Расчет субсидий'!R145-1</f>
        <v>0</v>
      </c>
      <c r="P145" s="61">
        <f>O145*'Расчет субсидий'!S145</f>
        <v>0</v>
      </c>
      <c r="Q145" s="62">
        <f t="shared" si="51"/>
        <v>0</v>
      </c>
      <c r="R145" s="61">
        <f>'Расчет субсидий'!V145-1</f>
        <v>0</v>
      </c>
      <c r="S145" s="61">
        <f>R145*'Расчет субсидий'!W145</f>
        <v>0</v>
      </c>
      <c r="T145" s="62">
        <f t="shared" si="52"/>
        <v>0</v>
      </c>
      <c r="U145" s="61">
        <f>'Расчет субсидий'!Z145-1</f>
        <v>1.8333333333333335</v>
      </c>
      <c r="V145" s="61">
        <f>U145*'Расчет субсидий'!AA145</f>
        <v>27.500000000000004</v>
      </c>
      <c r="W145" s="62">
        <f t="shared" si="53"/>
        <v>95.354214123006869</v>
      </c>
      <c r="X145" s="61">
        <f t="shared" si="38"/>
        <v>15.313953488372096</v>
      </c>
    </row>
    <row r="146" spans="1:24" ht="15" customHeight="1">
      <c r="A146" s="35" t="s">
        <v>146</v>
      </c>
      <c r="B146" s="63"/>
      <c r="C146" s="64"/>
      <c r="D146" s="64"/>
      <c r="E146" s="65"/>
      <c r="F146" s="64"/>
      <c r="G146" s="64"/>
      <c r="H146" s="65"/>
      <c r="I146" s="65"/>
      <c r="J146" s="65"/>
      <c r="K146" s="65"/>
      <c r="L146" s="64"/>
      <c r="M146" s="64"/>
      <c r="N146" s="65"/>
      <c r="O146" s="64"/>
      <c r="P146" s="64"/>
      <c r="Q146" s="65"/>
      <c r="R146" s="64"/>
      <c r="S146" s="64"/>
      <c r="T146" s="65"/>
      <c r="U146" s="64"/>
      <c r="V146" s="64"/>
      <c r="W146" s="65"/>
      <c r="X146" s="65"/>
    </row>
    <row r="147" spans="1:24" ht="15" customHeight="1">
      <c r="A147" s="36" t="s">
        <v>147</v>
      </c>
      <c r="B147" s="59">
        <f>'Расчет субсидий'!AG147</f>
        <v>57.472727272727269</v>
      </c>
      <c r="C147" s="61">
        <f>'Расчет субсидий'!D147-1</f>
        <v>6.6239316239316226E-2</v>
      </c>
      <c r="D147" s="61">
        <f>C147*'Расчет субсидий'!E147</f>
        <v>0.66239316239316226</v>
      </c>
      <c r="E147" s="62">
        <f t="shared" ref="E147:E158" si="54">$B147*D147/$X147</f>
        <v>0.14934683443917068</v>
      </c>
      <c r="F147" s="30" t="s">
        <v>376</v>
      </c>
      <c r="G147" s="30" t="s">
        <v>376</v>
      </c>
      <c r="H147" s="30" t="s">
        <v>376</v>
      </c>
      <c r="I147" s="30" t="s">
        <v>376</v>
      </c>
      <c r="J147" s="30" t="s">
        <v>376</v>
      </c>
      <c r="K147" s="30" t="s">
        <v>376</v>
      </c>
      <c r="L147" s="61">
        <f>'Расчет субсидий'!P147-1</f>
        <v>-0.68777366116537553</v>
      </c>
      <c r="M147" s="61">
        <f>L147*'Расчет субсидий'!Q147</f>
        <v>-13.755473223307511</v>
      </c>
      <c r="N147" s="62">
        <f t="shared" ref="N147:N158" si="55">$B147*M147/$X147</f>
        <v>-3.1013852478362463</v>
      </c>
      <c r="O147" s="61">
        <f>'Расчет субсидий'!R147-1</f>
        <v>0</v>
      </c>
      <c r="P147" s="61">
        <f>O147*'Расчет субсидий'!S147</f>
        <v>0</v>
      </c>
      <c r="Q147" s="62">
        <f t="shared" ref="Q147:Q158" si="56">$B147*P147/$X147</f>
        <v>0</v>
      </c>
      <c r="R147" s="61">
        <f>'Расчет субсидий'!V147-1</f>
        <v>13.1</v>
      </c>
      <c r="S147" s="61">
        <f>R147*'Расчет субсидий'!W147</f>
        <v>262</v>
      </c>
      <c r="T147" s="62">
        <f t="shared" ref="T147:T158" si="57">$B147*S147/$X147</f>
        <v>59.071972424494696</v>
      </c>
      <c r="U147" s="61">
        <f>'Расчет субсидий'!Z147-1</f>
        <v>0.19999999999999996</v>
      </c>
      <c r="V147" s="61">
        <f>U147*'Расчет субсидий'!AA147</f>
        <v>5.9999999999999982</v>
      </c>
      <c r="W147" s="62">
        <f t="shared" ref="W147:W158" si="58">$B147*V147/$X147</f>
        <v>1.3527932616296492</v>
      </c>
      <c r="X147" s="61">
        <f t="shared" si="38"/>
        <v>254.90691993908564</v>
      </c>
    </row>
    <row r="148" spans="1:24" ht="15" customHeight="1">
      <c r="A148" s="36" t="s">
        <v>148</v>
      </c>
      <c r="B148" s="59">
        <f>'Расчет субсидий'!AG148</f>
        <v>-12.88181818181819</v>
      </c>
      <c r="C148" s="61">
        <f>'Расчет субсидий'!D148-1</f>
        <v>1.1976047904191711E-2</v>
      </c>
      <c r="D148" s="61">
        <f>C148*'Расчет субсидий'!E148</f>
        <v>0.11976047904191711</v>
      </c>
      <c r="E148" s="62">
        <f t="shared" si="54"/>
        <v>0.10572191296520901</v>
      </c>
      <c r="F148" s="30" t="s">
        <v>376</v>
      </c>
      <c r="G148" s="30" t="s">
        <v>376</v>
      </c>
      <c r="H148" s="30" t="s">
        <v>376</v>
      </c>
      <c r="I148" s="30" t="s">
        <v>376</v>
      </c>
      <c r="J148" s="30" t="s">
        <v>376</v>
      </c>
      <c r="K148" s="30" t="s">
        <v>376</v>
      </c>
      <c r="L148" s="61">
        <f>'Расчет субсидий'!P148-1</f>
        <v>-0.73560626160785358</v>
      </c>
      <c r="M148" s="61">
        <f>L148*'Расчет субсидий'!Q148</f>
        <v>-14.712125232157071</v>
      </c>
      <c r="N148" s="62">
        <f t="shared" si="55"/>
        <v>-12.9875400947834</v>
      </c>
      <c r="O148" s="61">
        <f>'Расчет субсидий'!R148-1</f>
        <v>0</v>
      </c>
      <c r="P148" s="61">
        <f>O148*'Расчет субсидий'!S148</f>
        <v>0</v>
      </c>
      <c r="Q148" s="62">
        <f t="shared" si="56"/>
        <v>0</v>
      </c>
      <c r="R148" s="61">
        <f>'Расчет субсидий'!V148-1</f>
        <v>0</v>
      </c>
      <c r="S148" s="61">
        <f>R148*'Расчет субсидий'!W148</f>
        <v>0</v>
      </c>
      <c r="T148" s="62">
        <f t="shared" si="57"/>
        <v>0</v>
      </c>
      <c r="U148" s="61">
        <f>'Расчет субсидий'!Z148-1</f>
        <v>0</v>
      </c>
      <c r="V148" s="61">
        <f>U148*'Расчет субсидий'!AA148</f>
        <v>0</v>
      </c>
      <c r="W148" s="62">
        <f t="shared" si="58"/>
        <v>0</v>
      </c>
      <c r="X148" s="61">
        <f t="shared" si="38"/>
        <v>-14.592364753115154</v>
      </c>
    </row>
    <row r="149" spans="1:24" ht="15" customHeight="1">
      <c r="A149" s="36" t="s">
        <v>149</v>
      </c>
      <c r="B149" s="59">
        <f>'Расчет субсидий'!AG149</f>
        <v>98.081818181818164</v>
      </c>
      <c r="C149" s="61">
        <f>'Расчет субсидий'!D149-1</f>
        <v>0.41762499999999991</v>
      </c>
      <c r="D149" s="61">
        <f>C149*'Расчет субсидий'!E149</f>
        <v>4.1762499999999996</v>
      </c>
      <c r="E149" s="62">
        <f t="shared" si="54"/>
        <v>1.0728871368628035</v>
      </c>
      <c r="F149" s="30" t="s">
        <v>376</v>
      </c>
      <c r="G149" s="30" t="s">
        <v>376</v>
      </c>
      <c r="H149" s="30" t="s">
        <v>376</v>
      </c>
      <c r="I149" s="30" t="s">
        <v>376</v>
      </c>
      <c r="J149" s="30" t="s">
        <v>376</v>
      </c>
      <c r="K149" s="30" t="s">
        <v>376</v>
      </c>
      <c r="L149" s="61">
        <f>'Расчет субсидий'!P149-1</f>
        <v>-0.95280366918183168</v>
      </c>
      <c r="M149" s="61">
        <f>L149*'Расчет субсидий'!Q149</f>
        <v>-19.056073383636633</v>
      </c>
      <c r="N149" s="62">
        <f t="shared" si="55"/>
        <v>-4.8955440915695627</v>
      </c>
      <c r="O149" s="61">
        <f>'Расчет субсидий'!R149-1</f>
        <v>0</v>
      </c>
      <c r="P149" s="61">
        <f>O149*'Расчет субсидий'!S149</f>
        <v>0</v>
      </c>
      <c r="Q149" s="62">
        <f t="shared" si="56"/>
        <v>0</v>
      </c>
      <c r="R149" s="61">
        <f>'Расчет субсидий'!V149-1</f>
        <v>39.166666666666671</v>
      </c>
      <c r="S149" s="61">
        <f>R149*'Расчет субсидий'!W149</f>
        <v>391.66666666666674</v>
      </c>
      <c r="T149" s="62">
        <f t="shared" si="57"/>
        <v>100.6199649457284</v>
      </c>
      <c r="U149" s="61">
        <f>'Расчет субсидий'!Z149-1</f>
        <v>0.125</v>
      </c>
      <c r="V149" s="61">
        <f>U149*'Расчет субсидий'!AA149</f>
        <v>5</v>
      </c>
      <c r="W149" s="62">
        <f t="shared" si="58"/>
        <v>1.2845101907965324</v>
      </c>
      <c r="X149" s="61">
        <f t="shared" si="38"/>
        <v>381.78684328303012</v>
      </c>
    </row>
    <row r="150" spans="1:24" ht="15" customHeight="1">
      <c r="A150" s="36" t="s">
        <v>150</v>
      </c>
      <c r="B150" s="59">
        <f>'Расчет субсидий'!AG150</f>
        <v>-13.390909090909076</v>
      </c>
      <c r="C150" s="61">
        <f>'Расчет субсидий'!D150-1</f>
        <v>-9.7306397306397341E-2</v>
      </c>
      <c r="D150" s="61">
        <f>C150*'Расчет субсидий'!E150</f>
        <v>-0.97306397306397341</v>
      </c>
      <c r="E150" s="62">
        <f t="shared" si="54"/>
        <v>-4.9803032964383549</v>
      </c>
      <c r="F150" s="30" t="s">
        <v>376</v>
      </c>
      <c r="G150" s="30" t="s">
        <v>376</v>
      </c>
      <c r="H150" s="30" t="s">
        <v>376</v>
      </c>
      <c r="I150" s="30" t="s">
        <v>376</v>
      </c>
      <c r="J150" s="30" t="s">
        <v>376</v>
      </c>
      <c r="K150" s="30" t="s">
        <v>376</v>
      </c>
      <c r="L150" s="61">
        <f>'Расчет субсидий'!P150-1</f>
        <v>-0.24049758120248799</v>
      </c>
      <c r="M150" s="61">
        <f>L150*'Расчет субсидий'!Q150</f>
        <v>-4.8099516240497593</v>
      </c>
      <c r="N150" s="62">
        <f t="shared" si="55"/>
        <v>-24.618132612118742</v>
      </c>
      <c r="O150" s="61">
        <f>'Расчет субсидий'!R150-1</f>
        <v>0</v>
      </c>
      <c r="P150" s="61">
        <f>O150*'Расчет субсидий'!S150</f>
        <v>0</v>
      </c>
      <c r="Q150" s="62">
        <f t="shared" si="56"/>
        <v>0</v>
      </c>
      <c r="R150" s="61">
        <f>'Расчет субсидий'!V150-1</f>
        <v>8.3333333333333481E-2</v>
      </c>
      <c r="S150" s="61">
        <f>R150*'Расчет субсидий'!W150</f>
        <v>1.6666666666666696</v>
      </c>
      <c r="T150" s="62">
        <f t="shared" si="57"/>
        <v>8.5302772724463303</v>
      </c>
      <c r="U150" s="61">
        <f>'Расчет субсидий'!Z150-1</f>
        <v>5.0000000000000044E-2</v>
      </c>
      <c r="V150" s="61">
        <f>U150*'Расчет субсидий'!AA150</f>
        <v>1.5000000000000013</v>
      </c>
      <c r="W150" s="62">
        <f t="shared" si="58"/>
        <v>7.6772495452016907</v>
      </c>
      <c r="X150" s="61">
        <f t="shared" si="38"/>
        <v>-2.6163489304470615</v>
      </c>
    </row>
    <row r="151" spans="1:24" ht="15" customHeight="1">
      <c r="A151" s="36" t="s">
        <v>151</v>
      </c>
      <c r="B151" s="59">
        <f>'Расчет субсидий'!AG151</f>
        <v>-2.4181818181818073</v>
      </c>
      <c r="C151" s="61">
        <f>'Расчет субсидий'!D151-1</f>
        <v>0.23071428571428587</v>
      </c>
      <c r="D151" s="61">
        <f>C151*'Расчет субсидий'!E151</f>
        <v>2.3071428571428587</v>
      </c>
      <c r="E151" s="62">
        <f t="shared" si="54"/>
        <v>3.8756667265938267</v>
      </c>
      <c r="F151" s="30" t="s">
        <v>376</v>
      </c>
      <c r="G151" s="30" t="s">
        <v>376</v>
      </c>
      <c r="H151" s="30" t="s">
        <v>376</v>
      </c>
      <c r="I151" s="30" t="s">
        <v>376</v>
      </c>
      <c r="J151" s="30" t="s">
        <v>376</v>
      </c>
      <c r="K151" s="30" t="s">
        <v>376</v>
      </c>
      <c r="L151" s="61">
        <f>'Расчет субсидий'!P151-1</f>
        <v>-0.46676216244893631</v>
      </c>
      <c r="M151" s="61">
        <f>L151*'Расчет субсидий'!Q151</f>
        <v>-9.3352432489787258</v>
      </c>
      <c r="N151" s="62">
        <f t="shared" si="55"/>
        <v>-15.681860155608996</v>
      </c>
      <c r="O151" s="61">
        <f>'Расчет субсидий'!R151-1</f>
        <v>0</v>
      </c>
      <c r="P151" s="61">
        <f>O151*'Расчет субсидий'!S151</f>
        <v>0</v>
      </c>
      <c r="Q151" s="62">
        <f t="shared" si="56"/>
        <v>0</v>
      </c>
      <c r="R151" s="61">
        <f>'Расчет субсидий'!V151-1</f>
        <v>8.1102362204724443E-2</v>
      </c>
      <c r="S151" s="61">
        <f>R151*'Расчет субсидий'!W151</f>
        <v>2.8385826771653555</v>
      </c>
      <c r="T151" s="62">
        <f t="shared" si="57"/>
        <v>4.7684088562246254</v>
      </c>
      <c r="U151" s="61">
        <f>'Расчет субсидий'!Z151-1</f>
        <v>0.18333333333333335</v>
      </c>
      <c r="V151" s="61">
        <f>U151*'Расчет субсидий'!AA151</f>
        <v>2.75</v>
      </c>
      <c r="W151" s="62">
        <f t="shared" si="58"/>
        <v>4.6196027546087377</v>
      </c>
      <c r="X151" s="61">
        <f t="shared" si="38"/>
        <v>-1.4395177146705116</v>
      </c>
    </row>
    <row r="152" spans="1:24" ht="15" customHeight="1">
      <c r="A152" s="36" t="s">
        <v>152</v>
      </c>
      <c r="B152" s="59">
        <f>'Расчет субсидий'!AG152</f>
        <v>20.463636363636354</v>
      </c>
      <c r="C152" s="61">
        <f>'Расчет субсидий'!D152-1</f>
        <v>-1</v>
      </c>
      <c r="D152" s="61">
        <f>C152*'Расчет субсидий'!E152</f>
        <v>0</v>
      </c>
      <c r="E152" s="62">
        <f t="shared" si="54"/>
        <v>0</v>
      </c>
      <c r="F152" s="30" t="s">
        <v>376</v>
      </c>
      <c r="G152" s="30" t="s">
        <v>376</v>
      </c>
      <c r="H152" s="30" t="s">
        <v>376</v>
      </c>
      <c r="I152" s="30" t="s">
        <v>376</v>
      </c>
      <c r="J152" s="30" t="s">
        <v>376</v>
      </c>
      <c r="K152" s="30" t="s">
        <v>376</v>
      </c>
      <c r="L152" s="61">
        <f>'Расчет субсидий'!P152-1</f>
        <v>1.1588785046728969</v>
      </c>
      <c r="M152" s="61">
        <f>L152*'Расчет субсидий'!Q152</f>
        <v>23.177570093457938</v>
      </c>
      <c r="N152" s="62">
        <f t="shared" si="55"/>
        <v>14.588736901760315</v>
      </c>
      <c r="O152" s="61">
        <f>'Расчет субсидий'!R152-1</f>
        <v>0</v>
      </c>
      <c r="P152" s="61">
        <f>O152*'Расчет субсидий'!S152</f>
        <v>0</v>
      </c>
      <c r="Q152" s="62">
        <f t="shared" si="56"/>
        <v>0</v>
      </c>
      <c r="R152" s="61">
        <f>'Расчет субсидий'!V152-1</f>
        <v>0.19230769230769229</v>
      </c>
      <c r="S152" s="61">
        <f>R152*'Расчет субсидий'!W152</f>
        <v>0.96153846153846145</v>
      </c>
      <c r="T152" s="62">
        <f t="shared" si="57"/>
        <v>0.60522442946974031</v>
      </c>
      <c r="U152" s="61">
        <f>'Расчет субсидий'!Z152-1</f>
        <v>0.18604651162790709</v>
      </c>
      <c r="V152" s="61">
        <f>U152*'Расчет субсидий'!AA152</f>
        <v>8.3720930232558182</v>
      </c>
      <c r="W152" s="62">
        <f t="shared" si="58"/>
        <v>5.2696750324063002</v>
      </c>
      <c r="X152" s="61">
        <f t="shared" si="38"/>
        <v>32.511201578252212</v>
      </c>
    </row>
    <row r="153" spans="1:24" ht="15" customHeight="1">
      <c r="A153" s="36" t="s">
        <v>153</v>
      </c>
      <c r="B153" s="59">
        <f>'Расчет субсидий'!AG153</f>
        <v>122.25454545454545</v>
      </c>
      <c r="C153" s="61">
        <f>'Расчет субсидий'!D153-1</f>
        <v>3.9005882352941113E-2</v>
      </c>
      <c r="D153" s="61">
        <f>C153*'Расчет субсидий'!E153</f>
        <v>0.39005882352941113</v>
      </c>
      <c r="E153" s="62">
        <f t="shared" si="54"/>
        <v>1.2388993572573281</v>
      </c>
      <c r="F153" s="30" t="s">
        <v>376</v>
      </c>
      <c r="G153" s="30" t="s">
        <v>376</v>
      </c>
      <c r="H153" s="30" t="s">
        <v>376</v>
      </c>
      <c r="I153" s="30" t="s">
        <v>376</v>
      </c>
      <c r="J153" s="30" t="s">
        <v>376</v>
      </c>
      <c r="K153" s="30" t="s">
        <v>376</v>
      </c>
      <c r="L153" s="61">
        <f>'Расчет субсидий'!P153-1</f>
        <v>0.15504661532225383</v>
      </c>
      <c r="M153" s="61">
        <f>L153*'Расчет субсидий'!Q153</f>
        <v>3.1009323064450767</v>
      </c>
      <c r="N153" s="62">
        <f t="shared" si="55"/>
        <v>9.8491376418347212</v>
      </c>
      <c r="O153" s="61">
        <f>'Расчет субсидий'!R153-1</f>
        <v>0</v>
      </c>
      <c r="P153" s="61">
        <f>O153*'Расчет субсидий'!S153</f>
        <v>0</v>
      </c>
      <c r="Q153" s="62">
        <f t="shared" si="56"/>
        <v>0</v>
      </c>
      <c r="R153" s="61">
        <f>'Расчет субсидий'!V153-1</f>
        <v>0</v>
      </c>
      <c r="S153" s="61">
        <f>R153*'Расчет субсидий'!W153</f>
        <v>0</v>
      </c>
      <c r="T153" s="62">
        <f t="shared" si="57"/>
        <v>0</v>
      </c>
      <c r="U153" s="61">
        <f>'Расчет субсидий'!Z153-1</f>
        <v>1</v>
      </c>
      <c r="V153" s="61">
        <f>U153*'Расчет субсидий'!AA153</f>
        <v>35</v>
      </c>
      <c r="W153" s="62">
        <f t="shared" si="58"/>
        <v>111.1665084554534</v>
      </c>
      <c r="X153" s="61">
        <f t="shared" si="38"/>
        <v>38.490991129974489</v>
      </c>
    </row>
    <row r="154" spans="1:24" ht="15" customHeight="1">
      <c r="A154" s="36" t="s">
        <v>154</v>
      </c>
      <c r="B154" s="59">
        <f>'Расчет субсидий'!AG154</f>
        <v>-12.945454545454538</v>
      </c>
      <c r="C154" s="61">
        <f>'Расчет субсидий'!D154-1</f>
        <v>2.5966850828729182E-2</v>
      </c>
      <c r="D154" s="61">
        <f>C154*'Расчет субсидий'!E154</f>
        <v>0.25966850828729182</v>
      </c>
      <c r="E154" s="62">
        <f t="shared" si="54"/>
        <v>0.36606856258835568</v>
      </c>
      <c r="F154" s="30" t="s">
        <v>376</v>
      </c>
      <c r="G154" s="30" t="s">
        <v>376</v>
      </c>
      <c r="H154" s="30" t="s">
        <v>376</v>
      </c>
      <c r="I154" s="30" t="s">
        <v>376</v>
      </c>
      <c r="J154" s="30" t="s">
        <v>376</v>
      </c>
      <c r="K154" s="30" t="s">
        <v>376</v>
      </c>
      <c r="L154" s="61">
        <f>'Расчет субсидий'!P154-1</f>
        <v>-0.69416785206258891</v>
      </c>
      <c r="M154" s="61">
        <f>L154*'Расчет субсидий'!Q154</f>
        <v>-13.883357041251777</v>
      </c>
      <c r="N154" s="62">
        <f t="shared" si="55"/>
        <v>-19.572109800735088</v>
      </c>
      <c r="O154" s="61">
        <f>'Расчет субсидий'!R154-1</f>
        <v>0</v>
      </c>
      <c r="P154" s="61">
        <f>O154*'Расчет субсидий'!S154</f>
        <v>0</v>
      </c>
      <c r="Q154" s="62">
        <f t="shared" si="56"/>
        <v>0</v>
      </c>
      <c r="R154" s="61">
        <f>'Расчет субсидий'!V154-1</f>
        <v>0.11909090909090914</v>
      </c>
      <c r="S154" s="61">
        <f>R154*'Расчет субсидий'!W154</f>
        <v>4.1681818181818198</v>
      </c>
      <c r="T154" s="62">
        <f t="shared" si="57"/>
        <v>5.8761084925268641</v>
      </c>
      <c r="U154" s="61">
        <f>'Расчет субсидий'!Z154-1</f>
        <v>1.8181818181818077E-2</v>
      </c>
      <c r="V154" s="61">
        <f>U154*'Расчет субсидий'!AA154</f>
        <v>0.27272727272727115</v>
      </c>
      <c r="W154" s="62">
        <f t="shared" si="58"/>
        <v>0.38447820016533224</v>
      </c>
      <c r="X154" s="61">
        <f t="shared" si="38"/>
        <v>-9.182779442055395</v>
      </c>
    </row>
    <row r="155" spans="1:24" ht="15" customHeight="1">
      <c r="A155" s="36" t="s">
        <v>155</v>
      </c>
      <c r="B155" s="59">
        <f>'Расчет субсидий'!AG155</f>
        <v>67.372727272727303</v>
      </c>
      <c r="C155" s="61">
        <f>'Расчет субсидий'!D155-1</f>
        <v>-0.21208443271767818</v>
      </c>
      <c r="D155" s="61">
        <f>C155*'Расчет субсидий'!E155</f>
        <v>-2.1208443271767816</v>
      </c>
      <c r="E155" s="62">
        <f t="shared" si="54"/>
        <v>-1.195101690570469</v>
      </c>
      <c r="F155" s="30" t="s">
        <v>376</v>
      </c>
      <c r="G155" s="30" t="s">
        <v>376</v>
      </c>
      <c r="H155" s="30" t="s">
        <v>376</v>
      </c>
      <c r="I155" s="30" t="s">
        <v>376</v>
      </c>
      <c r="J155" s="30" t="s">
        <v>376</v>
      </c>
      <c r="K155" s="30" t="s">
        <v>376</v>
      </c>
      <c r="L155" s="61">
        <f>'Расчет субсидий'!P155-1</f>
        <v>-0.79092814941871548</v>
      </c>
      <c r="M155" s="61">
        <f>L155*'Расчет субсидий'!Q155</f>
        <v>-15.81856298837431</v>
      </c>
      <c r="N155" s="62">
        <f t="shared" si="55"/>
        <v>-8.9138043408245835</v>
      </c>
      <c r="O155" s="61">
        <f>'Расчет субсидий'!R155-1</f>
        <v>0</v>
      </c>
      <c r="P155" s="61">
        <f>O155*'Расчет субсидий'!S155</f>
        <v>0</v>
      </c>
      <c r="Q155" s="62">
        <f t="shared" si="56"/>
        <v>0</v>
      </c>
      <c r="R155" s="61">
        <f>'Расчет субсидий'!V155-1</f>
        <v>6.5</v>
      </c>
      <c r="S155" s="61">
        <f>R155*'Расчет субсидий'!W155</f>
        <v>130</v>
      </c>
      <c r="T155" s="62">
        <f t="shared" si="57"/>
        <v>73.255362396624776</v>
      </c>
      <c r="U155" s="61">
        <f>'Расчет субсидий'!Z155-1</f>
        <v>0.25</v>
      </c>
      <c r="V155" s="61">
        <f>U155*'Расчет субсидий'!AA155</f>
        <v>7.5</v>
      </c>
      <c r="W155" s="62">
        <f t="shared" si="58"/>
        <v>4.2262709074975833</v>
      </c>
      <c r="X155" s="61">
        <f t="shared" si="38"/>
        <v>119.56059268444891</v>
      </c>
    </row>
    <row r="156" spans="1:24" ht="15" customHeight="1">
      <c r="A156" s="36" t="s">
        <v>156</v>
      </c>
      <c r="B156" s="59">
        <f>'Расчет субсидий'!AG156</f>
        <v>-12.590909090909093</v>
      </c>
      <c r="C156" s="61">
        <f>'Расчет субсидий'!D156-1</f>
        <v>3.1746031746031855E-2</v>
      </c>
      <c r="D156" s="61">
        <f>C156*'Расчет субсидий'!E156</f>
        <v>0.31746031746031855</v>
      </c>
      <c r="E156" s="62">
        <f t="shared" si="54"/>
        <v>0.82303314539964145</v>
      </c>
      <c r="F156" s="30" t="s">
        <v>376</v>
      </c>
      <c r="G156" s="30" t="s">
        <v>376</v>
      </c>
      <c r="H156" s="30" t="s">
        <v>376</v>
      </c>
      <c r="I156" s="30" t="s">
        <v>376</v>
      </c>
      <c r="J156" s="30" t="s">
        <v>376</v>
      </c>
      <c r="K156" s="30" t="s">
        <v>376</v>
      </c>
      <c r="L156" s="61">
        <f>'Расчет субсидий'!P156-1</f>
        <v>-0.68646641916976037</v>
      </c>
      <c r="M156" s="61">
        <f>L156*'Расчет субсидий'!Q156</f>
        <v>-13.729328383395208</v>
      </c>
      <c r="N156" s="62">
        <f t="shared" si="55"/>
        <v>-35.594030819372428</v>
      </c>
      <c r="O156" s="61">
        <f>'Расчет субсидий'!R156-1</f>
        <v>0</v>
      </c>
      <c r="P156" s="61">
        <f>O156*'Расчет субсидий'!S156</f>
        <v>0</v>
      </c>
      <c r="Q156" s="62">
        <f t="shared" si="56"/>
        <v>0</v>
      </c>
      <c r="R156" s="61">
        <f>'Расчет субсидий'!V156-1</f>
        <v>0.18416666666666659</v>
      </c>
      <c r="S156" s="61">
        <f>R156*'Расчет субсидий'!W156</f>
        <v>5.5249999999999977</v>
      </c>
      <c r="T156" s="62">
        <f t="shared" si="57"/>
        <v>14.323863104248955</v>
      </c>
      <c r="U156" s="61">
        <f>'Расчет субсидий'!Z156-1</f>
        <v>0.1515151515151516</v>
      </c>
      <c r="V156" s="61">
        <f>U156*'Расчет субсидий'!AA156</f>
        <v>3.0303030303030321</v>
      </c>
      <c r="W156" s="62">
        <f t="shared" si="58"/>
        <v>7.8562254788147374</v>
      </c>
      <c r="X156" s="61">
        <f t="shared" si="38"/>
        <v>-4.8565650356318599</v>
      </c>
    </row>
    <row r="157" spans="1:24" ht="15" customHeight="1">
      <c r="A157" s="36" t="s">
        <v>157</v>
      </c>
      <c r="B157" s="59">
        <f>'Расчет субсидий'!AG157</f>
        <v>34.854545454545416</v>
      </c>
      <c r="C157" s="61">
        <f>'Расчет субсидий'!D157-1</f>
        <v>0.15067873303167434</v>
      </c>
      <c r="D157" s="61">
        <f>C157*'Расчет субсидий'!E157</f>
        <v>1.5067873303167434</v>
      </c>
      <c r="E157" s="62">
        <f t="shared" si="54"/>
        <v>4.5553060488841268</v>
      </c>
      <c r="F157" s="30" t="s">
        <v>376</v>
      </c>
      <c r="G157" s="30" t="s">
        <v>376</v>
      </c>
      <c r="H157" s="30" t="s">
        <v>376</v>
      </c>
      <c r="I157" s="30" t="s">
        <v>376</v>
      </c>
      <c r="J157" s="30" t="s">
        <v>376</v>
      </c>
      <c r="K157" s="30" t="s">
        <v>376</v>
      </c>
      <c r="L157" s="61">
        <f>'Расчет субсидий'!P157-1</f>
        <v>-0.5988864681675139</v>
      </c>
      <c r="M157" s="61">
        <f>L157*'Расчет субсидий'!Q157</f>
        <v>-11.977729363350278</v>
      </c>
      <c r="N157" s="62">
        <f t="shared" si="55"/>
        <v>-36.210964827595781</v>
      </c>
      <c r="O157" s="61">
        <f>'Расчет субсидий'!R157-1</f>
        <v>0</v>
      </c>
      <c r="P157" s="61">
        <f>O157*'Расчет субсидий'!S157</f>
        <v>0</v>
      </c>
      <c r="Q157" s="62">
        <f t="shared" si="56"/>
        <v>0</v>
      </c>
      <c r="R157" s="61">
        <f>'Расчет субсидий'!V157-1</f>
        <v>1</v>
      </c>
      <c r="S157" s="61">
        <f>R157*'Расчет субсидий'!W157</f>
        <v>15</v>
      </c>
      <c r="T157" s="62">
        <f t="shared" si="57"/>
        <v>45.347866522675282</v>
      </c>
      <c r="U157" s="61">
        <f>'Расчет субсидий'!Z157-1</f>
        <v>0.19999999999999996</v>
      </c>
      <c r="V157" s="61">
        <f>U157*'Расчет субсидий'!AA157</f>
        <v>6.9999999999999982</v>
      </c>
      <c r="W157" s="62">
        <f t="shared" si="58"/>
        <v>21.162337710581792</v>
      </c>
      <c r="X157" s="61">
        <f t="shared" si="38"/>
        <v>11.529057966966464</v>
      </c>
    </row>
    <row r="158" spans="1:24" ht="15" customHeight="1">
      <c r="A158" s="36" t="s">
        <v>158</v>
      </c>
      <c r="B158" s="59">
        <f>'Расчет субсидий'!AG158</f>
        <v>-10.109090909090909</v>
      </c>
      <c r="C158" s="61">
        <f>'Расчет субсидий'!D158-1</f>
        <v>-0.10922618258836103</v>
      </c>
      <c r="D158" s="61">
        <f>C158*'Расчет субсидий'!E158</f>
        <v>-1.0922618258836103</v>
      </c>
      <c r="E158" s="62">
        <f t="shared" si="54"/>
        <v>-1.5904158616577264</v>
      </c>
      <c r="F158" s="30" t="s">
        <v>376</v>
      </c>
      <c r="G158" s="30" t="s">
        <v>376</v>
      </c>
      <c r="H158" s="30" t="s">
        <v>376</v>
      </c>
      <c r="I158" s="30" t="s">
        <v>376</v>
      </c>
      <c r="J158" s="30" t="s">
        <v>376</v>
      </c>
      <c r="K158" s="30" t="s">
        <v>376</v>
      </c>
      <c r="L158" s="61">
        <f>'Расчет субсидий'!P158-1</f>
        <v>-0.50574010747435283</v>
      </c>
      <c r="M158" s="61">
        <f>L158*'Расчет субсидий'!Q158</f>
        <v>-10.114802149487057</v>
      </c>
      <c r="N158" s="62">
        <f t="shared" si="55"/>
        <v>-14.727917240044658</v>
      </c>
      <c r="O158" s="61">
        <f>'Расчет субсидий'!R158-1</f>
        <v>0</v>
      </c>
      <c r="P158" s="61">
        <f>O158*'Расчет субсидий'!S158</f>
        <v>0</v>
      </c>
      <c r="Q158" s="62">
        <f t="shared" si="56"/>
        <v>0</v>
      </c>
      <c r="R158" s="61">
        <f>'Расчет субсидий'!V158-1</f>
        <v>0</v>
      </c>
      <c r="S158" s="61">
        <f>R158*'Расчет субсидий'!W158</f>
        <v>0</v>
      </c>
      <c r="T158" s="62">
        <f t="shared" si="57"/>
        <v>0</v>
      </c>
      <c r="U158" s="61">
        <f>'Расчет субсидий'!Z158-1</f>
        <v>0.1421455938697318</v>
      </c>
      <c r="V158" s="61">
        <f>U158*'Расчет субсидий'!AA158</f>
        <v>4.264367816091954</v>
      </c>
      <c r="W158" s="62">
        <f t="shared" si="58"/>
        <v>6.2092421926114749</v>
      </c>
      <c r="X158" s="61">
        <f t="shared" si="38"/>
        <v>-6.9426961592787135</v>
      </c>
    </row>
    <row r="159" spans="1:24" ht="15" customHeight="1">
      <c r="A159" s="35" t="s">
        <v>159</v>
      </c>
      <c r="B159" s="63"/>
      <c r="C159" s="64"/>
      <c r="D159" s="64"/>
      <c r="E159" s="65"/>
      <c r="F159" s="64"/>
      <c r="G159" s="64"/>
      <c r="H159" s="65"/>
      <c r="I159" s="65"/>
      <c r="J159" s="65"/>
      <c r="K159" s="65"/>
      <c r="L159" s="64"/>
      <c r="M159" s="64"/>
      <c r="N159" s="65"/>
      <c r="O159" s="64"/>
      <c r="P159" s="64"/>
      <c r="Q159" s="65"/>
      <c r="R159" s="64"/>
      <c r="S159" s="64"/>
      <c r="T159" s="65"/>
      <c r="U159" s="64"/>
      <c r="V159" s="64"/>
      <c r="W159" s="65"/>
      <c r="X159" s="65"/>
    </row>
    <row r="160" spans="1:24" ht="15" customHeight="1">
      <c r="A160" s="36" t="s">
        <v>73</v>
      </c>
      <c r="B160" s="59">
        <f>'Расчет субсидий'!AG160</f>
        <v>4.3363636363636431</v>
      </c>
      <c r="C160" s="61">
        <f>'Расчет субсидий'!D160-1</f>
        <v>-1</v>
      </c>
      <c r="D160" s="61">
        <f>C160*'Расчет субсидий'!E160</f>
        <v>0</v>
      </c>
      <c r="E160" s="62">
        <f t="shared" ref="E160:E172" si="59">$B160*D160/$X160</f>
        <v>0</v>
      </c>
      <c r="F160" s="30" t="s">
        <v>376</v>
      </c>
      <c r="G160" s="30" t="s">
        <v>376</v>
      </c>
      <c r="H160" s="30" t="s">
        <v>376</v>
      </c>
      <c r="I160" s="30" t="s">
        <v>376</v>
      </c>
      <c r="J160" s="30" t="s">
        <v>376</v>
      </c>
      <c r="K160" s="30" t="s">
        <v>376</v>
      </c>
      <c r="L160" s="61">
        <f>'Расчет субсидий'!P160-1</f>
        <v>-8.5039370078740184E-2</v>
      </c>
      <c r="M160" s="61">
        <f>L160*'Расчет субсидий'!Q160</f>
        <v>-1.7007874015748037</v>
      </c>
      <c r="N160" s="62">
        <f t="shared" ref="N160:N172" si="60">$B160*M160/$X160</f>
        <v>-2.2354523757865099</v>
      </c>
      <c r="O160" s="61">
        <f>'Расчет субсидий'!R160-1</f>
        <v>0</v>
      </c>
      <c r="P160" s="61">
        <f>O160*'Расчет субсидий'!S160</f>
        <v>0</v>
      </c>
      <c r="Q160" s="62">
        <f t="shared" ref="Q160:Q172" si="61">$B160*P160/$X160</f>
        <v>0</v>
      </c>
      <c r="R160" s="61">
        <f>'Расчет субсидий'!V160-1</f>
        <v>0</v>
      </c>
      <c r="S160" s="61">
        <f>R160*'Расчет субсидий'!W160</f>
        <v>0</v>
      </c>
      <c r="T160" s="62">
        <f t="shared" ref="T160:T172" si="62">$B160*S160/$X160</f>
        <v>0</v>
      </c>
      <c r="U160" s="61">
        <f>'Расчет субсидий'!Z160-1</f>
        <v>0.19999999999999996</v>
      </c>
      <c r="V160" s="61">
        <f>U160*'Расчет субсидий'!AA160</f>
        <v>4.9999999999999991</v>
      </c>
      <c r="W160" s="62">
        <f t="shared" ref="W160:W172" si="63">$B160*V160/$X160</f>
        <v>6.571816012150153</v>
      </c>
      <c r="X160" s="61">
        <f t="shared" si="38"/>
        <v>3.2992125984251954</v>
      </c>
    </row>
    <row r="161" spans="1:24" ht="15" customHeight="1">
      <c r="A161" s="36" t="s">
        <v>160</v>
      </c>
      <c r="B161" s="59">
        <f>'Расчет субсидий'!AG161</f>
        <v>4.8545454545454589</v>
      </c>
      <c r="C161" s="61">
        <f>'Расчет субсидий'!D161-1</f>
        <v>-1</v>
      </c>
      <c r="D161" s="61">
        <f>C161*'Расчет субсидий'!E161</f>
        <v>0</v>
      </c>
      <c r="E161" s="62">
        <f t="shared" si="59"/>
        <v>0</v>
      </c>
      <c r="F161" s="30" t="s">
        <v>376</v>
      </c>
      <c r="G161" s="30" t="s">
        <v>376</v>
      </c>
      <c r="H161" s="30" t="s">
        <v>376</v>
      </c>
      <c r="I161" s="30" t="s">
        <v>376</v>
      </c>
      <c r="J161" s="30" t="s">
        <v>376</v>
      </c>
      <c r="K161" s="30" t="s">
        <v>376</v>
      </c>
      <c r="L161" s="61">
        <f>'Расчет субсидий'!P161-1</f>
        <v>0.29401709401709408</v>
      </c>
      <c r="M161" s="61">
        <f>L161*'Расчет субсидий'!Q161</f>
        <v>5.8803418803418817</v>
      </c>
      <c r="N161" s="62">
        <f t="shared" si="60"/>
        <v>4.8545454545454589</v>
      </c>
      <c r="O161" s="61">
        <f>'Расчет субсидий'!R161-1</f>
        <v>0</v>
      </c>
      <c r="P161" s="61">
        <f>O161*'Расчет субсидий'!S161</f>
        <v>0</v>
      </c>
      <c r="Q161" s="62">
        <f t="shared" si="61"/>
        <v>0</v>
      </c>
      <c r="R161" s="61">
        <f>'Расчет субсидий'!V161-1</f>
        <v>0</v>
      </c>
      <c r="S161" s="61">
        <f>R161*'Расчет субсидий'!W161</f>
        <v>0</v>
      </c>
      <c r="T161" s="62">
        <f t="shared" si="62"/>
        <v>0</v>
      </c>
      <c r="U161" s="61">
        <f>'Расчет субсидий'!Z161-1</f>
        <v>0</v>
      </c>
      <c r="V161" s="61">
        <f>U161*'Расчет субсидий'!AA161</f>
        <v>0</v>
      </c>
      <c r="W161" s="62">
        <f t="shared" si="63"/>
        <v>0</v>
      </c>
      <c r="X161" s="61">
        <f t="shared" si="38"/>
        <v>5.8803418803418817</v>
      </c>
    </row>
    <row r="162" spans="1:24" ht="15" customHeight="1">
      <c r="A162" s="36" t="s">
        <v>161</v>
      </c>
      <c r="B162" s="59">
        <f>'Расчет субсидий'!AG162</f>
        <v>54.018181818181802</v>
      </c>
      <c r="C162" s="61">
        <f>'Расчет субсидий'!D162-1</f>
        <v>0</v>
      </c>
      <c r="D162" s="61">
        <f>C162*'Расчет субсидий'!E162</f>
        <v>0</v>
      </c>
      <c r="E162" s="62">
        <f t="shared" si="59"/>
        <v>0</v>
      </c>
      <c r="F162" s="30" t="s">
        <v>376</v>
      </c>
      <c r="G162" s="30" t="s">
        <v>376</v>
      </c>
      <c r="H162" s="30" t="s">
        <v>376</v>
      </c>
      <c r="I162" s="30" t="s">
        <v>376</v>
      </c>
      <c r="J162" s="30" t="s">
        <v>376</v>
      </c>
      <c r="K162" s="30" t="s">
        <v>376</v>
      </c>
      <c r="L162" s="61">
        <f>'Расчет субсидий'!P162-1</f>
        <v>-0.53183716075156573</v>
      </c>
      <c r="M162" s="61">
        <f>L162*'Расчет субсидий'!Q162</f>
        <v>-10.636743215031315</v>
      </c>
      <c r="N162" s="62">
        <f t="shared" si="60"/>
        <v>-22.65393335777728</v>
      </c>
      <c r="O162" s="61">
        <f>'Расчет субсидий'!R162-1</f>
        <v>0</v>
      </c>
      <c r="P162" s="61">
        <f>O162*'Расчет субсидий'!S162</f>
        <v>0</v>
      </c>
      <c r="Q162" s="62">
        <f t="shared" si="61"/>
        <v>0</v>
      </c>
      <c r="R162" s="61">
        <f>'Расчет субсидий'!V162-1</f>
        <v>0</v>
      </c>
      <c r="S162" s="61">
        <f>R162*'Расчет субсидий'!W162</f>
        <v>0</v>
      </c>
      <c r="T162" s="62">
        <f t="shared" si="62"/>
        <v>0</v>
      </c>
      <c r="U162" s="61">
        <f>'Расчет субсидий'!Z162-1</f>
        <v>1.2000000000000002</v>
      </c>
      <c r="V162" s="61">
        <f>U162*'Расчет субсидий'!AA162</f>
        <v>36.000000000000007</v>
      </c>
      <c r="W162" s="62">
        <f t="shared" si="63"/>
        <v>76.672115175959092</v>
      </c>
      <c r="X162" s="61">
        <f t="shared" si="38"/>
        <v>25.363256784968691</v>
      </c>
    </row>
    <row r="163" spans="1:24" ht="15" customHeight="1">
      <c r="A163" s="36" t="s">
        <v>162</v>
      </c>
      <c r="B163" s="59">
        <f>'Расчет субсидий'!AG163</f>
        <v>35.836363636363615</v>
      </c>
      <c r="C163" s="61">
        <f>'Расчет субсидий'!D163-1</f>
        <v>0</v>
      </c>
      <c r="D163" s="61">
        <f>C163*'Расчет субсидий'!E163</f>
        <v>0</v>
      </c>
      <c r="E163" s="62">
        <f t="shared" si="59"/>
        <v>0</v>
      </c>
      <c r="F163" s="30" t="s">
        <v>376</v>
      </c>
      <c r="G163" s="30" t="s">
        <v>376</v>
      </c>
      <c r="H163" s="30" t="s">
        <v>376</v>
      </c>
      <c r="I163" s="30" t="s">
        <v>376</v>
      </c>
      <c r="J163" s="30" t="s">
        <v>376</v>
      </c>
      <c r="K163" s="30" t="s">
        <v>376</v>
      </c>
      <c r="L163" s="61">
        <f>'Расчет субсидий'!P163-1</f>
        <v>-0.56877133105802047</v>
      </c>
      <c r="M163" s="61">
        <f>L163*'Расчет субсидий'!Q163</f>
        <v>-11.375426621160409</v>
      </c>
      <c r="N163" s="62">
        <f t="shared" si="60"/>
        <v>-11.284670981151677</v>
      </c>
      <c r="O163" s="61">
        <f>'Расчет субсидий'!R163-1</f>
        <v>0</v>
      </c>
      <c r="P163" s="61">
        <f>O163*'Расчет субсидий'!S163</f>
        <v>0</v>
      </c>
      <c r="Q163" s="62">
        <f t="shared" si="61"/>
        <v>0</v>
      </c>
      <c r="R163" s="61">
        <f>'Расчет субсидий'!V163-1</f>
        <v>0</v>
      </c>
      <c r="S163" s="61">
        <f>R163*'Расчет субсидий'!W163</f>
        <v>0</v>
      </c>
      <c r="T163" s="62">
        <f t="shared" si="62"/>
        <v>0</v>
      </c>
      <c r="U163" s="61">
        <f>'Расчет субсидий'!Z163-1</f>
        <v>1.9</v>
      </c>
      <c r="V163" s="61">
        <f>U163*'Расчет субсидий'!AA163</f>
        <v>47.5</v>
      </c>
      <c r="W163" s="62">
        <f t="shared" si="63"/>
        <v>47.121034617515285</v>
      </c>
      <c r="X163" s="61">
        <f t="shared" si="38"/>
        <v>36.124573378839592</v>
      </c>
    </row>
    <row r="164" spans="1:24" ht="15" customHeight="1">
      <c r="A164" s="36" t="s">
        <v>163</v>
      </c>
      <c r="B164" s="59">
        <f>'Расчет субсидий'!AG164</f>
        <v>90.745454545454606</v>
      </c>
      <c r="C164" s="61">
        <f>'Расчет субсидий'!D164-1</f>
        <v>0.10751172413793109</v>
      </c>
      <c r="D164" s="61">
        <f>C164*'Расчет субсидий'!E164</f>
        <v>1.0751172413793109</v>
      </c>
      <c r="E164" s="62">
        <f t="shared" si="59"/>
        <v>3.1691736553213494</v>
      </c>
      <c r="F164" s="30" t="s">
        <v>376</v>
      </c>
      <c r="G164" s="30" t="s">
        <v>376</v>
      </c>
      <c r="H164" s="30" t="s">
        <v>376</v>
      </c>
      <c r="I164" s="30" t="s">
        <v>376</v>
      </c>
      <c r="J164" s="30" t="s">
        <v>376</v>
      </c>
      <c r="K164" s="30" t="s">
        <v>376</v>
      </c>
      <c r="L164" s="61">
        <f>'Расчет субсидий'!P164-1</f>
        <v>0.2284906536140765</v>
      </c>
      <c r="M164" s="61">
        <f>L164*'Расчет субсидий'!Q164</f>
        <v>4.56981307228153</v>
      </c>
      <c r="N164" s="62">
        <f t="shared" si="60"/>
        <v>13.470652912083823</v>
      </c>
      <c r="O164" s="61">
        <f>'Расчет субсидий'!R164-1</f>
        <v>0</v>
      </c>
      <c r="P164" s="61">
        <f>O164*'Расчет субсидий'!S164</f>
        <v>0</v>
      </c>
      <c r="Q164" s="62">
        <f t="shared" si="61"/>
        <v>0</v>
      </c>
      <c r="R164" s="61">
        <f>'Расчет субсидий'!V164-1</f>
        <v>5.5900621118012417E-3</v>
      </c>
      <c r="S164" s="61">
        <f>R164*'Расчет субсидий'!W164</f>
        <v>0.13975155279503104</v>
      </c>
      <c r="T164" s="62">
        <f t="shared" si="62"/>
        <v>0.41195222470811915</v>
      </c>
      <c r="U164" s="61">
        <f>'Расчет субсидий'!Z164-1</f>
        <v>1</v>
      </c>
      <c r="V164" s="61">
        <f>U164*'Расчет субсидий'!AA164</f>
        <v>25</v>
      </c>
      <c r="W164" s="62">
        <f t="shared" si="63"/>
        <v>73.693675753341324</v>
      </c>
      <c r="X164" s="61">
        <f t="shared" si="38"/>
        <v>30.78468186645587</v>
      </c>
    </row>
    <row r="165" spans="1:24" ht="15" customHeight="1">
      <c r="A165" s="36" t="s">
        <v>164</v>
      </c>
      <c r="B165" s="59">
        <f>'Расчет субсидий'!AG165</f>
        <v>28.918181818181807</v>
      </c>
      <c r="C165" s="61">
        <f>'Расчет субсидий'!D165-1</f>
        <v>-1</v>
      </c>
      <c r="D165" s="61">
        <f>C165*'Расчет субсидий'!E165</f>
        <v>0</v>
      </c>
      <c r="E165" s="62">
        <f t="shared" si="59"/>
        <v>0</v>
      </c>
      <c r="F165" s="30" t="s">
        <v>376</v>
      </c>
      <c r="G165" s="30" t="s">
        <v>376</v>
      </c>
      <c r="H165" s="30" t="s">
        <v>376</v>
      </c>
      <c r="I165" s="30" t="s">
        <v>376</v>
      </c>
      <c r="J165" s="30" t="s">
        <v>376</v>
      </c>
      <c r="K165" s="30" t="s">
        <v>376</v>
      </c>
      <c r="L165" s="61">
        <f>'Расчет субсидий'!P165-1</f>
        <v>0.62983425414364635</v>
      </c>
      <c r="M165" s="61">
        <f>L165*'Расчет субсидий'!Q165</f>
        <v>12.596685082872927</v>
      </c>
      <c r="N165" s="62">
        <f t="shared" si="60"/>
        <v>28.918181818181807</v>
      </c>
      <c r="O165" s="61">
        <f>'Расчет субсидий'!R165-1</f>
        <v>0</v>
      </c>
      <c r="P165" s="61">
        <f>O165*'Расчет субсидий'!S165</f>
        <v>0</v>
      </c>
      <c r="Q165" s="62">
        <f t="shared" si="61"/>
        <v>0</v>
      </c>
      <c r="R165" s="61">
        <f>'Расчет субсидий'!V165-1</f>
        <v>0</v>
      </c>
      <c r="S165" s="61">
        <f>R165*'Расчет субсидий'!W165</f>
        <v>0</v>
      </c>
      <c r="T165" s="62">
        <f t="shared" si="62"/>
        <v>0</v>
      </c>
      <c r="U165" s="61">
        <f>'Расчет субсидий'!Z165-1</f>
        <v>0</v>
      </c>
      <c r="V165" s="61">
        <f>U165*'Расчет субсидий'!AA165</f>
        <v>0</v>
      </c>
      <c r="W165" s="62">
        <f t="shared" si="63"/>
        <v>0</v>
      </c>
      <c r="X165" s="61">
        <f t="shared" si="38"/>
        <v>12.596685082872927</v>
      </c>
    </row>
    <row r="166" spans="1:24" ht="15" customHeight="1">
      <c r="A166" s="36" t="s">
        <v>165</v>
      </c>
      <c r="B166" s="59">
        <f>'Расчет субсидий'!AG166</f>
        <v>35.390909090909076</v>
      </c>
      <c r="C166" s="61">
        <f>'Расчет субсидий'!D166-1</f>
        <v>0.22453488372093022</v>
      </c>
      <c r="D166" s="61">
        <f>C166*'Расчет субсидий'!E166</f>
        <v>2.2453488372093022</v>
      </c>
      <c r="E166" s="62">
        <f t="shared" si="59"/>
        <v>9.2245197864557795</v>
      </c>
      <c r="F166" s="30" t="s">
        <v>376</v>
      </c>
      <c r="G166" s="30" t="s">
        <v>376</v>
      </c>
      <c r="H166" s="30" t="s">
        <v>376</v>
      </c>
      <c r="I166" s="30" t="s">
        <v>376</v>
      </c>
      <c r="J166" s="30" t="s">
        <v>376</v>
      </c>
      <c r="K166" s="30" t="s">
        <v>376</v>
      </c>
      <c r="L166" s="61">
        <f>'Расчет субсидий'!P166-1</f>
        <v>0.31845924318459251</v>
      </c>
      <c r="M166" s="61">
        <f>L166*'Расчет субсидий'!Q166</f>
        <v>6.3691848636918502</v>
      </c>
      <c r="N166" s="62">
        <f t="shared" si="60"/>
        <v>26.1663893044533</v>
      </c>
      <c r="O166" s="61">
        <f>'Расчет субсидий'!R166-1</f>
        <v>0</v>
      </c>
      <c r="P166" s="61">
        <f>O166*'Расчет субсидий'!S166</f>
        <v>0</v>
      </c>
      <c r="Q166" s="62">
        <f t="shared" si="61"/>
        <v>0</v>
      </c>
      <c r="R166" s="61">
        <f>'Расчет субсидий'!V166-1</f>
        <v>0</v>
      </c>
      <c r="S166" s="61">
        <f>R166*'Расчет субсидий'!W166</f>
        <v>0</v>
      </c>
      <c r="T166" s="62">
        <f t="shared" si="62"/>
        <v>0</v>
      </c>
      <c r="U166" s="61">
        <f>'Расчет субсидий'!Z166-1</f>
        <v>0</v>
      </c>
      <c r="V166" s="61">
        <f>U166*'Расчет субсидий'!AA166</f>
        <v>0</v>
      </c>
      <c r="W166" s="62">
        <f t="shared" si="63"/>
        <v>0</v>
      </c>
      <c r="X166" s="61">
        <f t="shared" si="38"/>
        <v>8.614533700901152</v>
      </c>
    </row>
    <row r="167" spans="1:24" ht="15" customHeight="1">
      <c r="A167" s="36" t="s">
        <v>166</v>
      </c>
      <c r="B167" s="59">
        <f>'Расчет субсидий'!AG167</f>
        <v>-5.7818181818181813</v>
      </c>
      <c r="C167" s="61">
        <f>'Расчет субсидий'!D167-1</f>
        <v>-1</v>
      </c>
      <c r="D167" s="61">
        <f>C167*'Расчет субсидий'!E167</f>
        <v>0</v>
      </c>
      <c r="E167" s="62">
        <f t="shared" si="59"/>
        <v>0</v>
      </c>
      <c r="F167" s="30" t="s">
        <v>376</v>
      </c>
      <c r="G167" s="30" t="s">
        <v>376</v>
      </c>
      <c r="H167" s="30" t="s">
        <v>376</v>
      </c>
      <c r="I167" s="30" t="s">
        <v>376</v>
      </c>
      <c r="J167" s="30" t="s">
        <v>376</v>
      </c>
      <c r="K167" s="30" t="s">
        <v>376</v>
      </c>
      <c r="L167" s="61">
        <f>'Расчет субсидий'!P167-1</f>
        <v>-0.17160578911095792</v>
      </c>
      <c r="M167" s="61">
        <f>L167*'Расчет субсидий'!Q167</f>
        <v>-3.4321157822191584</v>
      </c>
      <c r="N167" s="62">
        <f t="shared" si="60"/>
        <v>-5.7818181818181813</v>
      </c>
      <c r="O167" s="61">
        <f>'Расчет субсидий'!R167-1</f>
        <v>0</v>
      </c>
      <c r="P167" s="61">
        <f>O167*'Расчет субсидий'!S167</f>
        <v>0</v>
      </c>
      <c r="Q167" s="62">
        <f t="shared" si="61"/>
        <v>0</v>
      </c>
      <c r="R167" s="61">
        <f>'Расчет субсидий'!V167-1</f>
        <v>0</v>
      </c>
      <c r="S167" s="61">
        <f>R167*'Расчет субсидий'!W167</f>
        <v>0</v>
      </c>
      <c r="T167" s="62">
        <f t="shared" si="62"/>
        <v>0</v>
      </c>
      <c r="U167" s="61">
        <f>'Расчет субсидий'!Z167-1</f>
        <v>0</v>
      </c>
      <c r="V167" s="61">
        <f>U167*'Расчет субсидий'!AA167</f>
        <v>0</v>
      </c>
      <c r="W167" s="62">
        <f t="shared" si="63"/>
        <v>0</v>
      </c>
      <c r="X167" s="61">
        <f t="shared" si="38"/>
        <v>-3.4321157822191584</v>
      </c>
    </row>
    <row r="168" spans="1:24" ht="15" customHeight="1">
      <c r="A168" s="36" t="s">
        <v>167</v>
      </c>
      <c r="B168" s="59">
        <f>'Расчет субсидий'!AG168</f>
        <v>31.963636363636354</v>
      </c>
      <c r="C168" s="61">
        <f>'Расчет субсидий'!D168-1</f>
        <v>0</v>
      </c>
      <c r="D168" s="61">
        <f>C168*'Расчет субсидий'!E168</f>
        <v>0</v>
      </c>
      <c r="E168" s="62">
        <f t="shared" si="59"/>
        <v>0</v>
      </c>
      <c r="F168" s="30" t="s">
        <v>376</v>
      </c>
      <c r="G168" s="30" t="s">
        <v>376</v>
      </c>
      <c r="H168" s="30" t="s">
        <v>376</v>
      </c>
      <c r="I168" s="30" t="s">
        <v>376</v>
      </c>
      <c r="J168" s="30" t="s">
        <v>376</v>
      </c>
      <c r="K168" s="30" t="s">
        <v>376</v>
      </c>
      <c r="L168" s="61">
        <f>'Расчет субсидий'!P168-1</f>
        <v>6.0936585365853659</v>
      </c>
      <c r="M168" s="61">
        <f>L168*'Расчет субсидий'!Q168</f>
        <v>121.87317073170732</v>
      </c>
      <c r="N168" s="62">
        <f t="shared" si="60"/>
        <v>31.963636363636354</v>
      </c>
      <c r="O168" s="61">
        <f>'Расчет субсидий'!R168-1</f>
        <v>0</v>
      </c>
      <c r="P168" s="61">
        <f>O168*'Расчет субсидий'!S168</f>
        <v>0</v>
      </c>
      <c r="Q168" s="62">
        <f t="shared" si="61"/>
        <v>0</v>
      </c>
      <c r="R168" s="61">
        <f>'Расчет субсидий'!V168-1</f>
        <v>0</v>
      </c>
      <c r="S168" s="61">
        <f>R168*'Расчет субсидий'!W168</f>
        <v>0</v>
      </c>
      <c r="T168" s="62">
        <f t="shared" si="62"/>
        <v>0</v>
      </c>
      <c r="U168" s="61">
        <f>'Расчет субсидий'!Z168-1</f>
        <v>0</v>
      </c>
      <c r="V168" s="61">
        <f>U168*'Расчет субсидий'!AA168</f>
        <v>0</v>
      </c>
      <c r="W168" s="62">
        <f t="shared" si="63"/>
        <v>0</v>
      </c>
      <c r="X168" s="61">
        <f t="shared" si="38"/>
        <v>121.87317073170732</v>
      </c>
    </row>
    <row r="169" spans="1:24" ht="15" customHeight="1">
      <c r="A169" s="36" t="s">
        <v>101</v>
      </c>
      <c r="B169" s="59">
        <f>'Расчет субсидий'!AG169</f>
        <v>2.1000000000000227</v>
      </c>
      <c r="C169" s="61">
        <f>'Расчет субсидий'!D169-1</f>
        <v>0.27081967213114755</v>
      </c>
      <c r="D169" s="61">
        <f>C169*'Расчет субсидий'!E169</f>
        <v>2.7081967213114755</v>
      </c>
      <c r="E169" s="62">
        <f t="shared" si="59"/>
        <v>9.0046846545120403</v>
      </c>
      <c r="F169" s="30" t="s">
        <v>376</v>
      </c>
      <c r="G169" s="30" t="s">
        <v>376</v>
      </c>
      <c r="H169" s="30" t="s">
        <v>376</v>
      </c>
      <c r="I169" s="30" t="s">
        <v>376</v>
      </c>
      <c r="J169" s="30" t="s">
        <v>376</v>
      </c>
      <c r="K169" s="30" t="s">
        <v>376</v>
      </c>
      <c r="L169" s="61">
        <f>'Расчет субсидий'!P169-1</f>
        <v>-0.10383064516129026</v>
      </c>
      <c r="M169" s="61">
        <f>L169*'Расчет субсидий'!Q169</f>
        <v>-2.0766129032258052</v>
      </c>
      <c r="N169" s="62">
        <f t="shared" si="60"/>
        <v>-6.9046846545120193</v>
      </c>
      <c r="O169" s="61">
        <f>'Расчет субсидий'!R169-1</f>
        <v>0</v>
      </c>
      <c r="P169" s="61">
        <f>O169*'Расчет субсидий'!S169</f>
        <v>0</v>
      </c>
      <c r="Q169" s="62">
        <f t="shared" si="61"/>
        <v>0</v>
      </c>
      <c r="R169" s="61">
        <f>'Расчет субсидий'!V169-1</f>
        <v>0</v>
      </c>
      <c r="S169" s="61">
        <f>R169*'Расчет субсидий'!W169</f>
        <v>0</v>
      </c>
      <c r="T169" s="62">
        <f t="shared" si="62"/>
        <v>0</v>
      </c>
      <c r="U169" s="61">
        <f>'Расчет субсидий'!Z169-1</f>
        <v>0</v>
      </c>
      <c r="V169" s="61">
        <f>U169*'Расчет субсидий'!AA169</f>
        <v>0</v>
      </c>
      <c r="W169" s="62">
        <f t="shared" si="63"/>
        <v>0</v>
      </c>
      <c r="X169" s="61">
        <f t="shared" si="38"/>
        <v>0.63158381808567032</v>
      </c>
    </row>
    <row r="170" spans="1:24" ht="15" customHeight="1">
      <c r="A170" s="36" t="s">
        <v>168</v>
      </c>
      <c r="B170" s="59">
        <f>'Расчет субсидий'!AG170</f>
        <v>81.054545454545462</v>
      </c>
      <c r="C170" s="61">
        <f>'Расчет субсидий'!D170-1</f>
        <v>0.15372358269037245</v>
      </c>
      <c r="D170" s="61">
        <f>C170*'Расчет субсидий'!E170</f>
        <v>1.5372358269037245</v>
      </c>
      <c r="E170" s="62">
        <f t="shared" si="59"/>
        <v>2.1858766637271372</v>
      </c>
      <c r="F170" s="30" t="s">
        <v>376</v>
      </c>
      <c r="G170" s="30" t="s">
        <v>376</v>
      </c>
      <c r="H170" s="30" t="s">
        <v>376</v>
      </c>
      <c r="I170" s="30" t="s">
        <v>376</v>
      </c>
      <c r="J170" s="30" t="s">
        <v>376</v>
      </c>
      <c r="K170" s="30" t="s">
        <v>376</v>
      </c>
      <c r="L170" s="61">
        <f>'Расчет субсидий'!P170-1</f>
        <v>2.2083708370837085</v>
      </c>
      <c r="M170" s="61">
        <f>L170*'Расчет субсидий'!Q170</f>
        <v>44.167416741674174</v>
      </c>
      <c r="N170" s="62">
        <f t="shared" si="60"/>
        <v>62.80397832464994</v>
      </c>
      <c r="O170" s="61">
        <f>'Расчет субсидий'!R170-1</f>
        <v>0</v>
      </c>
      <c r="P170" s="61">
        <f>O170*'Расчет субсидий'!S170</f>
        <v>0</v>
      </c>
      <c r="Q170" s="62">
        <f t="shared" si="61"/>
        <v>0</v>
      </c>
      <c r="R170" s="61">
        <f>'Расчет субсидий'!V170-1</f>
        <v>2.2173913043478155E-2</v>
      </c>
      <c r="S170" s="61">
        <f>R170*'Расчет субсидий'!W170</f>
        <v>0.11086956521739078</v>
      </c>
      <c r="T170" s="62">
        <f t="shared" si="62"/>
        <v>0.15765127970924289</v>
      </c>
      <c r="U170" s="61">
        <f>'Расчет субсидий'!Z170-1</f>
        <v>0.24859459459459465</v>
      </c>
      <c r="V170" s="61">
        <f>U170*'Расчет субсидий'!AA170</f>
        <v>11.186756756756759</v>
      </c>
      <c r="W170" s="62">
        <f t="shared" si="63"/>
        <v>15.907039186459144</v>
      </c>
      <c r="X170" s="61">
        <f t="shared" si="38"/>
        <v>57.002278890552049</v>
      </c>
    </row>
    <row r="171" spans="1:24" ht="15" customHeight="1">
      <c r="A171" s="36" t="s">
        <v>169</v>
      </c>
      <c r="B171" s="59">
        <f>'Расчет субсидий'!AG171</f>
        <v>121.38181818181818</v>
      </c>
      <c r="C171" s="61">
        <f>'Расчет субсидий'!D171-1</f>
        <v>0.12678431372549026</v>
      </c>
      <c r="D171" s="61">
        <f>C171*'Расчет субсидий'!E171</f>
        <v>1.2678431372549026</v>
      </c>
      <c r="E171" s="62">
        <f t="shared" si="59"/>
        <v>7.4533231426613762</v>
      </c>
      <c r="F171" s="30" t="s">
        <v>376</v>
      </c>
      <c r="G171" s="30" t="s">
        <v>376</v>
      </c>
      <c r="H171" s="30" t="s">
        <v>376</v>
      </c>
      <c r="I171" s="30" t="s">
        <v>376</v>
      </c>
      <c r="J171" s="30" t="s">
        <v>376</v>
      </c>
      <c r="K171" s="30" t="s">
        <v>376</v>
      </c>
      <c r="L171" s="61">
        <f>'Расчет субсидий'!P171-1</f>
        <v>0.75505254648342746</v>
      </c>
      <c r="M171" s="61">
        <f>L171*'Расчет субсидий'!Q171</f>
        <v>15.101050929668549</v>
      </c>
      <c r="N171" s="62">
        <f t="shared" si="60"/>
        <v>88.775187612170399</v>
      </c>
      <c r="O171" s="61">
        <f>'Расчет субсидий'!R171-1</f>
        <v>0</v>
      </c>
      <c r="P171" s="61">
        <f>O171*'Расчет субсидий'!S171</f>
        <v>0</v>
      </c>
      <c r="Q171" s="62">
        <f t="shared" si="61"/>
        <v>0</v>
      </c>
      <c r="R171" s="61">
        <f>'Расчет субсидий'!V171-1</f>
        <v>9.5081967213114682E-2</v>
      </c>
      <c r="S171" s="61">
        <f>R171*'Расчет субсидий'!W171</f>
        <v>4.2786885245901605</v>
      </c>
      <c r="T171" s="62">
        <f t="shared" si="62"/>
        <v>25.153307426986416</v>
      </c>
      <c r="U171" s="61">
        <f>'Расчет субсидий'!Z171-1</f>
        <v>0</v>
      </c>
      <c r="V171" s="61">
        <f>U171*'Расчет субсидий'!AA171</f>
        <v>0</v>
      </c>
      <c r="W171" s="62">
        <f t="shared" si="63"/>
        <v>0</v>
      </c>
      <c r="X171" s="61">
        <f t="shared" si="38"/>
        <v>20.647582591513611</v>
      </c>
    </row>
    <row r="172" spans="1:24" ht="15" customHeight="1">
      <c r="A172" s="36" t="s">
        <v>170</v>
      </c>
      <c r="B172" s="59">
        <f>'Расчет субсидий'!AG172</f>
        <v>-17.327272727272714</v>
      </c>
      <c r="C172" s="61">
        <f>'Расчет субсидий'!D172-1</f>
        <v>-0.19242105263157894</v>
      </c>
      <c r="D172" s="61">
        <f>C172*'Расчет субсидий'!E172</f>
        <v>-1.9242105263157894</v>
      </c>
      <c r="E172" s="62">
        <f t="shared" si="59"/>
        <v>-4.3774264620581338</v>
      </c>
      <c r="F172" s="30" t="s">
        <v>376</v>
      </c>
      <c r="G172" s="30" t="s">
        <v>376</v>
      </c>
      <c r="H172" s="30" t="s">
        <v>376</v>
      </c>
      <c r="I172" s="30" t="s">
        <v>376</v>
      </c>
      <c r="J172" s="30" t="s">
        <v>376</v>
      </c>
      <c r="K172" s="30" t="s">
        <v>376</v>
      </c>
      <c r="L172" s="61">
        <f>'Расчет субсидий'!P172-1</f>
        <v>-0.28462192013593879</v>
      </c>
      <c r="M172" s="61">
        <f>L172*'Расчет субсидий'!Q172</f>
        <v>-5.6924384027187758</v>
      </c>
      <c r="N172" s="62">
        <f t="shared" si="60"/>
        <v>-12.94984626521458</v>
      </c>
      <c r="O172" s="61">
        <f>'Расчет субсидий'!R172-1</f>
        <v>0</v>
      </c>
      <c r="P172" s="61">
        <f>O172*'Расчет субсидий'!S172</f>
        <v>0</v>
      </c>
      <c r="Q172" s="62">
        <f t="shared" si="61"/>
        <v>0</v>
      </c>
      <c r="R172" s="61">
        <f>'Расчет субсидий'!V172-1</f>
        <v>0</v>
      </c>
      <c r="S172" s="61">
        <f>R172*'Расчет субсидий'!W172</f>
        <v>0</v>
      </c>
      <c r="T172" s="62">
        <f t="shared" si="62"/>
        <v>0</v>
      </c>
      <c r="U172" s="61">
        <f>'Расчет субсидий'!Z172-1</f>
        <v>0</v>
      </c>
      <c r="V172" s="61">
        <f>U172*'Расчет субсидий'!AA172</f>
        <v>0</v>
      </c>
      <c r="W172" s="62">
        <f t="shared" si="63"/>
        <v>0</v>
      </c>
      <c r="X172" s="61">
        <f t="shared" si="38"/>
        <v>-7.6166489290345654</v>
      </c>
    </row>
    <row r="173" spans="1:24" ht="15" customHeight="1">
      <c r="A173" s="35" t="s">
        <v>171</v>
      </c>
      <c r="B173" s="63"/>
      <c r="C173" s="64"/>
      <c r="D173" s="64"/>
      <c r="E173" s="65"/>
      <c r="F173" s="64"/>
      <c r="G173" s="64"/>
      <c r="H173" s="65"/>
      <c r="I173" s="65"/>
      <c r="J173" s="65"/>
      <c r="K173" s="65"/>
      <c r="L173" s="64"/>
      <c r="M173" s="64"/>
      <c r="N173" s="65"/>
      <c r="O173" s="64"/>
      <c r="P173" s="64"/>
      <c r="Q173" s="65"/>
      <c r="R173" s="64"/>
      <c r="S173" s="64"/>
      <c r="T173" s="65"/>
      <c r="U173" s="64"/>
      <c r="V173" s="64"/>
      <c r="W173" s="65"/>
      <c r="X173" s="65"/>
    </row>
    <row r="174" spans="1:24" ht="15" customHeight="1">
      <c r="A174" s="36" t="s">
        <v>172</v>
      </c>
      <c r="B174" s="59">
        <f>'Расчет субсидий'!AG174</f>
        <v>-56.136363636363626</v>
      </c>
      <c r="C174" s="61">
        <f>'Расчет субсидий'!D174-1</f>
        <v>-1</v>
      </c>
      <c r="D174" s="61">
        <f>C174*'Расчет субсидий'!E174</f>
        <v>0</v>
      </c>
      <c r="E174" s="62">
        <f t="shared" ref="E174:E184" si="64">$B174*D174/$X174</f>
        <v>0</v>
      </c>
      <c r="F174" s="30" t="s">
        <v>376</v>
      </c>
      <c r="G174" s="30" t="s">
        <v>376</v>
      </c>
      <c r="H174" s="30" t="s">
        <v>376</v>
      </c>
      <c r="I174" s="30" t="s">
        <v>376</v>
      </c>
      <c r="J174" s="30" t="s">
        <v>376</v>
      </c>
      <c r="K174" s="30" t="s">
        <v>376</v>
      </c>
      <c r="L174" s="61">
        <f>'Расчет субсидий'!P174-1</f>
        <v>-0.26605504587155959</v>
      </c>
      <c r="M174" s="61">
        <f>L174*'Расчет субсидий'!Q174</f>
        <v>-5.3211009174311918</v>
      </c>
      <c r="N174" s="62">
        <f t="shared" ref="N174:N184" si="65">$B174*M174/$X174</f>
        <v>-9.8654891675383496</v>
      </c>
      <c r="O174" s="61">
        <f>'Расчет субсидий'!R174-1</f>
        <v>0</v>
      </c>
      <c r="P174" s="61">
        <f>O174*'Расчет субсидий'!S174</f>
        <v>0</v>
      </c>
      <c r="Q174" s="62">
        <f t="shared" ref="Q174:Q184" si="66">$B174*P174/$X174</f>
        <v>0</v>
      </c>
      <c r="R174" s="61">
        <f>'Расчет субсидий'!V174-1</f>
        <v>-0.28448275862068961</v>
      </c>
      <c r="S174" s="61">
        <f>R174*'Расчет субсидий'!W174</f>
        <v>-9.956896551724137</v>
      </c>
      <c r="T174" s="62">
        <f t="shared" ref="T174:T184" si="67">$B174*S174/$X174</f>
        <v>-18.4604006948163</v>
      </c>
      <c r="U174" s="61">
        <f>'Расчет субсидий'!Z174-1</f>
        <v>-1</v>
      </c>
      <c r="V174" s="61">
        <f>U174*'Расчет субсидий'!AA174</f>
        <v>-15</v>
      </c>
      <c r="W174" s="62">
        <f t="shared" ref="W174:W184" si="68">$B174*V174/$X174</f>
        <v>-27.810473774008972</v>
      </c>
      <c r="X174" s="61">
        <f t="shared" si="38"/>
        <v>-30.277997469155331</v>
      </c>
    </row>
    <row r="175" spans="1:24" ht="15" customHeight="1">
      <c r="A175" s="36" t="s">
        <v>173</v>
      </c>
      <c r="B175" s="59">
        <f>'Расчет субсидий'!AG175</f>
        <v>47.454545454545467</v>
      </c>
      <c r="C175" s="61">
        <f>'Расчет субсидий'!D175-1</f>
        <v>6.7383966244725091E-3</v>
      </c>
      <c r="D175" s="61">
        <f>C175*'Расчет субсидий'!E175</f>
        <v>6.7383966244725091E-2</v>
      </c>
      <c r="E175" s="62">
        <f t="shared" si="64"/>
        <v>9.8446449304280884E-2</v>
      </c>
      <c r="F175" s="30" t="s">
        <v>376</v>
      </c>
      <c r="G175" s="30" t="s">
        <v>376</v>
      </c>
      <c r="H175" s="30" t="s">
        <v>376</v>
      </c>
      <c r="I175" s="30" t="s">
        <v>376</v>
      </c>
      <c r="J175" s="30" t="s">
        <v>376</v>
      </c>
      <c r="K175" s="30" t="s">
        <v>376</v>
      </c>
      <c r="L175" s="61">
        <f>'Расчет субсидий'!P175-1</f>
        <v>0.59475587703435795</v>
      </c>
      <c r="M175" s="61">
        <f>L175*'Расчет субсидий'!Q175</f>
        <v>11.89511754068716</v>
      </c>
      <c r="N175" s="62">
        <f t="shared" si="65"/>
        <v>17.378497455682062</v>
      </c>
      <c r="O175" s="61">
        <f>'Расчет субсидий'!R175-1</f>
        <v>0</v>
      </c>
      <c r="P175" s="61">
        <f>O175*'Расчет субсидий'!S175</f>
        <v>0</v>
      </c>
      <c r="Q175" s="62">
        <f t="shared" si="66"/>
        <v>0</v>
      </c>
      <c r="R175" s="61">
        <f>'Расчет субсидий'!V175-1</f>
        <v>0.52075471698113196</v>
      </c>
      <c r="S175" s="61">
        <f>R175*'Расчет субсидий'!W175</f>
        <v>13.018867924528299</v>
      </c>
      <c r="T175" s="62">
        <f t="shared" si="67"/>
        <v>19.020271327996131</v>
      </c>
      <c r="U175" s="61">
        <f>'Расчет субсидий'!Z175-1</f>
        <v>0.30000000000000004</v>
      </c>
      <c r="V175" s="61">
        <f>U175*'Расчет субсидий'!AA175</f>
        <v>7.5000000000000009</v>
      </c>
      <c r="W175" s="62">
        <f t="shared" si="68"/>
        <v>10.957330221562993</v>
      </c>
      <c r="X175" s="61">
        <f t="shared" si="38"/>
        <v>32.481369431460188</v>
      </c>
    </row>
    <row r="176" spans="1:24" ht="15" customHeight="1">
      <c r="A176" s="36" t="s">
        <v>174</v>
      </c>
      <c r="B176" s="59">
        <f>'Расчет субсидий'!AG176</f>
        <v>17.090909090909093</v>
      </c>
      <c r="C176" s="61">
        <f>'Расчет субсидий'!D176-1</f>
        <v>-1</v>
      </c>
      <c r="D176" s="61">
        <f>C176*'Расчет субсидий'!E176</f>
        <v>0</v>
      </c>
      <c r="E176" s="62">
        <f t="shared" si="64"/>
        <v>0</v>
      </c>
      <c r="F176" s="30" t="s">
        <v>376</v>
      </c>
      <c r="G176" s="30" t="s">
        <v>376</v>
      </c>
      <c r="H176" s="30" t="s">
        <v>376</v>
      </c>
      <c r="I176" s="30" t="s">
        <v>376</v>
      </c>
      <c r="J176" s="30" t="s">
        <v>376</v>
      </c>
      <c r="K176" s="30" t="s">
        <v>376</v>
      </c>
      <c r="L176" s="61">
        <f>'Расчет субсидий'!P176-1</f>
        <v>3.3577235772357721</v>
      </c>
      <c r="M176" s="61">
        <f>L176*'Расчет субсидий'!Q176</f>
        <v>67.154471544715449</v>
      </c>
      <c r="N176" s="62">
        <f t="shared" si="65"/>
        <v>4.6437799043062213</v>
      </c>
      <c r="O176" s="61">
        <f>'Расчет субсидий'!R176-1</f>
        <v>0</v>
      </c>
      <c r="P176" s="61">
        <f>O176*'Расчет субсидий'!S176</f>
        <v>0</v>
      </c>
      <c r="Q176" s="62">
        <f t="shared" si="66"/>
        <v>0</v>
      </c>
      <c r="R176" s="61">
        <f>'Расчет субсидий'!V176-1</f>
        <v>0</v>
      </c>
      <c r="S176" s="61">
        <f>R176*'Расчет субсидий'!W176</f>
        <v>0</v>
      </c>
      <c r="T176" s="62">
        <f t="shared" si="67"/>
        <v>0</v>
      </c>
      <c r="U176" s="61">
        <f>'Расчет субсидий'!Z176-1</f>
        <v>5.9999999999999991</v>
      </c>
      <c r="V176" s="61">
        <f>U176*'Расчет субсидий'!AA176</f>
        <v>179.99999999999997</v>
      </c>
      <c r="W176" s="62">
        <f t="shared" si="68"/>
        <v>12.447129186602872</v>
      </c>
      <c r="X176" s="61">
        <f t="shared" ref="X176:X239" si="69">D176+M176+P176+S176+V176</f>
        <v>247.15447154471542</v>
      </c>
    </row>
    <row r="177" spans="1:24" ht="15" customHeight="1">
      <c r="A177" s="36" t="s">
        <v>175</v>
      </c>
      <c r="B177" s="59">
        <f>'Расчет субсидий'!AG177</f>
        <v>21.145454545454541</v>
      </c>
      <c r="C177" s="61">
        <f>'Расчет субсидий'!D177-1</f>
        <v>-1</v>
      </c>
      <c r="D177" s="61">
        <f>C177*'Расчет субсидий'!E177</f>
        <v>0</v>
      </c>
      <c r="E177" s="62">
        <f t="shared" si="64"/>
        <v>0</v>
      </c>
      <c r="F177" s="30" t="s">
        <v>376</v>
      </c>
      <c r="G177" s="30" t="s">
        <v>376</v>
      </c>
      <c r="H177" s="30" t="s">
        <v>376</v>
      </c>
      <c r="I177" s="30" t="s">
        <v>376</v>
      </c>
      <c r="J177" s="30" t="s">
        <v>376</v>
      </c>
      <c r="K177" s="30" t="s">
        <v>376</v>
      </c>
      <c r="L177" s="61">
        <f>'Расчет субсидий'!P177-1</f>
        <v>-0.5988483685220729</v>
      </c>
      <c r="M177" s="61">
        <f>L177*'Расчет субсидий'!Q177</f>
        <v>-11.976967370441457</v>
      </c>
      <c r="N177" s="62">
        <f t="shared" si="65"/>
        <v>-0.61318231458343442</v>
      </c>
      <c r="O177" s="61">
        <f>'Расчет субсидий'!R177-1</f>
        <v>0</v>
      </c>
      <c r="P177" s="61">
        <f>O177*'Расчет субсидий'!S177</f>
        <v>0</v>
      </c>
      <c r="Q177" s="62">
        <f t="shared" si="66"/>
        <v>0</v>
      </c>
      <c r="R177" s="61">
        <f>'Расчет субсидий'!V177-1</f>
        <v>0</v>
      </c>
      <c r="S177" s="61">
        <f>R177*'Расчет субсидий'!W177</f>
        <v>0</v>
      </c>
      <c r="T177" s="62">
        <f t="shared" si="67"/>
        <v>0</v>
      </c>
      <c r="U177" s="61">
        <f>'Расчет субсидий'!Z177-1</f>
        <v>17</v>
      </c>
      <c r="V177" s="61">
        <f>U177*'Расчет субсидий'!AA177</f>
        <v>425</v>
      </c>
      <c r="W177" s="62">
        <f t="shared" si="68"/>
        <v>21.758636860037974</v>
      </c>
      <c r="X177" s="61">
        <f t="shared" si="69"/>
        <v>413.02303262955854</v>
      </c>
    </row>
    <row r="178" spans="1:24" ht="15" customHeight="1">
      <c r="A178" s="36" t="s">
        <v>176</v>
      </c>
      <c r="B178" s="59">
        <f>'Расчет субсидий'!AG178</f>
        <v>-31.481818181818184</v>
      </c>
      <c r="C178" s="61">
        <f>'Расчет субсидий'!D178-1</f>
        <v>-1</v>
      </c>
      <c r="D178" s="61">
        <f>C178*'Расчет субсидий'!E178</f>
        <v>0</v>
      </c>
      <c r="E178" s="62">
        <f t="shared" si="64"/>
        <v>0</v>
      </c>
      <c r="F178" s="30" t="s">
        <v>376</v>
      </c>
      <c r="G178" s="30" t="s">
        <v>376</v>
      </c>
      <c r="H178" s="30" t="s">
        <v>376</v>
      </c>
      <c r="I178" s="30" t="s">
        <v>376</v>
      </c>
      <c r="J178" s="30" t="s">
        <v>376</v>
      </c>
      <c r="K178" s="30" t="s">
        <v>376</v>
      </c>
      <c r="L178" s="61">
        <f>'Расчет субсидий'!P178-1</f>
        <v>-0.32686980609418281</v>
      </c>
      <c r="M178" s="61">
        <f>L178*'Расчет субсидий'!Q178</f>
        <v>-6.5373961218836563</v>
      </c>
      <c r="N178" s="62">
        <f t="shared" si="65"/>
        <v>-5.6328347921979462</v>
      </c>
      <c r="O178" s="61">
        <f>'Расчет субсидий'!R178-1</f>
        <v>0</v>
      </c>
      <c r="P178" s="61">
        <f>O178*'Расчет субсидий'!S178</f>
        <v>0</v>
      </c>
      <c r="Q178" s="62">
        <f t="shared" si="66"/>
        <v>0</v>
      </c>
      <c r="R178" s="61">
        <f>'Расчет субсидий'!V178-1</f>
        <v>0</v>
      </c>
      <c r="S178" s="61">
        <f>R178*'Расчет субсидий'!W178</f>
        <v>0</v>
      </c>
      <c r="T178" s="62">
        <f t="shared" si="67"/>
        <v>0</v>
      </c>
      <c r="U178" s="61">
        <f>'Расчет субсидий'!Z178-1</f>
        <v>-1</v>
      </c>
      <c r="V178" s="61">
        <f>U178*'Расчет субсидий'!AA178</f>
        <v>-30</v>
      </c>
      <c r="W178" s="62">
        <f t="shared" si="68"/>
        <v>-25.848983389620233</v>
      </c>
      <c r="X178" s="61">
        <f t="shared" si="69"/>
        <v>-36.53739612188366</v>
      </c>
    </row>
    <row r="179" spans="1:24" ht="15" customHeight="1">
      <c r="A179" s="36" t="s">
        <v>177</v>
      </c>
      <c r="B179" s="59">
        <f>'Расчет субсидий'!AG179</f>
        <v>-38.581818181818186</v>
      </c>
      <c r="C179" s="61">
        <f>'Расчет субсидий'!D179-1</f>
        <v>-1</v>
      </c>
      <c r="D179" s="61">
        <f>C179*'Расчет субсидий'!E179</f>
        <v>0</v>
      </c>
      <c r="E179" s="62">
        <f t="shared" si="64"/>
        <v>0</v>
      </c>
      <c r="F179" s="30" t="s">
        <v>376</v>
      </c>
      <c r="G179" s="30" t="s">
        <v>376</v>
      </c>
      <c r="H179" s="30" t="s">
        <v>376</v>
      </c>
      <c r="I179" s="30" t="s">
        <v>376</v>
      </c>
      <c r="J179" s="30" t="s">
        <v>376</v>
      </c>
      <c r="K179" s="30" t="s">
        <v>376</v>
      </c>
      <c r="L179" s="61">
        <f>'Расчет субсидий'!P179-1</f>
        <v>-0.47084002140181913</v>
      </c>
      <c r="M179" s="61">
        <f>L179*'Расчет субсидий'!Q179</f>
        <v>-9.4168004280363817</v>
      </c>
      <c r="N179" s="62">
        <f t="shared" si="65"/>
        <v>-10.983230149617491</v>
      </c>
      <c r="O179" s="61">
        <f>'Расчет субсидий'!R179-1</f>
        <v>0</v>
      </c>
      <c r="P179" s="61">
        <f>O179*'Расчет субсидий'!S179</f>
        <v>0</v>
      </c>
      <c r="Q179" s="62">
        <f t="shared" si="66"/>
        <v>0</v>
      </c>
      <c r="R179" s="61">
        <f>'Расчет субсидий'!V179-1</f>
        <v>-0.29035639412997905</v>
      </c>
      <c r="S179" s="61">
        <f>R179*'Расчет субсидий'!W179</f>
        <v>-10.162473794549266</v>
      </c>
      <c r="T179" s="62">
        <f t="shared" si="67"/>
        <v>-11.852941923105597</v>
      </c>
      <c r="U179" s="61">
        <f>'Расчет субсидий'!Z179-1</f>
        <v>-0.9</v>
      </c>
      <c r="V179" s="61">
        <f>U179*'Расчет субсидий'!AA179</f>
        <v>-13.5</v>
      </c>
      <c r="W179" s="62">
        <f t="shared" si="68"/>
        <v>-15.745646109095098</v>
      </c>
      <c r="X179" s="61">
        <f t="shared" si="69"/>
        <v>-33.079274222585646</v>
      </c>
    </row>
    <row r="180" spans="1:24" ht="15" customHeight="1">
      <c r="A180" s="36" t="s">
        <v>178</v>
      </c>
      <c r="B180" s="59">
        <f>'Расчет субсидий'!AG180</f>
        <v>12.581818181818178</v>
      </c>
      <c r="C180" s="61">
        <f>'Расчет субсидий'!D180-1</f>
        <v>-1</v>
      </c>
      <c r="D180" s="61">
        <f>C180*'Расчет субсидий'!E180</f>
        <v>0</v>
      </c>
      <c r="E180" s="62">
        <f t="shared" si="64"/>
        <v>0</v>
      </c>
      <c r="F180" s="30" t="s">
        <v>376</v>
      </c>
      <c r="G180" s="30" t="s">
        <v>376</v>
      </c>
      <c r="H180" s="30" t="s">
        <v>376</v>
      </c>
      <c r="I180" s="30" t="s">
        <v>376</v>
      </c>
      <c r="J180" s="30" t="s">
        <v>376</v>
      </c>
      <c r="K180" s="30" t="s">
        <v>376</v>
      </c>
      <c r="L180" s="61">
        <f>'Расчет субсидий'!P180-1</f>
        <v>9.9519230769230766</v>
      </c>
      <c r="M180" s="61">
        <f>L180*'Расчет субсидий'!Q180</f>
        <v>199.03846153846155</v>
      </c>
      <c r="N180" s="62">
        <f t="shared" si="65"/>
        <v>12.581818181818177</v>
      </c>
      <c r="O180" s="61">
        <f>'Расчет субсидий'!R180-1</f>
        <v>0</v>
      </c>
      <c r="P180" s="61">
        <f>O180*'Расчет субсидий'!S180</f>
        <v>0</v>
      </c>
      <c r="Q180" s="62">
        <f t="shared" si="66"/>
        <v>0</v>
      </c>
      <c r="R180" s="61">
        <f>'Расчет субсидий'!V180-1</f>
        <v>0</v>
      </c>
      <c r="S180" s="61">
        <f>R180*'Расчет субсидий'!W180</f>
        <v>0</v>
      </c>
      <c r="T180" s="62">
        <f t="shared" si="67"/>
        <v>0</v>
      </c>
      <c r="U180" s="61">
        <f>'Расчет субсидий'!Z180-1</f>
        <v>0</v>
      </c>
      <c r="V180" s="61">
        <f>U180*'Расчет субсидий'!AA180</f>
        <v>0</v>
      </c>
      <c r="W180" s="62">
        <f t="shared" si="68"/>
        <v>0</v>
      </c>
      <c r="X180" s="61">
        <f t="shared" si="69"/>
        <v>199.03846153846155</v>
      </c>
    </row>
    <row r="181" spans="1:24" ht="15" customHeight="1">
      <c r="A181" s="36" t="s">
        <v>179</v>
      </c>
      <c r="B181" s="59">
        <f>'Расчет субсидий'!AG181</f>
        <v>-0.79090909090909101</v>
      </c>
      <c r="C181" s="61">
        <f>'Расчет субсидий'!D181-1</f>
        <v>-1</v>
      </c>
      <c r="D181" s="61">
        <f>C181*'Расчет субсидий'!E181</f>
        <v>0</v>
      </c>
      <c r="E181" s="62">
        <f t="shared" si="64"/>
        <v>0</v>
      </c>
      <c r="F181" s="30" t="s">
        <v>376</v>
      </c>
      <c r="G181" s="30" t="s">
        <v>376</v>
      </c>
      <c r="H181" s="30" t="s">
        <v>376</v>
      </c>
      <c r="I181" s="30" t="s">
        <v>376</v>
      </c>
      <c r="J181" s="30" t="s">
        <v>376</v>
      </c>
      <c r="K181" s="30" t="s">
        <v>376</v>
      </c>
      <c r="L181" s="61">
        <f>'Расчет субсидий'!P181-1</f>
        <v>-0.27272727272727271</v>
      </c>
      <c r="M181" s="61">
        <f>L181*'Расчет субсидий'!Q181</f>
        <v>-5.4545454545454541</v>
      </c>
      <c r="N181" s="62">
        <f t="shared" si="65"/>
        <v>-0.79090909090909101</v>
      </c>
      <c r="O181" s="61">
        <f>'Расчет субсидий'!R181-1</f>
        <v>0</v>
      </c>
      <c r="P181" s="61">
        <f>O181*'Расчет субсидий'!S181</f>
        <v>0</v>
      </c>
      <c r="Q181" s="62">
        <f t="shared" si="66"/>
        <v>0</v>
      </c>
      <c r="R181" s="61">
        <f>'Расчет субсидий'!V181-1</f>
        <v>0</v>
      </c>
      <c r="S181" s="61">
        <f>R181*'Расчет субсидий'!W181</f>
        <v>0</v>
      </c>
      <c r="T181" s="62">
        <f t="shared" si="67"/>
        <v>0</v>
      </c>
      <c r="U181" s="61">
        <f>'Расчет субсидий'!Z181-1</f>
        <v>0</v>
      </c>
      <c r="V181" s="61">
        <f>U181*'Расчет субсидий'!AA181</f>
        <v>0</v>
      </c>
      <c r="W181" s="62">
        <f t="shared" si="68"/>
        <v>0</v>
      </c>
      <c r="X181" s="61">
        <f t="shared" si="69"/>
        <v>-5.4545454545454541</v>
      </c>
    </row>
    <row r="182" spans="1:24" ht="15" customHeight="1">
      <c r="A182" s="36" t="s">
        <v>180</v>
      </c>
      <c r="B182" s="59">
        <f>'Расчет субсидий'!AG182</f>
        <v>-7.8727272727272748</v>
      </c>
      <c r="C182" s="61">
        <f>'Расчет субсидий'!D182-1</f>
        <v>-1</v>
      </c>
      <c r="D182" s="61">
        <f>C182*'Расчет субсидий'!E182</f>
        <v>0</v>
      </c>
      <c r="E182" s="62">
        <f t="shared" si="64"/>
        <v>0</v>
      </c>
      <c r="F182" s="30" t="s">
        <v>376</v>
      </c>
      <c r="G182" s="30" t="s">
        <v>376</v>
      </c>
      <c r="H182" s="30" t="s">
        <v>376</v>
      </c>
      <c r="I182" s="30" t="s">
        <v>376</v>
      </c>
      <c r="J182" s="30" t="s">
        <v>376</v>
      </c>
      <c r="K182" s="30" t="s">
        <v>376</v>
      </c>
      <c r="L182" s="61">
        <f>'Расчет субсидий'!P182-1</f>
        <v>0.70887389724961092</v>
      </c>
      <c r="M182" s="61">
        <f>L182*'Расчет субсидий'!Q182</f>
        <v>14.177477944992219</v>
      </c>
      <c r="N182" s="62">
        <f t="shared" si="65"/>
        <v>7.0542115149527467</v>
      </c>
      <c r="O182" s="61">
        <f>'Расчет субсидий'!R182-1</f>
        <v>0</v>
      </c>
      <c r="P182" s="61">
        <f>O182*'Расчет субсидий'!S182</f>
        <v>0</v>
      </c>
      <c r="Q182" s="62">
        <f t="shared" si="66"/>
        <v>0</v>
      </c>
      <c r="R182" s="61">
        <f>'Расчет субсидий'!V182-1</f>
        <v>0</v>
      </c>
      <c r="S182" s="61">
        <f>R182*'Расчет субсидий'!W182</f>
        <v>0</v>
      </c>
      <c r="T182" s="62">
        <f t="shared" si="67"/>
        <v>0</v>
      </c>
      <c r="U182" s="61">
        <f>'Расчет субсидий'!Z182-1</f>
        <v>-1</v>
      </c>
      <c r="V182" s="61">
        <f>U182*'Расчет субсидий'!AA182</f>
        <v>-30</v>
      </c>
      <c r="W182" s="62">
        <f t="shared" si="68"/>
        <v>-14.926938787680021</v>
      </c>
      <c r="X182" s="61">
        <f t="shared" si="69"/>
        <v>-15.822522055007781</v>
      </c>
    </row>
    <row r="183" spans="1:24" ht="15" customHeight="1">
      <c r="A183" s="36" t="s">
        <v>181</v>
      </c>
      <c r="B183" s="59">
        <f>'Расчет субсидий'!AG183</f>
        <v>32.699999999999989</v>
      </c>
      <c r="C183" s="61">
        <f>'Расчет субсидий'!D183-1</f>
        <v>-1</v>
      </c>
      <c r="D183" s="61">
        <f>C183*'Расчет субсидий'!E183</f>
        <v>0</v>
      </c>
      <c r="E183" s="62">
        <f t="shared" si="64"/>
        <v>0</v>
      </c>
      <c r="F183" s="30" t="s">
        <v>376</v>
      </c>
      <c r="G183" s="30" t="s">
        <v>376</v>
      </c>
      <c r="H183" s="30" t="s">
        <v>376</v>
      </c>
      <c r="I183" s="30" t="s">
        <v>376</v>
      </c>
      <c r="J183" s="30" t="s">
        <v>376</v>
      </c>
      <c r="K183" s="30" t="s">
        <v>376</v>
      </c>
      <c r="L183" s="61">
        <f>'Расчет субсидий'!P183-1</f>
        <v>1.9309392265193366</v>
      </c>
      <c r="M183" s="61">
        <f>L183*'Расчет субсидий'!Q183</f>
        <v>38.618784530386733</v>
      </c>
      <c r="N183" s="62">
        <f t="shared" si="65"/>
        <v>57.526761744966429</v>
      </c>
      <c r="O183" s="61">
        <f>'Расчет субсидий'!R183-1</f>
        <v>0</v>
      </c>
      <c r="P183" s="61">
        <f>O183*'Расчет субсидий'!S183</f>
        <v>0</v>
      </c>
      <c r="Q183" s="62">
        <f t="shared" si="66"/>
        <v>0</v>
      </c>
      <c r="R183" s="61">
        <f>'Расчет субсидий'!V183-1</f>
        <v>0</v>
      </c>
      <c r="S183" s="61">
        <f>R183*'Расчет субсидий'!W183</f>
        <v>0</v>
      </c>
      <c r="T183" s="62">
        <f t="shared" si="67"/>
        <v>0</v>
      </c>
      <c r="U183" s="61">
        <f>'Расчет субсидий'!Z183-1</f>
        <v>-0.66666666666666674</v>
      </c>
      <c r="V183" s="61">
        <f>U183*'Расчет субсидий'!AA183</f>
        <v>-16.666666666666668</v>
      </c>
      <c r="W183" s="62">
        <f t="shared" si="68"/>
        <v>-24.826761744966447</v>
      </c>
      <c r="X183" s="61">
        <f t="shared" si="69"/>
        <v>21.952117863720066</v>
      </c>
    </row>
    <row r="184" spans="1:24" ht="15" customHeight="1">
      <c r="A184" s="36" t="s">
        <v>182</v>
      </c>
      <c r="B184" s="59">
        <f>'Расчет субсидий'!AG184</f>
        <v>-49.145454545454548</v>
      </c>
      <c r="C184" s="61">
        <f>'Расчет субсидий'!D184-1</f>
        <v>-1</v>
      </c>
      <c r="D184" s="61">
        <f>C184*'Расчет субсидий'!E184</f>
        <v>0</v>
      </c>
      <c r="E184" s="62">
        <f t="shared" si="64"/>
        <v>0</v>
      </c>
      <c r="F184" s="30" t="s">
        <v>376</v>
      </c>
      <c r="G184" s="30" t="s">
        <v>376</v>
      </c>
      <c r="H184" s="30" t="s">
        <v>376</v>
      </c>
      <c r="I184" s="30" t="s">
        <v>376</v>
      </c>
      <c r="J184" s="30" t="s">
        <v>376</v>
      </c>
      <c r="K184" s="30" t="s">
        <v>376</v>
      </c>
      <c r="L184" s="61">
        <f>'Расчет субсидий'!P184-1</f>
        <v>-0.50716332378223494</v>
      </c>
      <c r="M184" s="61">
        <f>L184*'Расчет субсидий'!Q184</f>
        <v>-10.143266475644699</v>
      </c>
      <c r="N184" s="62">
        <f t="shared" si="65"/>
        <v>-9.3641995243827267</v>
      </c>
      <c r="O184" s="61">
        <f>'Расчет субсидий'!R184-1</f>
        <v>0</v>
      </c>
      <c r="P184" s="61">
        <f>O184*'Расчет субсидий'!S184</f>
        <v>0</v>
      </c>
      <c r="Q184" s="62">
        <f t="shared" si="66"/>
        <v>0</v>
      </c>
      <c r="R184" s="61">
        <f>'Расчет субсидий'!V184-1</f>
        <v>-0.65454545454545454</v>
      </c>
      <c r="S184" s="61">
        <f>R184*'Расчет субсидий'!W184</f>
        <v>-13.09090909090909</v>
      </c>
      <c r="T184" s="62">
        <f t="shared" si="67"/>
        <v>-12.085444563363591</v>
      </c>
      <c r="U184" s="61">
        <f>'Расчет субсидий'!Z184-1</f>
        <v>-1</v>
      </c>
      <c r="V184" s="61">
        <f>U184*'Расчет субсидий'!AA184</f>
        <v>-30</v>
      </c>
      <c r="W184" s="62">
        <f t="shared" si="68"/>
        <v>-27.695810457708234</v>
      </c>
      <c r="X184" s="61">
        <f t="shared" si="69"/>
        <v>-53.234175566553787</v>
      </c>
    </row>
    <row r="185" spans="1:24" ht="15" customHeight="1">
      <c r="A185" s="35" t="s">
        <v>183</v>
      </c>
      <c r="B185" s="63"/>
      <c r="C185" s="64"/>
      <c r="D185" s="64"/>
      <c r="E185" s="65"/>
      <c r="F185" s="64"/>
      <c r="G185" s="64"/>
      <c r="H185" s="65"/>
      <c r="I185" s="65"/>
      <c r="J185" s="65"/>
      <c r="K185" s="65"/>
      <c r="L185" s="64"/>
      <c r="M185" s="64"/>
      <c r="N185" s="65"/>
      <c r="O185" s="64"/>
      <c r="P185" s="64"/>
      <c r="Q185" s="65"/>
      <c r="R185" s="64"/>
      <c r="S185" s="64"/>
      <c r="T185" s="65"/>
      <c r="U185" s="64"/>
      <c r="V185" s="64"/>
      <c r="W185" s="65"/>
      <c r="X185" s="65"/>
    </row>
    <row r="186" spans="1:24" ht="15" customHeight="1">
      <c r="A186" s="36" t="s">
        <v>184</v>
      </c>
      <c r="B186" s="59">
        <f>'Расчет субсидий'!AG186</f>
        <v>3.0636363636363626</v>
      </c>
      <c r="C186" s="61">
        <f>'Расчет субсидий'!D186-1</f>
        <v>-1</v>
      </c>
      <c r="D186" s="61">
        <f>C186*'Расчет субсидий'!E186</f>
        <v>0</v>
      </c>
      <c r="E186" s="62">
        <f t="shared" ref="E186:E198" si="70">$B186*D186/$X186</f>
        <v>0</v>
      </c>
      <c r="F186" s="30" t="s">
        <v>376</v>
      </c>
      <c r="G186" s="30" t="s">
        <v>376</v>
      </c>
      <c r="H186" s="30" t="s">
        <v>376</v>
      </c>
      <c r="I186" s="30" t="s">
        <v>376</v>
      </c>
      <c r="J186" s="30" t="s">
        <v>376</v>
      </c>
      <c r="K186" s="30" t="s">
        <v>376</v>
      </c>
      <c r="L186" s="61">
        <f>'Расчет субсидий'!P186-1</f>
        <v>-0.8232235701906413</v>
      </c>
      <c r="M186" s="61">
        <f>L186*'Расчет субсидий'!Q186</f>
        <v>-16.464471403812826</v>
      </c>
      <c r="N186" s="62">
        <f t="shared" ref="N186:N198" si="71">$B186*M186/$X186</f>
        <v>-1.3997617147791486</v>
      </c>
      <c r="O186" s="61">
        <f>'Расчет субсидий'!R186-1</f>
        <v>0</v>
      </c>
      <c r="P186" s="61">
        <f>O186*'Расчет субсидий'!S186</f>
        <v>0</v>
      </c>
      <c r="Q186" s="62">
        <f t="shared" ref="Q186:Q198" si="72">$B186*P186/$X186</f>
        <v>0</v>
      </c>
      <c r="R186" s="61">
        <f>'Расчет субсидий'!V186-1</f>
        <v>2.1</v>
      </c>
      <c r="S186" s="61">
        <f>R186*'Расчет субсидий'!W186</f>
        <v>52.5</v>
      </c>
      <c r="T186" s="62">
        <f t="shared" ref="T186:T198" si="73">$B186*S186/$X186</f>
        <v>4.4633980784155112</v>
      </c>
      <c r="U186" s="61">
        <f>'Расчет субсидий'!Z186-1</f>
        <v>0</v>
      </c>
      <c r="V186" s="61">
        <f>U186*'Расчет субсидий'!AA186</f>
        <v>0</v>
      </c>
      <c r="W186" s="62">
        <f t="shared" ref="W186:W198" si="74">$B186*V186/$X186</f>
        <v>0</v>
      </c>
      <c r="X186" s="61">
        <f t="shared" si="69"/>
        <v>36.035528596187177</v>
      </c>
    </row>
    <row r="187" spans="1:24" ht="15" customHeight="1">
      <c r="A187" s="36" t="s">
        <v>185</v>
      </c>
      <c r="B187" s="59">
        <f>'Расчет субсидий'!AG187</f>
        <v>1.0545454545454547</v>
      </c>
      <c r="C187" s="61">
        <f>'Расчет субсидий'!D187-1</f>
        <v>-1</v>
      </c>
      <c r="D187" s="61">
        <f>C187*'Расчет субсидий'!E187</f>
        <v>0</v>
      </c>
      <c r="E187" s="62">
        <f t="shared" si="70"/>
        <v>0</v>
      </c>
      <c r="F187" s="30" t="s">
        <v>376</v>
      </c>
      <c r="G187" s="30" t="s">
        <v>376</v>
      </c>
      <c r="H187" s="30" t="s">
        <v>376</v>
      </c>
      <c r="I187" s="30" t="s">
        <v>376</v>
      </c>
      <c r="J187" s="30" t="s">
        <v>376</v>
      </c>
      <c r="K187" s="30" t="s">
        <v>376</v>
      </c>
      <c r="L187" s="61">
        <f>'Расчет субсидий'!P187-1</f>
        <v>-0.35256712199717388</v>
      </c>
      <c r="M187" s="61">
        <f>L187*'Расчет субсидий'!Q187</f>
        <v>-7.0513424399434772</v>
      </c>
      <c r="N187" s="62">
        <f t="shared" si="71"/>
        <v>-0.79164062254649248</v>
      </c>
      <c r="O187" s="61">
        <f>'Расчет субсидий'!R187-1</f>
        <v>0</v>
      </c>
      <c r="P187" s="61">
        <f>O187*'Расчет субсидий'!S187</f>
        <v>0</v>
      </c>
      <c r="Q187" s="62">
        <f t="shared" si="72"/>
        <v>0</v>
      </c>
      <c r="R187" s="61">
        <f>'Расчет субсидий'!V187-1</f>
        <v>0.52222222222222214</v>
      </c>
      <c r="S187" s="61">
        <f>R187*'Расчет субсидий'!W187</f>
        <v>10.444444444444443</v>
      </c>
      <c r="T187" s="62">
        <f t="shared" si="73"/>
        <v>1.1725776435583988</v>
      </c>
      <c r="U187" s="61">
        <f>'Расчет субсидий'!Z187-1</f>
        <v>0.19999999999999996</v>
      </c>
      <c r="V187" s="61">
        <f>U187*'Расчет субсидий'!AA187</f>
        <v>5.9999999999999982</v>
      </c>
      <c r="W187" s="62">
        <f t="shared" si="74"/>
        <v>0.67360843353354827</v>
      </c>
      <c r="X187" s="61">
        <f t="shared" si="69"/>
        <v>9.3931020045009639</v>
      </c>
    </row>
    <row r="188" spans="1:24" ht="15" customHeight="1">
      <c r="A188" s="36" t="s">
        <v>186</v>
      </c>
      <c r="B188" s="59">
        <f>'Расчет субсидий'!AG188</f>
        <v>-26.61818181818181</v>
      </c>
      <c r="C188" s="61">
        <f>'Расчет субсидий'!D188-1</f>
        <v>-1</v>
      </c>
      <c r="D188" s="61">
        <f>C188*'Расчет субсидий'!E188</f>
        <v>0</v>
      </c>
      <c r="E188" s="62">
        <f t="shared" si="70"/>
        <v>0</v>
      </c>
      <c r="F188" s="30" t="s">
        <v>376</v>
      </c>
      <c r="G188" s="30" t="s">
        <v>376</v>
      </c>
      <c r="H188" s="30" t="s">
        <v>376</v>
      </c>
      <c r="I188" s="30" t="s">
        <v>376</v>
      </c>
      <c r="J188" s="30" t="s">
        <v>376</v>
      </c>
      <c r="K188" s="30" t="s">
        <v>376</v>
      </c>
      <c r="L188" s="61">
        <f>'Расчет субсидий'!P188-1</f>
        <v>-1</v>
      </c>
      <c r="M188" s="61">
        <f>L188*'Расчет субсидий'!Q188</f>
        <v>-20</v>
      </c>
      <c r="N188" s="62">
        <f t="shared" si="71"/>
        <v>-21.10460401838003</v>
      </c>
      <c r="O188" s="61">
        <f>'Расчет субсидий'!R188-1</f>
        <v>0</v>
      </c>
      <c r="P188" s="61">
        <f>O188*'Расчет субсидий'!S188</f>
        <v>0</v>
      </c>
      <c r="Q188" s="62">
        <f t="shared" si="72"/>
        <v>0</v>
      </c>
      <c r="R188" s="61">
        <f>'Расчет субсидий'!V188-1</f>
        <v>-0.3075</v>
      </c>
      <c r="S188" s="61">
        <f>R188*'Расчет субсидий'!W188</f>
        <v>-9.2249999999999996</v>
      </c>
      <c r="T188" s="62">
        <f t="shared" si="73"/>
        <v>-9.7344986034777872</v>
      </c>
      <c r="U188" s="61">
        <f>'Расчет субсидий'!Z188-1</f>
        <v>0.19999999999999996</v>
      </c>
      <c r="V188" s="61">
        <f>U188*'Расчет субсидий'!AA188</f>
        <v>3.9999999999999991</v>
      </c>
      <c r="W188" s="62">
        <f t="shared" si="74"/>
        <v>4.2209208036760044</v>
      </c>
      <c r="X188" s="61">
        <f t="shared" si="69"/>
        <v>-25.225000000000001</v>
      </c>
    </row>
    <row r="189" spans="1:24" ht="15" customHeight="1">
      <c r="A189" s="36" t="s">
        <v>187</v>
      </c>
      <c r="B189" s="59">
        <f>'Расчет субсидий'!AG189</f>
        <v>89.354545454545416</v>
      </c>
      <c r="C189" s="61">
        <f>'Расчет субсидий'!D189-1</f>
        <v>0.27605931317187427</v>
      </c>
      <c r="D189" s="61">
        <f>C189*'Расчет субсидий'!E189</f>
        <v>2.7605931317187427</v>
      </c>
      <c r="E189" s="62">
        <f t="shared" si="70"/>
        <v>3.0907486274715619</v>
      </c>
      <c r="F189" s="30" t="s">
        <v>376</v>
      </c>
      <c r="G189" s="30" t="s">
        <v>376</v>
      </c>
      <c r="H189" s="30" t="s">
        <v>376</v>
      </c>
      <c r="I189" s="30" t="s">
        <v>376</v>
      </c>
      <c r="J189" s="30" t="s">
        <v>376</v>
      </c>
      <c r="K189" s="30" t="s">
        <v>376</v>
      </c>
      <c r="L189" s="61">
        <f>'Расчет субсидий'!P189-1</f>
        <v>-0.15754750806740769</v>
      </c>
      <c r="M189" s="61">
        <f>L189*'Расчет субсидий'!Q189</f>
        <v>-3.1509501613481539</v>
      </c>
      <c r="N189" s="62">
        <f t="shared" si="71"/>
        <v>-3.5277907397946535</v>
      </c>
      <c r="O189" s="61">
        <f>'Расчет субсидий'!R189-1</f>
        <v>0</v>
      </c>
      <c r="P189" s="61">
        <f>O189*'Расчет субсидий'!S189</f>
        <v>0</v>
      </c>
      <c r="Q189" s="62">
        <f t="shared" si="72"/>
        <v>0</v>
      </c>
      <c r="R189" s="61">
        <f>'Расчет субсидий'!V189-1</f>
        <v>2.0000000000000018E-2</v>
      </c>
      <c r="S189" s="61">
        <f>R189*'Расчет субсидий'!W189</f>
        <v>0.20000000000000018</v>
      </c>
      <c r="T189" s="62">
        <f t="shared" si="73"/>
        <v>0.22391917098969721</v>
      </c>
      <c r="U189" s="61">
        <f>'Расчет субсидий'!Z189-1</f>
        <v>2</v>
      </c>
      <c r="V189" s="61">
        <f>U189*'Расчет субсидий'!AA189</f>
        <v>80</v>
      </c>
      <c r="W189" s="62">
        <f t="shared" si="74"/>
        <v>89.567668395878812</v>
      </c>
      <c r="X189" s="61">
        <f t="shared" si="69"/>
        <v>79.809642970370589</v>
      </c>
    </row>
    <row r="190" spans="1:24" ht="15" customHeight="1">
      <c r="A190" s="36" t="s">
        <v>188</v>
      </c>
      <c r="B190" s="59">
        <f>'Расчет субсидий'!AG190</f>
        <v>25.336363636363643</v>
      </c>
      <c r="C190" s="61">
        <f>'Расчет субсидий'!D190-1</f>
        <v>-1</v>
      </c>
      <c r="D190" s="61">
        <f>C190*'Расчет субсидий'!E190</f>
        <v>0</v>
      </c>
      <c r="E190" s="62">
        <f t="shared" si="70"/>
        <v>0</v>
      </c>
      <c r="F190" s="30" t="s">
        <v>376</v>
      </c>
      <c r="G190" s="30" t="s">
        <v>376</v>
      </c>
      <c r="H190" s="30" t="s">
        <v>376</v>
      </c>
      <c r="I190" s="30" t="s">
        <v>376</v>
      </c>
      <c r="J190" s="30" t="s">
        <v>376</v>
      </c>
      <c r="K190" s="30" t="s">
        <v>376</v>
      </c>
      <c r="L190" s="61">
        <f>'Расчет субсидий'!P190-1</f>
        <v>5.1170493037260067</v>
      </c>
      <c r="M190" s="61">
        <f>L190*'Расчет субсидий'!Q190</f>
        <v>102.34098607452013</v>
      </c>
      <c r="N190" s="62">
        <f t="shared" si="71"/>
        <v>14.97431502767007</v>
      </c>
      <c r="O190" s="61">
        <f>'Расчет субсидий'!R190-1</f>
        <v>0</v>
      </c>
      <c r="P190" s="61">
        <f>O190*'Расчет субсидий'!S190</f>
        <v>0</v>
      </c>
      <c r="Q190" s="62">
        <f t="shared" si="72"/>
        <v>0</v>
      </c>
      <c r="R190" s="61">
        <f>'Расчет субсидий'!V190-1</f>
        <v>0.38624999999999998</v>
      </c>
      <c r="S190" s="61">
        <f>R190*'Расчет субсидий'!W190</f>
        <v>13.518749999999999</v>
      </c>
      <c r="T190" s="62">
        <f t="shared" si="73"/>
        <v>1.9780346960201394</v>
      </c>
      <c r="U190" s="61">
        <f>'Расчет субсидий'!Z190-1</f>
        <v>3.8200000000000003</v>
      </c>
      <c r="V190" s="61">
        <f>U190*'Расчет субсидий'!AA190</f>
        <v>57.300000000000004</v>
      </c>
      <c r="W190" s="62">
        <f t="shared" si="74"/>
        <v>8.384013912673435</v>
      </c>
      <c r="X190" s="61">
        <f t="shared" si="69"/>
        <v>173.15973607452014</v>
      </c>
    </row>
    <row r="191" spans="1:24" ht="15" customHeight="1">
      <c r="A191" s="36" t="s">
        <v>189</v>
      </c>
      <c r="B191" s="59">
        <f>'Расчет субсидий'!AG191</f>
        <v>15.281818181818174</v>
      </c>
      <c r="C191" s="61">
        <f>'Расчет субсидий'!D191-1</f>
        <v>-1</v>
      </c>
      <c r="D191" s="61">
        <f>C191*'Расчет субсидий'!E191</f>
        <v>0</v>
      </c>
      <c r="E191" s="62">
        <f t="shared" si="70"/>
        <v>0</v>
      </c>
      <c r="F191" s="30" t="s">
        <v>376</v>
      </c>
      <c r="G191" s="30" t="s">
        <v>376</v>
      </c>
      <c r="H191" s="30" t="s">
        <v>376</v>
      </c>
      <c r="I191" s="30" t="s">
        <v>376</v>
      </c>
      <c r="J191" s="30" t="s">
        <v>376</v>
      </c>
      <c r="K191" s="30" t="s">
        <v>376</v>
      </c>
      <c r="L191" s="61">
        <f>'Расчет субсидий'!P191-1</f>
        <v>1.278481012658228</v>
      </c>
      <c r="M191" s="61">
        <f>L191*'Расчет субсидий'!Q191</f>
        <v>25.569620253164558</v>
      </c>
      <c r="N191" s="62">
        <f t="shared" si="71"/>
        <v>7.3284521876129647</v>
      </c>
      <c r="O191" s="61">
        <f>'Расчет субсидий'!R191-1</f>
        <v>0</v>
      </c>
      <c r="P191" s="61">
        <f>O191*'Расчет субсидий'!S191</f>
        <v>0</v>
      </c>
      <c r="Q191" s="62">
        <f t="shared" si="72"/>
        <v>0</v>
      </c>
      <c r="R191" s="61">
        <f>'Расчет субсидий'!V191-1</f>
        <v>1.0100000000000002</v>
      </c>
      <c r="S191" s="61">
        <f>R191*'Расчет субсидий'!W191</f>
        <v>25.250000000000007</v>
      </c>
      <c r="T191" s="62">
        <f t="shared" si="73"/>
        <v>7.2368465352678033</v>
      </c>
      <c r="U191" s="61">
        <f>'Расчет субсидий'!Z191-1</f>
        <v>0.10000000000000009</v>
      </c>
      <c r="V191" s="61">
        <f>U191*'Расчет субсидий'!AA191</f>
        <v>2.5000000000000022</v>
      </c>
      <c r="W191" s="62">
        <f t="shared" si="74"/>
        <v>0.71651945893740676</v>
      </c>
      <c r="X191" s="61">
        <f t="shared" si="69"/>
        <v>53.319620253164565</v>
      </c>
    </row>
    <row r="192" spans="1:24" ht="15" customHeight="1">
      <c r="A192" s="36" t="s">
        <v>190</v>
      </c>
      <c r="B192" s="59">
        <f>'Расчет субсидий'!AG192</f>
        <v>7.5090909090909079</v>
      </c>
      <c r="C192" s="61">
        <f>'Расчет субсидий'!D192-1</f>
        <v>-1</v>
      </c>
      <c r="D192" s="61">
        <f>C192*'Расчет субсидий'!E192</f>
        <v>0</v>
      </c>
      <c r="E192" s="62">
        <f t="shared" si="70"/>
        <v>0</v>
      </c>
      <c r="F192" s="30" t="s">
        <v>376</v>
      </c>
      <c r="G192" s="30" t="s">
        <v>376</v>
      </c>
      <c r="H192" s="30" t="s">
        <v>376</v>
      </c>
      <c r="I192" s="30" t="s">
        <v>376</v>
      </c>
      <c r="J192" s="30" t="s">
        <v>376</v>
      </c>
      <c r="K192" s="30" t="s">
        <v>376</v>
      </c>
      <c r="L192" s="61">
        <f>'Расчет субсидий'!P192-1</f>
        <v>-0.44119646498980281</v>
      </c>
      <c r="M192" s="61">
        <f>L192*'Расчет субсидий'!Q192</f>
        <v>-8.8239292997960561</v>
      </c>
      <c r="N192" s="62">
        <f t="shared" si="71"/>
        <v>-1.8769880338835352</v>
      </c>
      <c r="O192" s="61">
        <f>'Расчет субсидий'!R192-1</f>
        <v>0</v>
      </c>
      <c r="P192" s="61">
        <f>O192*'Расчет субсидий'!S192</f>
        <v>0</v>
      </c>
      <c r="Q192" s="62">
        <f t="shared" si="72"/>
        <v>0</v>
      </c>
      <c r="R192" s="61">
        <f>'Расчет субсидий'!V192-1</f>
        <v>1.665</v>
      </c>
      <c r="S192" s="61">
        <f>R192*'Расчет субсидий'!W192</f>
        <v>41.625</v>
      </c>
      <c r="T192" s="62">
        <f t="shared" si="73"/>
        <v>8.8542897677350982</v>
      </c>
      <c r="U192" s="61">
        <f>'Расчет субсидий'!Z192-1</f>
        <v>0.10000000000000009</v>
      </c>
      <c r="V192" s="61">
        <f>U192*'Расчет субсидий'!AA192</f>
        <v>2.5000000000000022</v>
      </c>
      <c r="W192" s="62">
        <f t="shared" si="74"/>
        <v>0.53178917523934577</v>
      </c>
      <c r="X192" s="61">
        <f t="shared" si="69"/>
        <v>35.301070700203944</v>
      </c>
    </row>
    <row r="193" spans="1:24" ht="15" customHeight="1">
      <c r="A193" s="36" t="s">
        <v>191</v>
      </c>
      <c r="B193" s="59">
        <f>'Расчет субсидий'!AG193</f>
        <v>4.0363636363636459</v>
      </c>
      <c r="C193" s="61">
        <f>'Расчет субсидий'!D193-1</f>
        <v>0.19413461538461529</v>
      </c>
      <c r="D193" s="61">
        <f>C193*'Расчет субсидий'!E193</f>
        <v>1.9413461538461529</v>
      </c>
      <c r="E193" s="62">
        <f t="shared" si="70"/>
        <v>1.962812879410017</v>
      </c>
      <c r="F193" s="30" t="s">
        <v>376</v>
      </c>
      <c r="G193" s="30" t="s">
        <v>376</v>
      </c>
      <c r="H193" s="30" t="s">
        <v>376</v>
      </c>
      <c r="I193" s="30" t="s">
        <v>376</v>
      </c>
      <c r="J193" s="30" t="s">
        <v>376</v>
      </c>
      <c r="K193" s="30" t="s">
        <v>376</v>
      </c>
      <c r="L193" s="61">
        <f>'Расчет субсидий'!P193-1</f>
        <v>-3.2195750160978198E-3</v>
      </c>
      <c r="M193" s="61">
        <f>L193*'Расчет субсидий'!Q193</f>
        <v>-6.4391500321956396E-2</v>
      </c>
      <c r="N193" s="62">
        <f t="shared" si="71"/>
        <v>-6.5103518971138752E-2</v>
      </c>
      <c r="O193" s="61">
        <f>'Расчет субсидий'!R193-1</f>
        <v>0</v>
      </c>
      <c r="P193" s="61">
        <f>O193*'Расчет субсидий'!S193</f>
        <v>0</v>
      </c>
      <c r="Q193" s="62">
        <f t="shared" si="72"/>
        <v>0</v>
      </c>
      <c r="R193" s="61">
        <f>'Расчет субсидий'!V193-1</f>
        <v>3.4062499999999885E-2</v>
      </c>
      <c r="S193" s="61">
        <f>R193*'Расчет субсидий'!W193</f>
        <v>1.192187499999996</v>
      </c>
      <c r="T193" s="62">
        <f t="shared" si="73"/>
        <v>1.2053702916584883</v>
      </c>
      <c r="U193" s="61">
        <f>'Расчет субсидий'!Z193-1</f>
        <v>6.1538461538461542E-2</v>
      </c>
      <c r="V193" s="61">
        <f>U193*'Расчет субсидий'!AA193</f>
        <v>0.92307692307692313</v>
      </c>
      <c r="W193" s="62">
        <f t="shared" si="74"/>
        <v>0.93328398426627901</v>
      </c>
      <c r="X193" s="61">
        <f t="shared" si="69"/>
        <v>3.9922190766011161</v>
      </c>
    </row>
    <row r="194" spans="1:24" ht="15" customHeight="1">
      <c r="A194" s="36" t="s">
        <v>192</v>
      </c>
      <c r="B194" s="59">
        <f>'Расчет субсидий'!AG194</f>
        <v>34.063636363636363</v>
      </c>
      <c r="C194" s="61">
        <f>'Расчет субсидий'!D194-1</f>
        <v>-1</v>
      </c>
      <c r="D194" s="61">
        <f>C194*'Расчет субсидий'!E194</f>
        <v>0</v>
      </c>
      <c r="E194" s="62">
        <f t="shared" si="70"/>
        <v>0</v>
      </c>
      <c r="F194" s="30" t="s">
        <v>376</v>
      </c>
      <c r="G194" s="30" t="s">
        <v>376</v>
      </c>
      <c r="H194" s="30" t="s">
        <v>376</v>
      </c>
      <c r="I194" s="30" t="s">
        <v>376</v>
      </c>
      <c r="J194" s="30" t="s">
        <v>376</v>
      </c>
      <c r="K194" s="30" t="s">
        <v>376</v>
      </c>
      <c r="L194" s="61">
        <f>'Расчет субсидий'!P194-1</f>
        <v>0.35370237239396118</v>
      </c>
      <c r="M194" s="61">
        <f>L194*'Расчет субсидий'!Q194</f>
        <v>7.0740474478792237</v>
      </c>
      <c r="N194" s="62">
        <f t="shared" si="71"/>
        <v>12.973358690928794</v>
      </c>
      <c r="O194" s="61">
        <f>'Расчет субсидий'!R194-1</f>
        <v>0</v>
      </c>
      <c r="P194" s="61">
        <f>O194*'Расчет субсидий'!S194</f>
        <v>0</v>
      </c>
      <c r="Q194" s="62">
        <f t="shared" si="72"/>
        <v>0</v>
      </c>
      <c r="R194" s="61">
        <f>'Расчет субсидий'!V194-1</f>
        <v>0.37000000000000011</v>
      </c>
      <c r="S194" s="61">
        <f>R194*'Расчет субсидий'!W194</f>
        <v>11.100000000000003</v>
      </c>
      <c r="T194" s="62">
        <f t="shared" si="73"/>
        <v>20.356702797135135</v>
      </c>
      <c r="U194" s="61">
        <f>'Расчет субсидий'!Z194-1</f>
        <v>2.0000000000000018E-2</v>
      </c>
      <c r="V194" s="61">
        <f>U194*'Расчет субсидий'!AA194</f>
        <v>0.40000000000000036</v>
      </c>
      <c r="W194" s="62">
        <f t="shared" si="74"/>
        <v>0.73357487557243783</v>
      </c>
      <c r="X194" s="61">
        <f t="shared" si="69"/>
        <v>18.574047447879224</v>
      </c>
    </row>
    <row r="195" spans="1:24" ht="15" customHeight="1">
      <c r="A195" s="36" t="s">
        <v>193</v>
      </c>
      <c r="B195" s="59">
        <f>'Расчет субсидий'!AG195</f>
        <v>11.572727272727263</v>
      </c>
      <c r="C195" s="61">
        <f>'Расчет субсидий'!D195-1</f>
        <v>-1</v>
      </c>
      <c r="D195" s="61">
        <f>C195*'Расчет субсидий'!E195</f>
        <v>0</v>
      </c>
      <c r="E195" s="62">
        <f t="shared" si="70"/>
        <v>0</v>
      </c>
      <c r="F195" s="30" t="s">
        <v>376</v>
      </c>
      <c r="G195" s="30" t="s">
        <v>376</v>
      </c>
      <c r="H195" s="30" t="s">
        <v>376</v>
      </c>
      <c r="I195" s="30" t="s">
        <v>376</v>
      </c>
      <c r="J195" s="30" t="s">
        <v>376</v>
      </c>
      <c r="K195" s="30" t="s">
        <v>376</v>
      </c>
      <c r="L195" s="61">
        <f>'Расчет субсидий'!P195-1</f>
        <v>-0.42606516290726815</v>
      </c>
      <c r="M195" s="61">
        <f>L195*'Расчет субсидий'!Q195</f>
        <v>-8.5213032581453625</v>
      </c>
      <c r="N195" s="62">
        <f t="shared" si="71"/>
        <v>-10.776744262943577</v>
      </c>
      <c r="O195" s="61">
        <f>'Расчет субсидий'!R195-1</f>
        <v>0</v>
      </c>
      <c r="P195" s="61">
        <f>O195*'Расчет субсидий'!S195</f>
        <v>0</v>
      </c>
      <c r="Q195" s="62">
        <f t="shared" si="72"/>
        <v>0</v>
      </c>
      <c r="R195" s="61">
        <f>'Расчет субсидий'!V195-1</f>
        <v>0.5224000000000002</v>
      </c>
      <c r="S195" s="61">
        <f>R195*'Расчет субсидий'!W195</f>
        <v>15.672000000000006</v>
      </c>
      <c r="T195" s="62">
        <f t="shared" si="73"/>
        <v>19.82010626454467</v>
      </c>
      <c r="U195" s="61">
        <f>'Расчет субсидий'!Z195-1</f>
        <v>0.10000000000000009</v>
      </c>
      <c r="V195" s="61">
        <f>U195*'Расчет субсидий'!AA195</f>
        <v>2.0000000000000018</v>
      </c>
      <c r="W195" s="62">
        <f t="shared" si="74"/>
        <v>2.5293652711261716</v>
      </c>
      <c r="X195" s="61">
        <f t="shared" si="69"/>
        <v>9.1506967418546452</v>
      </c>
    </row>
    <row r="196" spans="1:24" ht="15" customHeight="1">
      <c r="A196" s="36" t="s">
        <v>194</v>
      </c>
      <c r="B196" s="59">
        <f>'Расчет субсидий'!AG196</f>
        <v>3.5454545454545467</v>
      </c>
      <c r="C196" s="61">
        <f>'Расчет субсидий'!D196-1</f>
        <v>-1</v>
      </c>
      <c r="D196" s="61">
        <f>C196*'Расчет субсидий'!E196</f>
        <v>0</v>
      </c>
      <c r="E196" s="62">
        <f t="shared" si="70"/>
        <v>0</v>
      </c>
      <c r="F196" s="30" t="s">
        <v>376</v>
      </c>
      <c r="G196" s="30" t="s">
        <v>376</v>
      </c>
      <c r="H196" s="30" t="s">
        <v>376</v>
      </c>
      <c r="I196" s="30" t="s">
        <v>376</v>
      </c>
      <c r="J196" s="30" t="s">
        <v>376</v>
      </c>
      <c r="K196" s="30" t="s">
        <v>376</v>
      </c>
      <c r="L196" s="61">
        <f>'Расчет субсидий'!P196-1</f>
        <v>-0.51772063933287005</v>
      </c>
      <c r="M196" s="61">
        <f>L196*'Расчет субсидий'!Q196</f>
        <v>-10.354412786657401</v>
      </c>
      <c r="N196" s="62">
        <f t="shared" si="71"/>
        <v>-1.8426154365153111</v>
      </c>
      <c r="O196" s="61">
        <f>'Расчет субсидий'!R196-1</f>
        <v>0</v>
      </c>
      <c r="P196" s="61">
        <f>O196*'Расчет субсидий'!S196</f>
        <v>0</v>
      </c>
      <c r="Q196" s="62">
        <f t="shared" si="72"/>
        <v>0</v>
      </c>
      <c r="R196" s="61">
        <f>'Расчет субсидий'!V196-1</f>
        <v>1.177777777777778</v>
      </c>
      <c r="S196" s="61">
        <f>R196*'Расчет субсидий'!W196</f>
        <v>29.44444444444445</v>
      </c>
      <c r="T196" s="62">
        <f t="shared" si="73"/>
        <v>5.2397744778789432</v>
      </c>
      <c r="U196" s="61">
        <f>'Расчет субсидий'!Z196-1</f>
        <v>3.3333333333333437E-2</v>
      </c>
      <c r="V196" s="61">
        <f>U196*'Расчет субсидий'!AA196</f>
        <v>0.83333333333333592</v>
      </c>
      <c r="W196" s="62">
        <f t="shared" si="74"/>
        <v>0.14829550409091394</v>
      </c>
      <c r="X196" s="61">
        <f t="shared" si="69"/>
        <v>19.923364991120387</v>
      </c>
    </row>
    <row r="197" spans="1:24" ht="15" customHeight="1">
      <c r="A197" s="36" t="s">
        <v>195</v>
      </c>
      <c r="B197" s="59">
        <f>'Расчет субсидий'!AG197</f>
        <v>-0.68181818181817988</v>
      </c>
      <c r="C197" s="61">
        <f>'Расчет субсидий'!D197-1</f>
        <v>-1</v>
      </c>
      <c r="D197" s="61">
        <f>C197*'Расчет субсидий'!E197</f>
        <v>0</v>
      </c>
      <c r="E197" s="62">
        <f t="shared" si="70"/>
        <v>0</v>
      </c>
      <c r="F197" s="30" t="s">
        <v>376</v>
      </c>
      <c r="G197" s="30" t="s">
        <v>376</v>
      </c>
      <c r="H197" s="30" t="s">
        <v>376</v>
      </c>
      <c r="I197" s="30" t="s">
        <v>376</v>
      </c>
      <c r="J197" s="30" t="s">
        <v>376</v>
      </c>
      <c r="K197" s="30" t="s">
        <v>376</v>
      </c>
      <c r="L197" s="61">
        <f>'Расчет субсидий'!P197-1</f>
        <v>-0.31078610603290679</v>
      </c>
      <c r="M197" s="61">
        <f>L197*'Расчет субсидий'!Q197</f>
        <v>-6.2157221206581355</v>
      </c>
      <c r="N197" s="62">
        <f t="shared" si="71"/>
        <v>-3.217251268073209</v>
      </c>
      <c r="O197" s="61">
        <f>'Расчет субсидий'!R197-1</f>
        <v>0</v>
      </c>
      <c r="P197" s="61">
        <f>O197*'Расчет субсидий'!S197</f>
        <v>0</v>
      </c>
      <c r="Q197" s="62">
        <f t="shared" si="72"/>
        <v>0</v>
      </c>
      <c r="R197" s="61">
        <f>'Расчет субсидий'!V197-1</f>
        <v>0.12771084337349392</v>
      </c>
      <c r="S197" s="61">
        <f>R197*'Расчет субсидий'!W197</f>
        <v>4.469879518072287</v>
      </c>
      <c r="T197" s="62">
        <f t="shared" si="73"/>
        <v>2.3136049631076276</v>
      </c>
      <c r="U197" s="61">
        <f>'Расчет субсидий'!Z197-1</f>
        <v>2.8571428571428692E-2</v>
      </c>
      <c r="V197" s="61">
        <f>U197*'Расчет субсидий'!AA197</f>
        <v>0.42857142857143038</v>
      </c>
      <c r="W197" s="62">
        <f t="shared" si="74"/>
        <v>0.22182812314740158</v>
      </c>
      <c r="X197" s="61">
        <f t="shared" si="69"/>
        <v>-1.3172711740144181</v>
      </c>
    </row>
    <row r="198" spans="1:24" ht="15" customHeight="1">
      <c r="A198" s="36" t="s">
        <v>196</v>
      </c>
      <c r="B198" s="59">
        <f>'Расчет субсидий'!AG198</f>
        <v>39.618181818181824</v>
      </c>
      <c r="C198" s="61">
        <f>'Расчет субсидий'!D198-1</f>
        <v>-1</v>
      </c>
      <c r="D198" s="61">
        <f>C198*'Расчет субсидий'!E198</f>
        <v>0</v>
      </c>
      <c r="E198" s="62">
        <f t="shared" si="70"/>
        <v>0</v>
      </c>
      <c r="F198" s="30" t="s">
        <v>376</v>
      </c>
      <c r="G198" s="30" t="s">
        <v>376</v>
      </c>
      <c r="H198" s="30" t="s">
        <v>376</v>
      </c>
      <c r="I198" s="30" t="s">
        <v>376</v>
      </c>
      <c r="J198" s="30" t="s">
        <v>376</v>
      </c>
      <c r="K198" s="30" t="s">
        <v>376</v>
      </c>
      <c r="L198" s="61">
        <f>'Расчет субсидий'!P198-1</f>
        <v>2.6184210526315788</v>
      </c>
      <c r="M198" s="61">
        <f>L198*'Расчет субсидий'!Q198</f>
        <v>52.368421052631575</v>
      </c>
      <c r="N198" s="62">
        <f t="shared" si="71"/>
        <v>12.80803783037936</v>
      </c>
      <c r="O198" s="61">
        <f>'Расчет субсидий'!R198-1</f>
        <v>0</v>
      </c>
      <c r="P198" s="61">
        <f>O198*'Расчет субсидий'!S198</f>
        <v>0</v>
      </c>
      <c r="Q198" s="62">
        <f t="shared" si="72"/>
        <v>0</v>
      </c>
      <c r="R198" s="61">
        <f>'Расчет субсидий'!V198-1</f>
        <v>0.15142857142857125</v>
      </c>
      <c r="S198" s="61">
        <f>R198*'Расчет субсидий'!W198</f>
        <v>3.7857142857142811</v>
      </c>
      <c r="T198" s="62">
        <f t="shared" si="73"/>
        <v>0.92589333059526224</v>
      </c>
      <c r="U198" s="61">
        <f>'Расчет субсидий'!Z198-1</f>
        <v>4.2333333333333334</v>
      </c>
      <c r="V198" s="61">
        <f>U198*'Расчет субсидий'!AA198</f>
        <v>105.83333333333333</v>
      </c>
      <c r="W198" s="62">
        <f t="shared" si="74"/>
        <v>25.884250657207204</v>
      </c>
      <c r="X198" s="61">
        <f t="shared" si="69"/>
        <v>161.98746867167918</v>
      </c>
    </row>
    <row r="199" spans="1:24" ht="15" customHeight="1">
      <c r="A199" s="35" t="s">
        <v>197</v>
      </c>
      <c r="B199" s="63"/>
      <c r="C199" s="64"/>
      <c r="D199" s="64"/>
      <c r="E199" s="65"/>
      <c r="F199" s="64"/>
      <c r="G199" s="64"/>
      <c r="H199" s="65"/>
      <c r="I199" s="65"/>
      <c r="J199" s="65"/>
      <c r="K199" s="65"/>
      <c r="L199" s="64"/>
      <c r="M199" s="64"/>
      <c r="N199" s="65"/>
      <c r="O199" s="64"/>
      <c r="P199" s="64"/>
      <c r="Q199" s="65"/>
      <c r="R199" s="64"/>
      <c r="S199" s="64"/>
      <c r="T199" s="65"/>
      <c r="U199" s="64"/>
      <c r="V199" s="64"/>
      <c r="W199" s="65"/>
      <c r="X199" s="65"/>
    </row>
    <row r="200" spans="1:24" ht="15" customHeight="1">
      <c r="A200" s="36" t="s">
        <v>198</v>
      </c>
      <c r="B200" s="59">
        <f>'Расчет субсидий'!AG200</f>
        <v>35.245454545454535</v>
      </c>
      <c r="C200" s="61">
        <f>'Расчет субсидий'!D200-1</f>
        <v>-1</v>
      </c>
      <c r="D200" s="61">
        <f>C200*'Расчет субсидий'!E200</f>
        <v>0</v>
      </c>
      <c r="E200" s="62">
        <f t="shared" ref="E200:E211" si="75">$B200*D200/$X200</f>
        <v>0</v>
      </c>
      <c r="F200" s="30" t="s">
        <v>376</v>
      </c>
      <c r="G200" s="30" t="s">
        <v>376</v>
      </c>
      <c r="H200" s="30" t="s">
        <v>376</v>
      </c>
      <c r="I200" s="30" t="s">
        <v>376</v>
      </c>
      <c r="J200" s="30" t="s">
        <v>376</v>
      </c>
      <c r="K200" s="30" t="s">
        <v>376</v>
      </c>
      <c r="L200" s="61">
        <f>'Расчет субсидий'!P200-1</f>
        <v>0.54683544303797471</v>
      </c>
      <c r="M200" s="61">
        <f>L200*'Расчет субсидий'!Q200</f>
        <v>10.936708860759495</v>
      </c>
      <c r="N200" s="62">
        <f t="shared" ref="N200:N211" si="76">$B200*M200/$X200</f>
        <v>1.3729002995351567</v>
      </c>
      <c r="O200" s="61">
        <f>'Расчет субсидий'!R200-1</f>
        <v>0</v>
      </c>
      <c r="P200" s="61">
        <f>O200*'Расчет субсидий'!S200</f>
        <v>0</v>
      </c>
      <c r="Q200" s="62">
        <f t="shared" ref="Q200:Q211" si="77">$B200*P200/$X200</f>
        <v>0</v>
      </c>
      <c r="R200" s="61">
        <f>'Расчет субсидий'!V200-1</f>
        <v>7.3666666666666671</v>
      </c>
      <c r="S200" s="61">
        <f>R200*'Расчет субсидий'!W200</f>
        <v>257.83333333333337</v>
      </c>
      <c r="T200" s="62">
        <f t="shared" ref="T200:T211" si="78">$B200*S200/$X200</f>
        <v>32.366177528373861</v>
      </c>
      <c r="U200" s="61">
        <f>'Расчет субсидий'!Z200-1</f>
        <v>0.8</v>
      </c>
      <c r="V200" s="61">
        <f>U200*'Расчет субсидий'!AA200</f>
        <v>12</v>
      </c>
      <c r="W200" s="62">
        <f t="shared" ref="W200:W211" si="79">$B200*V200/$X200</f>
        <v>1.5063767175455187</v>
      </c>
      <c r="X200" s="61">
        <f t="shared" si="69"/>
        <v>280.77004219409287</v>
      </c>
    </row>
    <row r="201" spans="1:24" ht="15" customHeight="1">
      <c r="A201" s="36" t="s">
        <v>199</v>
      </c>
      <c r="B201" s="59">
        <f>'Расчет субсидий'!AG201</f>
        <v>-4.6090909090909093</v>
      </c>
      <c r="C201" s="61">
        <f>'Расчет субсидий'!D201-1</f>
        <v>-1</v>
      </c>
      <c r="D201" s="61">
        <f>C201*'Расчет субсидий'!E201</f>
        <v>0</v>
      </c>
      <c r="E201" s="62">
        <f t="shared" si="75"/>
        <v>0</v>
      </c>
      <c r="F201" s="30" t="s">
        <v>376</v>
      </c>
      <c r="G201" s="30" t="s">
        <v>376</v>
      </c>
      <c r="H201" s="30" t="s">
        <v>376</v>
      </c>
      <c r="I201" s="30" t="s">
        <v>376</v>
      </c>
      <c r="J201" s="30" t="s">
        <v>376</v>
      </c>
      <c r="K201" s="30" t="s">
        <v>376</v>
      </c>
      <c r="L201" s="61">
        <f>'Расчет субсидий'!P201-1</f>
        <v>-0.35968379446640319</v>
      </c>
      <c r="M201" s="61">
        <f>L201*'Расчет субсидий'!Q201</f>
        <v>-7.1936758893280643</v>
      </c>
      <c r="N201" s="62">
        <f t="shared" si="76"/>
        <v>-4.6090909090909093</v>
      </c>
      <c r="O201" s="61">
        <f>'Расчет субсидий'!R201-1</f>
        <v>0</v>
      </c>
      <c r="P201" s="61">
        <f>O201*'Расчет субсидий'!S201</f>
        <v>0</v>
      </c>
      <c r="Q201" s="62">
        <f t="shared" si="77"/>
        <v>0</v>
      </c>
      <c r="R201" s="61">
        <f>'Расчет субсидий'!V201-1</f>
        <v>0</v>
      </c>
      <c r="S201" s="61">
        <f>R201*'Расчет субсидий'!W201</f>
        <v>0</v>
      </c>
      <c r="T201" s="62">
        <f t="shared" si="78"/>
        <v>0</v>
      </c>
      <c r="U201" s="61">
        <f>'Расчет субсидий'!Z201-1</f>
        <v>0</v>
      </c>
      <c r="V201" s="61">
        <f>U201*'Расчет субсидий'!AA201</f>
        <v>0</v>
      </c>
      <c r="W201" s="62">
        <f t="shared" si="79"/>
        <v>0</v>
      </c>
      <c r="X201" s="61">
        <f t="shared" si="69"/>
        <v>-7.1936758893280643</v>
      </c>
    </row>
    <row r="202" spans="1:24" ht="15" customHeight="1">
      <c r="A202" s="36" t="s">
        <v>200</v>
      </c>
      <c r="B202" s="59">
        <f>'Расчет субсидий'!AG202</f>
        <v>5.0090909090909079</v>
      </c>
      <c r="C202" s="61">
        <f>'Расчет субсидий'!D202-1</f>
        <v>-1</v>
      </c>
      <c r="D202" s="61">
        <f>C202*'Расчет субсидий'!E202</f>
        <v>0</v>
      </c>
      <c r="E202" s="62">
        <f t="shared" si="75"/>
        <v>0</v>
      </c>
      <c r="F202" s="30" t="s">
        <v>376</v>
      </c>
      <c r="G202" s="30" t="s">
        <v>376</v>
      </c>
      <c r="H202" s="30" t="s">
        <v>376</v>
      </c>
      <c r="I202" s="30" t="s">
        <v>376</v>
      </c>
      <c r="J202" s="30" t="s">
        <v>376</v>
      </c>
      <c r="K202" s="30" t="s">
        <v>376</v>
      </c>
      <c r="L202" s="61">
        <f>'Расчет субсидий'!P202-1</f>
        <v>0.26696035242290761</v>
      </c>
      <c r="M202" s="61">
        <f>L202*'Расчет субсидий'!Q202</f>
        <v>5.3392070484581522</v>
      </c>
      <c r="N202" s="62">
        <f t="shared" si="76"/>
        <v>2.7758383055747791</v>
      </c>
      <c r="O202" s="61">
        <f>'Расчет субсидий'!R202-1</f>
        <v>0</v>
      </c>
      <c r="P202" s="61">
        <f>O202*'Расчет субсидий'!S202</f>
        <v>0</v>
      </c>
      <c r="Q202" s="62">
        <f t="shared" si="77"/>
        <v>0</v>
      </c>
      <c r="R202" s="61">
        <f>'Расчет субсидий'!V202-1</f>
        <v>0.12413793103448278</v>
      </c>
      <c r="S202" s="61">
        <f>R202*'Расчет субсидий'!W202</f>
        <v>3.7241379310344835</v>
      </c>
      <c r="T202" s="62">
        <f t="shared" si="78"/>
        <v>1.9361685415804957</v>
      </c>
      <c r="U202" s="61">
        <f>'Расчет субсидий'!Z202-1</f>
        <v>2.8571428571428692E-2</v>
      </c>
      <c r="V202" s="61">
        <f>U202*'Расчет субсидий'!AA202</f>
        <v>0.57142857142857384</v>
      </c>
      <c r="W202" s="62">
        <f t="shared" si="79"/>
        <v>0.2970840619356328</v>
      </c>
      <c r="X202" s="61">
        <f t="shared" si="69"/>
        <v>9.63477355092121</v>
      </c>
    </row>
    <row r="203" spans="1:24" ht="15" customHeight="1">
      <c r="A203" s="36" t="s">
        <v>201</v>
      </c>
      <c r="B203" s="59">
        <f>'Расчет субсидий'!AG203</f>
        <v>-1.3545454545454545</v>
      </c>
      <c r="C203" s="61">
        <f>'Расчет субсидий'!D203-1</f>
        <v>-1</v>
      </c>
      <c r="D203" s="61">
        <f>C203*'Расчет субсидий'!E203</f>
        <v>0</v>
      </c>
      <c r="E203" s="62">
        <f t="shared" si="75"/>
        <v>0</v>
      </c>
      <c r="F203" s="30" t="s">
        <v>376</v>
      </c>
      <c r="G203" s="30" t="s">
        <v>376</v>
      </c>
      <c r="H203" s="30" t="s">
        <v>376</v>
      </c>
      <c r="I203" s="30" t="s">
        <v>376</v>
      </c>
      <c r="J203" s="30" t="s">
        <v>376</v>
      </c>
      <c r="K203" s="30" t="s">
        <v>376</v>
      </c>
      <c r="L203" s="61">
        <f>'Расчет субсидий'!P203-1</f>
        <v>-0.78877005347593587</v>
      </c>
      <c r="M203" s="61">
        <f>L203*'Расчет субсидий'!Q203</f>
        <v>-15.775401069518718</v>
      </c>
      <c r="N203" s="62">
        <f t="shared" si="76"/>
        <v>-1.3545454545454545</v>
      </c>
      <c r="O203" s="61">
        <f>'Расчет субсидий'!R203-1</f>
        <v>0</v>
      </c>
      <c r="P203" s="61">
        <f>O203*'Расчет субсидий'!S203</f>
        <v>0</v>
      </c>
      <c r="Q203" s="62">
        <f t="shared" si="77"/>
        <v>0</v>
      </c>
      <c r="R203" s="61">
        <f>'Расчет субсидий'!V203-1</f>
        <v>0</v>
      </c>
      <c r="S203" s="61">
        <f>R203*'Расчет субсидий'!W203</f>
        <v>0</v>
      </c>
      <c r="T203" s="62">
        <f t="shared" si="78"/>
        <v>0</v>
      </c>
      <c r="U203" s="61">
        <f>'Расчет субсидий'!Z203-1</f>
        <v>0</v>
      </c>
      <c r="V203" s="61">
        <f>U203*'Расчет субсидий'!AA203</f>
        <v>0</v>
      </c>
      <c r="W203" s="62">
        <f t="shared" si="79"/>
        <v>0</v>
      </c>
      <c r="X203" s="61">
        <f t="shared" si="69"/>
        <v>-15.775401069518718</v>
      </c>
    </row>
    <row r="204" spans="1:24" ht="15" customHeight="1">
      <c r="A204" s="36" t="s">
        <v>202</v>
      </c>
      <c r="B204" s="59">
        <f>'Расчет субсидий'!AG204</f>
        <v>25.427272727272722</v>
      </c>
      <c r="C204" s="61">
        <f>'Расчет субсидий'!D204-1</f>
        <v>-1</v>
      </c>
      <c r="D204" s="61">
        <f>C204*'Расчет субсидий'!E204</f>
        <v>0</v>
      </c>
      <c r="E204" s="62">
        <f t="shared" si="75"/>
        <v>0</v>
      </c>
      <c r="F204" s="30" t="s">
        <v>376</v>
      </c>
      <c r="G204" s="30" t="s">
        <v>376</v>
      </c>
      <c r="H204" s="30" t="s">
        <v>376</v>
      </c>
      <c r="I204" s="30" t="s">
        <v>376</v>
      </c>
      <c r="J204" s="30" t="s">
        <v>376</v>
      </c>
      <c r="K204" s="30" t="s">
        <v>376</v>
      </c>
      <c r="L204" s="61">
        <f>'Расчет субсидий'!P204-1</f>
        <v>-0.31449213769655759</v>
      </c>
      <c r="M204" s="61">
        <f>L204*'Расчет субсидий'!Q204</f>
        <v>-6.2898427539311523</v>
      </c>
      <c r="N204" s="62">
        <f t="shared" si="76"/>
        <v>-4.6299185297514143</v>
      </c>
      <c r="O204" s="61">
        <f>'Расчет субсидий'!R204-1</f>
        <v>0</v>
      </c>
      <c r="P204" s="61">
        <f>O204*'Расчет субсидий'!S204</f>
        <v>0</v>
      </c>
      <c r="Q204" s="62">
        <f t="shared" si="77"/>
        <v>0</v>
      </c>
      <c r="R204" s="61">
        <f>'Расчет субсидий'!V204-1</f>
        <v>6.6666666666666652E-2</v>
      </c>
      <c r="S204" s="61">
        <f>R204*'Расчет субсидий'!W204</f>
        <v>0.33333333333333326</v>
      </c>
      <c r="T204" s="62">
        <f t="shared" si="78"/>
        <v>0.24536482658795214</v>
      </c>
      <c r="U204" s="61">
        <f>'Расчет субсидий'!Z204-1</f>
        <v>0.89999999999999991</v>
      </c>
      <c r="V204" s="61">
        <f>U204*'Расчет субсидий'!AA204</f>
        <v>40.499999999999993</v>
      </c>
      <c r="W204" s="62">
        <f t="shared" si="79"/>
        <v>29.811826430436188</v>
      </c>
      <c r="X204" s="61">
        <f t="shared" si="69"/>
        <v>34.543490579402174</v>
      </c>
    </row>
    <row r="205" spans="1:24" ht="15" customHeight="1">
      <c r="A205" s="36" t="s">
        <v>203</v>
      </c>
      <c r="B205" s="59">
        <f>'Расчет субсидий'!AG205</f>
        <v>72.563636363636363</v>
      </c>
      <c r="C205" s="61">
        <f>'Расчет субсидий'!D205-1</f>
        <v>1.3633858267716534</v>
      </c>
      <c r="D205" s="61">
        <f>C205*'Расчет субсидий'!E205</f>
        <v>13.633858267716533</v>
      </c>
      <c r="E205" s="62">
        <f t="shared" si="75"/>
        <v>40.500779795257444</v>
      </c>
      <c r="F205" s="30" t="s">
        <v>376</v>
      </c>
      <c r="G205" s="30" t="s">
        <v>376</v>
      </c>
      <c r="H205" s="30" t="s">
        <v>376</v>
      </c>
      <c r="I205" s="30" t="s">
        <v>376</v>
      </c>
      <c r="J205" s="30" t="s">
        <v>376</v>
      </c>
      <c r="K205" s="30" t="s">
        <v>376</v>
      </c>
      <c r="L205" s="61">
        <f>'Расчет субсидий'!P205-1</f>
        <v>-0.31106612685560053</v>
      </c>
      <c r="M205" s="61">
        <f>L205*'Расчет субсидий'!Q205</f>
        <v>-6.2213225371120107</v>
      </c>
      <c r="N205" s="62">
        <f t="shared" si="76"/>
        <v>-18.481079175326272</v>
      </c>
      <c r="O205" s="61">
        <f>'Расчет субсидий'!R205-1</f>
        <v>0</v>
      </c>
      <c r="P205" s="61">
        <f>O205*'Расчет субсидий'!S205</f>
        <v>0</v>
      </c>
      <c r="Q205" s="62">
        <f t="shared" si="77"/>
        <v>0</v>
      </c>
      <c r="R205" s="61">
        <f>'Расчет субсидий'!V205-1</f>
        <v>0.16470588235294126</v>
      </c>
      <c r="S205" s="61">
        <f>R205*'Расчет субсидий'!W205</f>
        <v>5.7647058823529438</v>
      </c>
      <c r="T205" s="62">
        <f t="shared" si="78"/>
        <v>17.124652386804183</v>
      </c>
      <c r="U205" s="61">
        <f>'Расчет субсидий'!Z205-1</f>
        <v>0.75</v>
      </c>
      <c r="V205" s="61">
        <f>U205*'Расчет субсидий'!AA205</f>
        <v>11.25</v>
      </c>
      <c r="W205" s="62">
        <f t="shared" si="79"/>
        <v>33.419283356901005</v>
      </c>
      <c r="X205" s="61">
        <f t="shared" si="69"/>
        <v>24.427241612957467</v>
      </c>
    </row>
    <row r="206" spans="1:24" ht="15" customHeight="1">
      <c r="A206" s="36" t="s">
        <v>204</v>
      </c>
      <c r="B206" s="59">
        <f>'Расчет субсидий'!AG206</f>
        <v>31.018181818181802</v>
      </c>
      <c r="C206" s="61">
        <f>'Расчет субсидий'!D206-1</f>
        <v>0.2199036918138042</v>
      </c>
      <c r="D206" s="61">
        <f>C206*'Расчет субсидий'!E206</f>
        <v>2.199036918138042</v>
      </c>
      <c r="E206" s="62">
        <f t="shared" si="75"/>
        <v>4.7774196696900031</v>
      </c>
      <c r="F206" s="30" t="s">
        <v>376</v>
      </c>
      <c r="G206" s="30" t="s">
        <v>376</v>
      </c>
      <c r="H206" s="30" t="s">
        <v>376</v>
      </c>
      <c r="I206" s="30" t="s">
        <v>376</v>
      </c>
      <c r="J206" s="30" t="s">
        <v>376</v>
      </c>
      <c r="K206" s="30" t="s">
        <v>376</v>
      </c>
      <c r="L206" s="61">
        <f>'Расчет субсидий'!P206-1</f>
        <v>-0.13607142857142851</v>
      </c>
      <c r="M206" s="61">
        <f>L206*'Расчет субсидий'!Q206</f>
        <v>-2.7214285714285702</v>
      </c>
      <c r="N206" s="62">
        <f t="shared" si="76"/>
        <v>-5.9123183788145335</v>
      </c>
      <c r="O206" s="61">
        <f>'Расчет субсидий'!R206-1</f>
        <v>0</v>
      </c>
      <c r="P206" s="61">
        <f>O206*'Расчет субсидий'!S206</f>
        <v>0</v>
      </c>
      <c r="Q206" s="62">
        <f t="shared" si="77"/>
        <v>0</v>
      </c>
      <c r="R206" s="61">
        <f>'Расчет субсидий'!V206-1</f>
        <v>0.30999999999999983</v>
      </c>
      <c r="S206" s="61">
        <f>R206*'Расчет субсидий'!W206</f>
        <v>9.2999999999999954</v>
      </c>
      <c r="T206" s="62">
        <f t="shared" si="78"/>
        <v>20.204300601618165</v>
      </c>
      <c r="U206" s="61">
        <f>'Расчет субсидий'!Z206-1</f>
        <v>0.27499999999999991</v>
      </c>
      <c r="V206" s="61">
        <f>U206*'Расчет субсидий'!AA206</f>
        <v>5.4999999999999982</v>
      </c>
      <c r="W206" s="62">
        <f t="shared" si="79"/>
        <v>11.948779925688164</v>
      </c>
      <c r="X206" s="61">
        <f t="shared" si="69"/>
        <v>14.277608346709465</v>
      </c>
    </row>
    <row r="207" spans="1:24" ht="15" customHeight="1">
      <c r="A207" s="36" t="s">
        <v>205</v>
      </c>
      <c r="B207" s="59">
        <f>'Расчет субсидий'!AG207</f>
        <v>-2.8909090909090924</v>
      </c>
      <c r="C207" s="61">
        <f>'Расчет субсидий'!D207-1</f>
        <v>-1</v>
      </c>
      <c r="D207" s="61">
        <f>C207*'Расчет субсидий'!E207</f>
        <v>0</v>
      </c>
      <c r="E207" s="62">
        <f t="shared" si="75"/>
        <v>0</v>
      </c>
      <c r="F207" s="30" t="s">
        <v>376</v>
      </c>
      <c r="G207" s="30" t="s">
        <v>376</v>
      </c>
      <c r="H207" s="30" t="s">
        <v>376</v>
      </c>
      <c r="I207" s="30" t="s">
        <v>376</v>
      </c>
      <c r="J207" s="30" t="s">
        <v>376</v>
      </c>
      <c r="K207" s="30" t="s">
        <v>376</v>
      </c>
      <c r="L207" s="61">
        <f>'Расчет субсидий'!P207-1</f>
        <v>8.2474226804123418E-3</v>
      </c>
      <c r="M207" s="61">
        <f>L207*'Расчет субсидий'!Q207</f>
        <v>0.16494845360824684</v>
      </c>
      <c r="N207" s="62">
        <f t="shared" si="76"/>
        <v>2.7569074820461646E-2</v>
      </c>
      <c r="O207" s="61">
        <f>'Расчет субсидий'!R207-1</f>
        <v>0</v>
      </c>
      <c r="P207" s="61">
        <f>O207*'Расчет субсидий'!S207</f>
        <v>0</v>
      </c>
      <c r="Q207" s="62">
        <f t="shared" si="77"/>
        <v>0</v>
      </c>
      <c r="R207" s="61">
        <f>'Расчет субсидий'!V207-1</f>
        <v>8.4615384615384537E-2</v>
      </c>
      <c r="S207" s="61">
        <f>R207*'Расчет субсидий'!W207</f>
        <v>2.5384615384615361</v>
      </c>
      <c r="T207" s="62">
        <f t="shared" si="78"/>
        <v>0.42427215625143255</v>
      </c>
      <c r="U207" s="61">
        <f>'Расчет субсидий'!Z207-1</f>
        <v>-1</v>
      </c>
      <c r="V207" s="61">
        <f>U207*'Расчет субсидий'!AA207</f>
        <v>-20</v>
      </c>
      <c r="W207" s="62">
        <f t="shared" si="79"/>
        <v>-3.3427503219809869</v>
      </c>
      <c r="X207" s="61">
        <f t="shared" si="69"/>
        <v>-17.296590007930217</v>
      </c>
    </row>
    <row r="208" spans="1:24" ht="15" customHeight="1">
      <c r="A208" s="36" t="s">
        <v>206</v>
      </c>
      <c r="B208" s="59">
        <f>'Расчет субсидий'!AG208</f>
        <v>-19.345454545454547</v>
      </c>
      <c r="C208" s="61">
        <f>'Расчет субсидий'!D208-1</f>
        <v>-1</v>
      </c>
      <c r="D208" s="61">
        <f>C208*'Расчет субсидий'!E208</f>
        <v>0</v>
      </c>
      <c r="E208" s="62">
        <f t="shared" si="75"/>
        <v>0</v>
      </c>
      <c r="F208" s="30" t="s">
        <v>376</v>
      </c>
      <c r="G208" s="30" t="s">
        <v>376</v>
      </c>
      <c r="H208" s="30" t="s">
        <v>376</v>
      </c>
      <c r="I208" s="30" t="s">
        <v>376</v>
      </c>
      <c r="J208" s="30" t="s">
        <v>376</v>
      </c>
      <c r="K208" s="30" t="s">
        <v>376</v>
      </c>
      <c r="L208" s="61">
        <f>'Расчет субсидий'!P208-1</f>
        <v>-0.18699186991869921</v>
      </c>
      <c r="M208" s="61">
        <f>L208*'Расчет субсидий'!Q208</f>
        <v>-3.7398373983739841</v>
      </c>
      <c r="N208" s="62">
        <f t="shared" si="76"/>
        <v>-1.3462797414385919</v>
      </c>
      <c r="O208" s="61">
        <f>'Расчет субсидий'!R208-1</f>
        <v>0</v>
      </c>
      <c r="P208" s="61">
        <f>O208*'Расчет субсидий'!S208</f>
        <v>0</v>
      </c>
      <c r="Q208" s="62">
        <f t="shared" si="77"/>
        <v>0</v>
      </c>
      <c r="R208" s="61">
        <f>'Расчет субсидий'!V208-1</f>
        <v>-1</v>
      </c>
      <c r="S208" s="61">
        <f>R208*'Расчет субсидий'!W208</f>
        <v>-30</v>
      </c>
      <c r="T208" s="62">
        <f t="shared" si="78"/>
        <v>-10.799504882409572</v>
      </c>
      <c r="U208" s="61">
        <f>'Расчет субсидий'!Z208-1</f>
        <v>-1</v>
      </c>
      <c r="V208" s="61">
        <f>U208*'Расчет субсидий'!AA208</f>
        <v>-20</v>
      </c>
      <c r="W208" s="62">
        <f t="shared" si="79"/>
        <v>-7.1996699216063815</v>
      </c>
      <c r="X208" s="61">
        <f t="shared" si="69"/>
        <v>-53.739837398373986</v>
      </c>
    </row>
    <row r="209" spans="1:24" ht="15" customHeight="1">
      <c r="A209" s="36" t="s">
        <v>207</v>
      </c>
      <c r="B209" s="59">
        <f>'Расчет субсидий'!AG209</f>
        <v>-81.990909090909099</v>
      </c>
      <c r="C209" s="61">
        <f>'Расчет субсидий'!D209-1</f>
        <v>-1</v>
      </c>
      <c r="D209" s="61">
        <f>C209*'Расчет субсидий'!E209</f>
        <v>-10</v>
      </c>
      <c r="E209" s="62">
        <f t="shared" si="75"/>
        <v>-26.016281855911263</v>
      </c>
      <c r="F209" s="30" t="s">
        <v>376</v>
      </c>
      <c r="G209" s="30" t="s">
        <v>376</v>
      </c>
      <c r="H209" s="30" t="s">
        <v>376</v>
      </c>
      <c r="I209" s="30" t="s">
        <v>376</v>
      </c>
      <c r="J209" s="30" t="s">
        <v>376</v>
      </c>
      <c r="K209" s="30" t="s">
        <v>376</v>
      </c>
      <c r="L209" s="61">
        <f>'Расчет субсидий'!P209-1</f>
        <v>2.6372676178123555E-2</v>
      </c>
      <c r="M209" s="61">
        <f>L209*'Расчет субсидий'!Q209</f>
        <v>0.5274535235624711</v>
      </c>
      <c r="N209" s="62">
        <f t="shared" si="76"/>
        <v>1.372237953489478</v>
      </c>
      <c r="O209" s="61">
        <f>'Расчет субсидий'!R209-1</f>
        <v>0</v>
      </c>
      <c r="P209" s="61">
        <f>O209*'Расчет субсидий'!S209</f>
        <v>0</v>
      </c>
      <c r="Q209" s="62">
        <f t="shared" si="77"/>
        <v>0</v>
      </c>
      <c r="R209" s="61">
        <f>'Расчет субсидий'!V209-1</f>
        <v>-0.20121951219512191</v>
      </c>
      <c r="S209" s="61">
        <f>R209*'Расчет субсидий'!W209</f>
        <v>-7.0426829268292668</v>
      </c>
      <c r="T209" s="62">
        <f t="shared" si="78"/>
        <v>-18.322442404620428</v>
      </c>
      <c r="U209" s="61">
        <f>'Расчет субсидий'!Z209-1</f>
        <v>-1</v>
      </c>
      <c r="V209" s="61">
        <f>U209*'Расчет субсидий'!AA209</f>
        <v>-15</v>
      </c>
      <c r="W209" s="62">
        <f t="shared" si="79"/>
        <v>-39.024422783866889</v>
      </c>
      <c r="X209" s="61">
        <f t="shared" si="69"/>
        <v>-31.515229403266794</v>
      </c>
    </row>
    <row r="210" spans="1:24" ht="15" customHeight="1">
      <c r="A210" s="36" t="s">
        <v>208</v>
      </c>
      <c r="B210" s="59">
        <f>'Расчет субсидий'!AG210</f>
        <v>13.381818181818183</v>
      </c>
      <c r="C210" s="61">
        <f>'Расчет субсидий'!D210-1</f>
        <v>-1</v>
      </c>
      <c r="D210" s="61">
        <f>C210*'Расчет субсидий'!E210</f>
        <v>0</v>
      </c>
      <c r="E210" s="62">
        <f t="shared" si="75"/>
        <v>0</v>
      </c>
      <c r="F210" s="30" t="s">
        <v>376</v>
      </c>
      <c r="G210" s="30" t="s">
        <v>376</v>
      </c>
      <c r="H210" s="30" t="s">
        <v>376</v>
      </c>
      <c r="I210" s="30" t="s">
        <v>376</v>
      </c>
      <c r="J210" s="30" t="s">
        <v>376</v>
      </c>
      <c r="K210" s="30" t="s">
        <v>376</v>
      </c>
      <c r="L210" s="61">
        <f>'Расчет субсидий'!P210-1</f>
        <v>-0.62941176470588234</v>
      </c>
      <c r="M210" s="61">
        <f>L210*'Расчет субсидий'!Q210</f>
        <v>-12.588235294117647</v>
      </c>
      <c r="N210" s="62">
        <f t="shared" si="76"/>
        <v>-4.9431112041008465</v>
      </c>
      <c r="O210" s="61">
        <f>'Расчет субсидий'!R210-1</f>
        <v>0</v>
      </c>
      <c r="P210" s="61">
        <f>O210*'Расчет субсидий'!S210</f>
        <v>0</v>
      </c>
      <c r="Q210" s="62">
        <f t="shared" si="77"/>
        <v>0</v>
      </c>
      <c r="R210" s="61">
        <f>'Расчет субсидий'!V210-1</f>
        <v>1.3333333333333335</v>
      </c>
      <c r="S210" s="61">
        <f>R210*'Расчет субсидий'!W210</f>
        <v>46.666666666666671</v>
      </c>
      <c r="T210" s="62">
        <f t="shared" si="78"/>
        <v>18.324929385919031</v>
      </c>
      <c r="U210" s="61">
        <f>'Расчет субсидий'!Z210-1</f>
        <v>0</v>
      </c>
      <c r="V210" s="61">
        <f>U210*'Расчет субсидий'!AA210</f>
        <v>0</v>
      </c>
      <c r="W210" s="62">
        <f t="shared" si="79"/>
        <v>0</v>
      </c>
      <c r="X210" s="61">
        <f t="shared" si="69"/>
        <v>34.078431372549026</v>
      </c>
    </row>
    <row r="211" spans="1:24" ht="15" customHeight="1">
      <c r="A211" s="36" t="s">
        <v>209</v>
      </c>
      <c r="B211" s="59">
        <f>'Расчет субсидий'!AG211</f>
        <v>6.9181818181818215</v>
      </c>
      <c r="C211" s="61">
        <f>'Расчет субсидий'!D211-1</f>
        <v>-1</v>
      </c>
      <c r="D211" s="61">
        <f>C211*'Расчет субсидий'!E211</f>
        <v>0</v>
      </c>
      <c r="E211" s="62">
        <f t="shared" si="75"/>
        <v>0</v>
      </c>
      <c r="F211" s="30" t="s">
        <v>376</v>
      </c>
      <c r="G211" s="30" t="s">
        <v>376</v>
      </c>
      <c r="H211" s="30" t="s">
        <v>376</v>
      </c>
      <c r="I211" s="30" t="s">
        <v>376</v>
      </c>
      <c r="J211" s="30" t="s">
        <v>376</v>
      </c>
      <c r="K211" s="30" t="s">
        <v>376</v>
      </c>
      <c r="L211" s="61">
        <f>'Расчет субсидий'!P211-1</f>
        <v>0.5666074600355242</v>
      </c>
      <c r="M211" s="61">
        <f>L211*'Расчет субсидий'!Q211</f>
        <v>11.332149200710484</v>
      </c>
      <c r="N211" s="62">
        <f t="shared" si="76"/>
        <v>6.9181818181818207</v>
      </c>
      <c r="O211" s="61">
        <f>'Расчет субсидий'!R211-1</f>
        <v>0</v>
      </c>
      <c r="P211" s="61">
        <f>O211*'Расчет субсидий'!S211</f>
        <v>0</v>
      </c>
      <c r="Q211" s="62">
        <f t="shared" si="77"/>
        <v>0</v>
      </c>
      <c r="R211" s="61">
        <f>'Расчет субсидий'!V211-1</f>
        <v>0</v>
      </c>
      <c r="S211" s="61">
        <f>R211*'Расчет субсидий'!W211</f>
        <v>0</v>
      </c>
      <c r="T211" s="62">
        <f t="shared" si="78"/>
        <v>0</v>
      </c>
      <c r="U211" s="61">
        <f>'Расчет субсидий'!Z211-1</f>
        <v>0</v>
      </c>
      <c r="V211" s="61">
        <f>U211*'Расчет субсидий'!AA211</f>
        <v>0</v>
      </c>
      <c r="W211" s="62">
        <f t="shared" si="79"/>
        <v>0</v>
      </c>
      <c r="X211" s="61">
        <f t="shared" si="69"/>
        <v>11.332149200710484</v>
      </c>
    </row>
    <row r="212" spans="1:24" ht="15" customHeight="1">
      <c r="A212" s="35" t="s">
        <v>210</v>
      </c>
      <c r="B212" s="63"/>
      <c r="C212" s="64"/>
      <c r="D212" s="64"/>
      <c r="E212" s="65"/>
      <c r="F212" s="64"/>
      <c r="G212" s="64"/>
      <c r="H212" s="65"/>
      <c r="I212" s="65"/>
      <c r="J212" s="65"/>
      <c r="K212" s="65"/>
      <c r="L212" s="64"/>
      <c r="M212" s="64"/>
      <c r="N212" s="65"/>
      <c r="O212" s="64"/>
      <c r="P212" s="64"/>
      <c r="Q212" s="65"/>
      <c r="R212" s="64"/>
      <c r="S212" s="64"/>
      <c r="T212" s="65"/>
      <c r="U212" s="64"/>
      <c r="V212" s="64"/>
      <c r="W212" s="65"/>
      <c r="X212" s="65"/>
    </row>
    <row r="213" spans="1:24" ht="15" customHeight="1">
      <c r="A213" s="36" t="s">
        <v>211</v>
      </c>
      <c r="B213" s="59">
        <f>'Расчет субсидий'!AG213</f>
        <v>22.63636363636364</v>
      </c>
      <c r="C213" s="61">
        <f>'Расчет субсидий'!D213-1</f>
        <v>-1</v>
      </c>
      <c r="D213" s="61">
        <f>C213*'Расчет субсидий'!E213</f>
        <v>0</v>
      </c>
      <c r="E213" s="62">
        <f t="shared" ref="E213:E225" si="80">$B213*D213/$X213</f>
        <v>0</v>
      </c>
      <c r="F213" s="30" t="s">
        <v>376</v>
      </c>
      <c r="G213" s="30" t="s">
        <v>376</v>
      </c>
      <c r="H213" s="30" t="s">
        <v>376</v>
      </c>
      <c r="I213" s="30" t="s">
        <v>376</v>
      </c>
      <c r="J213" s="30" t="s">
        <v>376</v>
      </c>
      <c r="K213" s="30" t="s">
        <v>376</v>
      </c>
      <c r="L213" s="61">
        <f>'Расчет субсидий'!P213-1</f>
        <v>2.7014475271411338</v>
      </c>
      <c r="M213" s="61">
        <f>L213*'Расчет субсидий'!Q213</f>
        <v>54.028950542822678</v>
      </c>
      <c r="N213" s="62">
        <f t="shared" ref="N213:N225" si="81">$B213*M213/$X213</f>
        <v>10.423211954138571</v>
      </c>
      <c r="O213" s="61">
        <f>'Расчет субсидий'!R213-1</f>
        <v>0</v>
      </c>
      <c r="P213" s="61">
        <f>O213*'Расчет субсидий'!S213</f>
        <v>0</v>
      </c>
      <c r="Q213" s="62">
        <f t="shared" ref="Q213:Q225" si="82">$B213*P213/$X213</f>
        <v>0</v>
      </c>
      <c r="R213" s="61">
        <f>'Расчет субсидий'!V213-1</f>
        <v>0.13714285714285701</v>
      </c>
      <c r="S213" s="61">
        <f>R213*'Расчет субсидий'!W213</f>
        <v>2.0571428571428552</v>
      </c>
      <c r="T213" s="62">
        <f t="shared" ref="T213:T225" si="83">$B213*S213/$X213</f>
        <v>0.39686197500629766</v>
      </c>
      <c r="U213" s="61">
        <f>'Расчет субсидий'!Z213-1</f>
        <v>1.75</v>
      </c>
      <c r="V213" s="61">
        <f>U213*'Расчет субсидий'!AA213</f>
        <v>61.25</v>
      </c>
      <c r="W213" s="62">
        <f t="shared" ref="W213:W225" si="84">$B213*V213/$X213</f>
        <v>11.81628970721877</v>
      </c>
      <c r="X213" s="61">
        <f t="shared" si="69"/>
        <v>117.33609339996553</v>
      </c>
    </row>
    <row r="214" spans="1:24" ht="15" customHeight="1">
      <c r="A214" s="36" t="s">
        <v>212</v>
      </c>
      <c r="B214" s="59">
        <f>'Расчет субсидий'!AG214</f>
        <v>-6.3636363636362603E-2</v>
      </c>
      <c r="C214" s="61">
        <f>'Расчет субсидий'!D214-1</f>
        <v>-1</v>
      </c>
      <c r="D214" s="61">
        <f>C214*'Расчет субсидий'!E214</f>
        <v>0</v>
      </c>
      <c r="E214" s="62">
        <f t="shared" si="80"/>
        <v>0</v>
      </c>
      <c r="F214" s="30" t="s">
        <v>376</v>
      </c>
      <c r="G214" s="30" t="s">
        <v>376</v>
      </c>
      <c r="H214" s="30" t="s">
        <v>376</v>
      </c>
      <c r="I214" s="30" t="s">
        <v>376</v>
      </c>
      <c r="J214" s="30" t="s">
        <v>376</v>
      </c>
      <c r="K214" s="30" t="s">
        <v>376</v>
      </c>
      <c r="L214" s="61">
        <f>'Расчет субсидий'!P214-1</f>
        <v>-6.4844246662428606E-2</v>
      </c>
      <c r="M214" s="61">
        <f>L214*'Расчет субсидий'!Q214</f>
        <v>-1.2968849332485721</v>
      </c>
      <c r="N214" s="62">
        <f t="shared" si="81"/>
        <v>-1.7602465331277697</v>
      </c>
      <c r="O214" s="61">
        <f>'Расчет субсидий'!R214-1</f>
        <v>0</v>
      </c>
      <c r="P214" s="61">
        <f>O214*'Расчет субсидий'!S214</f>
        <v>0</v>
      </c>
      <c r="Q214" s="62">
        <f t="shared" si="82"/>
        <v>0</v>
      </c>
      <c r="R214" s="61">
        <f>'Расчет субсидий'!V214-1</f>
        <v>6.25E-2</v>
      </c>
      <c r="S214" s="61">
        <f>R214*'Расчет субсидий'!W214</f>
        <v>1.25</v>
      </c>
      <c r="T214" s="62">
        <f t="shared" si="83"/>
        <v>1.6966101694914069</v>
      </c>
      <c r="U214" s="61">
        <f>'Расчет субсидий'!Z214-1</f>
        <v>0</v>
      </c>
      <c r="V214" s="61">
        <f>U214*'Расчет субсидий'!AA214</f>
        <v>0</v>
      </c>
      <c r="W214" s="62">
        <f t="shared" si="84"/>
        <v>0</v>
      </c>
      <c r="X214" s="61">
        <f t="shared" si="69"/>
        <v>-4.6884933248572125E-2</v>
      </c>
    </row>
    <row r="215" spans="1:24" ht="15" customHeight="1">
      <c r="A215" s="36" t="s">
        <v>213</v>
      </c>
      <c r="B215" s="59">
        <f>'Расчет субсидий'!AG215</f>
        <v>5.4272727272727366</v>
      </c>
      <c r="C215" s="61">
        <f>'Расчет субсидий'!D215-1</f>
        <v>0.31018429696811145</v>
      </c>
      <c r="D215" s="61">
        <f>C215*'Расчет субсидий'!E215</f>
        <v>3.1018429696811145</v>
      </c>
      <c r="E215" s="62">
        <f t="shared" si="80"/>
        <v>3.7314508449735566</v>
      </c>
      <c r="F215" s="30" t="s">
        <v>376</v>
      </c>
      <c r="G215" s="30" t="s">
        <v>376</v>
      </c>
      <c r="H215" s="30" t="s">
        <v>376</v>
      </c>
      <c r="I215" s="30" t="s">
        <v>376</v>
      </c>
      <c r="J215" s="30" t="s">
        <v>376</v>
      </c>
      <c r="K215" s="30" t="s">
        <v>376</v>
      </c>
      <c r="L215" s="61">
        <f>'Расчет субсидий'!P215-1</f>
        <v>7.048428884607727E-2</v>
      </c>
      <c r="M215" s="61">
        <f>L215*'Расчет субсидий'!Q215</f>
        <v>1.4096857769215454</v>
      </c>
      <c r="N215" s="62">
        <f t="shared" si="81"/>
        <v>1.6958218822991797</v>
      </c>
      <c r="O215" s="61">
        <f>'Расчет субсидий'!R215-1</f>
        <v>0</v>
      </c>
      <c r="P215" s="61">
        <f>O215*'Расчет субсидий'!S215</f>
        <v>0</v>
      </c>
      <c r="Q215" s="62">
        <f t="shared" si="82"/>
        <v>0</v>
      </c>
      <c r="R215" s="61">
        <f>'Расчет субсидий'!V215-1</f>
        <v>0</v>
      </c>
      <c r="S215" s="61">
        <f>R215*'Расчет субсидий'!W215</f>
        <v>0</v>
      </c>
      <c r="T215" s="62">
        <f t="shared" si="83"/>
        <v>0</v>
      </c>
      <c r="U215" s="61">
        <f>'Расчет субсидий'!Z215-1</f>
        <v>0</v>
      </c>
      <c r="V215" s="61">
        <f>U215*'Расчет субсидий'!AA215</f>
        <v>0</v>
      </c>
      <c r="W215" s="62">
        <f t="shared" si="84"/>
        <v>0</v>
      </c>
      <c r="X215" s="61">
        <f t="shared" si="69"/>
        <v>4.5115287466026599</v>
      </c>
    </row>
    <row r="216" spans="1:24" ht="15" customHeight="1">
      <c r="A216" s="36" t="s">
        <v>214</v>
      </c>
      <c r="B216" s="59">
        <f>'Расчет субсидий'!AG216</f>
        <v>28.800000000000011</v>
      </c>
      <c r="C216" s="61">
        <f>'Расчет субсидий'!D216-1</f>
        <v>-1</v>
      </c>
      <c r="D216" s="61">
        <f>C216*'Расчет субсидий'!E216</f>
        <v>0</v>
      </c>
      <c r="E216" s="62">
        <f t="shared" si="80"/>
        <v>0</v>
      </c>
      <c r="F216" s="30" t="s">
        <v>376</v>
      </c>
      <c r="G216" s="30" t="s">
        <v>376</v>
      </c>
      <c r="H216" s="30" t="s">
        <v>376</v>
      </c>
      <c r="I216" s="30" t="s">
        <v>376</v>
      </c>
      <c r="J216" s="30" t="s">
        <v>376</v>
      </c>
      <c r="K216" s="30" t="s">
        <v>376</v>
      </c>
      <c r="L216" s="61">
        <f>'Расчет субсидий'!P216-1</f>
        <v>1.4587301587301589</v>
      </c>
      <c r="M216" s="61">
        <f>L216*'Расчет субсидий'!Q216</f>
        <v>29.174603174603178</v>
      </c>
      <c r="N216" s="62">
        <f t="shared" si="81"/>
        <v>22.155236999058292</v>
      </c>
      <c r="O216" s="61">
        <f>'Расчет субсидий'!R216-1</f>
        <v>0</v>
      </c>
      <c r="P216" s="61">
        <f>O216*'Расчет субсидий'!S216</f>
        <v>0</v>
      </c>
      <c r="Q216" s="62">
        <f t="shared" si="82"/>
        <v>0</v>
      </c>
      <c r="R216" s="61">
        <f>'Расчет субсидий'!V216-1</f>
        <v>0.125</v>
      </c>
      <c r="S216" s="61">
        <f>R216*'Расчет субсидий'!W216</f>
        <v>3.75</v>
      </c>
      <c r="T216" s="62">
        <f t="shared" si="83"/>
        <v>2.8477555718321659</v>
      </c>
      <c r="U216" s="61">
        <f>'Расчет субсидий'!Z216-1</f>
        <v>0.25</v>
      </c>
      <c r="V216" s="61">
        <f>U216*'Расчет субсидий'!AA216</f>
        <v>5</v>
      </c>
      <c r="W216" s="62">
        <f t="shared" si="84"/>
        <v>3.7970074291095544</v>
      </c>
      <c r="X216" s="61">
        <f t="shared" si="69"/>
        <v>37.924603174603178</v>
      </c>
    </row>
    <row r="217" spans="1:24" ht="15" customHeight="1">
      <c r="A217" s="36" t="s">
        <v>215</v>
      </c>
      <c r="B217" s="59">
        <f>'Расчет субсидий'!AG217</f>
        <v>-25.845454545454544</v>
      </c>
      <c r="C217" s="61">
        <f>'Расчет субсидий'!D217-1</f>
        <v>-0.13019703772205904</v>
      </c>
      <c r="D217" s="61">
        <f>C217*'Расчет субсидий'!E217</f>
        <v>-1.3019703772205904</v>
      </c>
      <c r="E217" s="62">
        <f t="shared" si="80"/>
        <v>-2.7206595650215086</v>
      </c>
      <c r="F217" s="30" t="s">
        <v>376</v>
      </c>
      <c r="G217" s="30" t="s">
        <v>376</v>
      </c>
      <c r="H217" s="30" t="s">
        <v>376</v>
      </c>
      <c r="I217" s="30" t="s">
        <v>376</v>
      </c>
      <c r="J217" s="30" t="s">
        <v>376</v>
      </c>
      <c r="K217" s="30" t="s">
        <v>376</v>
      </c>
      <c r="L217" s="61">
        <f>'Расчет субсидий'!P217-1</f>
        <v>-0.57418006638988794</v>
      </c>
      <c r="M217" s="61">
        <f>L217*'Расчет субсидий'!Q217</f>
        <v>-11.483601327797759</v>
      </c>
      <c r="N217" s="62">
        <f t="shared" si="81"/>
        <v>-23.996682520583363</v>
      </c>
      <c r="O217" s="61">
        <f>'Расчет субсидий'!R217-1</f>
        <v>0</v>
      </c>
      <c r="P217" s="61">
        <f>O217*'Расчет субсидий'!S217</f>
        <v>0</v>
      </c>
      <c r="Q217" s="62">
        <f t="shared" si="82"/>
        <v>0</v>
      </c>
      <c r="R217" s="61">
        <f>'Расчет субсидий'!V217-1</f>
        <v>-2.0689655172414501E-3</v>
      </c>
      <c r="S217" s="61">
        <f>R217*'Расчет субсидий'!W217</f>
        <v>-8.2758620689658002E-2</v>
      </c>
      <c r="T217" s="62">
        <f t="shared" si="83"/>
        <v>-0.17293637160007122</v>
      </c>
      <c r="U217" s="61">
        <f>'Расчет субсидий'!Z217-1</f>
        <v>5.0000000000000044E-2</v>
      </c>
      <c r="V217" s="61">
        <f>U217*'Расчет субсидий'!AA217</f>
        <v>0.50000000000000044</v>
      </c>
      <c r="W217" s="62">
        <f t="shared" si="84"/>
        <v>1.0448239117503955</v>
      </c>
      <c r="X217" s="61">
        <f t="shared" si="69"/>
        <v>-12.368330325708007</v>
      </c>
    </row>
    <row r="218" spans="1:24" ht="15" customHeight="1">
      <c r="A218" s="36" t="s">
        <v>216</v>
      </c>
      <c r="B218" s="59">
        <f>'Расчет субсидий'!AG218</f>
        <v>6.6272727272727252</v>
      </c>
      <c r="C218" s="61">
        <f>'Расчет субсидий'!D218-1</f>
        <v>-0.1952025280091928</v>
      </c>
      <c r="D218" s="61">
        <f>C218*'Расчет субсидий'!E218</f>
        <v>-1.952025280091928</v>
      </c>
      <c r="E218" s="62">
        <f t="shared" si="80"/>
        <v>-6.4397094166090101</v>
      </c>
      <c r="F218" s="30" t="s">
        <v>376</v>
      </c>
      <c r="G218" s="30" t="s">
        <v>376</v>
      </c>
      <c r="H218" s="30" t="s">
        <v>376</v>
      </c>
      <c r="I218" s="30" t="s">
        <v>376</v>
      </c>
      <c r="J218" s="30" t="s">
        <v>376</v>
      </c>
      <c r="K218" s="30" t="s">
        <v>376</v>
      </c>
      <c r="L218" s="61">
        <f>'Расчет субсидий'!P218-1</f>
        <v>0.19804526748971196</v>
      </c>
      <c r="M218" s="61">
        <f>L218*'Расчет субсидий'!Q218</f>
        <v>3.9609053497942392</v>
      </c>
      <c r="N218" s="62">
        <f t="shared" si="81"/>
        <v>13.066982143881736</v>
      </c>
      <c r="O218" s="61">
        <f>'Расчет субсидий'!R218-1</f>
        <v>0</v>
      </c>
      <c r="P218" s="61">
        <f>O218*'Расчет субсидий'!S218</f>
        <v>0</v>
      </c>
      <c r="Q218" s="62">
        <f t="shared" si="82"/>
        <v>0</v>
      </c>
      <c r="R218" s="61">
        <f>'Расчет субсидий'!V218-1</f>
        <v>0</v>
      </c>
      <c r="S218" s="61">
        <f>R218*'Расчет субсидий'!W218</f>
        <v>0</v>
      </c>
      <c r="T218" s="62">
        <f t="shared" si="83"/>
        <v>0</v>
      </c>
      <c r="U218" s="61">
        <f>'Расчет субсидий'!Z218-1</f>
        <v>0</v>
      </c>
      <c r="V218" s="61">
        <f>U218*'Расчет субсидий'!AA218</f>
        <v>0</v>
      </c>
      <c r="W218" s="62">
        <f t="shared" si="84"/>
        <v>0</v>
      </c>
      <c r="X218" s="61">
        <f t="shared" si="69"/>
        <v>2.008880069702311</v>
      </c>
    </row>
    <row r="219" spans="1:24" ht="15" customHeight="1">
      <c r="A219" s="36" t="s">
        <v>217</v>
      </c>
      <c r="B219" s="59">
        <f>'Расчет субсидий'!AG219</f>
        <v>16.345454545454544</v>
      </c>
      <c r="C219" s="61">
        <f>'Расчет субсидий'!D219-1</f>
        <v>0.30907580182759498</v>
      </c>
      <c r="D219" s="61">
        <f>C219*'Расчет субсидий'!E219</f>
        <v>3.0907580182759498</v>
      </c>
      <c r="E219" s="62">
        <f t="shared" si="80"/>
        <v>2.5211683467788109</v>
      </c>
      <c r="F219" s="30" t="s">
        <v>376</v>
      </c>
      <c r="G219" s="30" t="s">
        <v>376</v>
      </c>
      <c r="H219" s="30" t="s">
        <v>376</v>
      </c>
      <c r="I219" s="30" t="s">
        <v>376</v>
      </c>
      <c r="J219" s="30" t="s">
        <v>376</v>
      </c>
      <c r="K219" s="30" t="s">
        <v>376</v>
      </c>
      <c r="L219" s="61">
        <f>'Расчет субсидий'!P219-1</f>
        <v>-2.6245466692116359E-3</v>
      </c>
      <c r="M219" s="61">
        <f>L219*'Расчет субсидий'!Q219</f>
        <v>-5.2490933384232719E-2</v>
      </c>
      <c r="N219" s="62">
        <f t="shared" si="81"/>
        <v>-4.2817483270664515E-2</v>
      </c>
      <c r="O219" s="61">
        <f>'Расчет субсидий'!R219-1</f>
        <v>0</v>
      </c>
      <c r="P219" s="61">
        <f>O219*'Расчет субсидий'!S219</f>
        <v>0</v>
      </c>
      <c r="Q219" s="62">
        <f t="shared" si="82"/>
        <v>0</v>
      </c>
      <c r="R219" s="61">
        <f>'Расчет субсидий'!V219-1</f>
        <v>0.55000000000000004</v>
      </c>
      <c r="S219" s="61">
        <f>R219*'Расчет субсидий'!W219</f>
        <v>16.5</v>
      </c>
      <c r="T219" s="62">
        <f t="shared" si="83"/>
        <v>13.459247691300918</v>
      </c>
      <c r="U219" s="61">
        <f>'Расчет субсидий'!Z219-1</f>
        <v>2.4999999999999911E-2</v>
      </c>
      <c r="V219" s="61">
        <f>U219*'Расчет субсидий'!AA219</f>
        <v>0.49999999999999822</v>
      </c>
      <c r="W219" s="62">
        <f t="shared" si="84"/>
        <v>0.40785599064548095</v>
      </c>
      <c r="X219" s="61">
        <f t="shared" si="69"/>
        <v>20.038267084891714</v>
      </c>
    </row>
    <row r="220" spans="1:24" ht="15" customHeight="1">
      <c r="A220" s="36" t="s">
        <v>218</v>
      </c>
      <c r="B220" s="59">
        <f>'Расчет субсидий'!AG220</f>
        <v>25.581818181818164</v>
      </c>
      <c r="C220" s="61">
        <f>'Расчет субсидий'!D220-1</f>
        <v>-0.72098690015611222</v>
      </c>
      <c r="D220" s="61">
        <f>C220*'Расчет субсидий'!E220</f>
        <v>-7.2098690015611222</v>
      </c>
      <c r="E220" s="62">
        <f t="shared" si="80"/>
        <v>-22.906628803011717</v>
      </c>
      <c r="F220" s="30" t="s">
        <v>376</v>
      </c>
      <c r="G220" s="30" t="s">
        <v>376</v>
      </c>
      <c r="H220" s="30" t="s">
        <v>376</v>
      </c>
      <c r="I220" s="30" t="s">
        <v>376</v>
      </c>
      <c r="J220" s="30" t="s">
        <v>376</v>
      </c>
      <c r="K220" s="30" t="s">
        <v>376</v>
      </c>
      <c r="L220" s="61">
        <f>'Расчет субсидий'!P220-1</f>
        <v>1.1210877373011798</v>
      </c>
      <c r="M220" s="61">
        <f>L220*'Расчет субсидий'!Q220</f>
        <v>22.421754746023595</v>
      </c>
      <c r="N220" s="62">
        <f t="shared" si="81"/>
        <v>71.236635917812052</v>
      </c>
      <c r="O220" s="61">
        <f>'Расчет субсидий'!R220-1</f>
        <v>0</v>
      </c>
      <c r="P220" s="61">
        <f>O220*'Расчет субсидий'!S220</f>
        <v>0</v>
      </c>
      <c r="Q220" s="62">
        <f t="shared" si="82"/>
        <v>0</v>
      </c>
      <c r="R220" s="61">
        <f>'Расчет субсидий'!V220-1</f>
        <v>-0.372</v>
      </c>
      <c r="S220" s="61">
        <f>R220*'Расчет субсидий'!W220</f>
        <v>-11.16</v>
      </c>
      <c r="T220" s="62">
        <f t="shared" si="83"/>
        <v>-35.456674370402375</v>
      </c>
      <c r="U220" s="61">
        <f>'Расчет субсидий'!Z220-1</f>
        <v>0.19999999999999996</v>
      </c>
      <c r="V220" s="61">
        <f>U220*'Расчет субсидий'!AA220</f>
        <v>3.9999999999999991</v>
      </c>
      <c r="W220" s="62">
        <f t="shared" si="84"/>
        <v>12.708485437420201</v>
      </c>
      <c r="X220" s="61">
        <f t="shared" si="69"/>
        <v>8.0518857444624707</v>
      </c>
    </row>
    <row r="221" spans="1:24" ht="15" customHeight="1">
      <c r="A221" s="36" t="s">
        <v>219</v>
      </c>
      <c r="B221" s="59">
        <f>'Расчет субсидий'!AG221</f>
        <v>5.5363636363636353</v>
      </c>
      <c r="C221" s="61">
        <f>'Расчет субсидий'!D221-1</f>
        <v>1.4744683121132374</v>
      </c>
      <c r="D221" s="61">
        <f>C221*'Расчет субсидий'!E221</f>
        <v>14.744683121132374</v>
      </c>
      <c r="E221" s="62">
        <f t="shared" si="80"/>
        <v>0.62794303355460879</v>
      </c>
      <c r="F221" s="30" t="s">
        <v>376</v>
      </c>
      <c r="G221" s="30" t="s">
        <v>376</v>
      </c>
      <c r="H221" s="30" t="s">
        <v>376</v>
      </c>
      <c r="I221" s="30" t="s">
        <v>376</v>
      </c>
      <c r="J221" s="30" t="s">
        <v>376</v>
      </c>
      <c r="K221" s="30" t="s">
        <v>376</v>
      </c>
      <c r="L221" s="61">
        <f>'Расчет субсидий'!P221-1</f>
        <v>-0.58728725805166881</v>
      </c>
      <c r="M221" s="61">
        <f>L221*'Расчет субсидий'!Q221</f>
        <v>-11.745745161033376</v>
      </c>
      <c r="N221" s="62">
        <f t="shared" si="81"/>
        <v>-0.50022498192638154</v>
      </c>
      <c r="O221" s="61">
        <f>'Расчет субсидий'!R221-1</f>
        <v>0</v>
      </c>
      <c r="P221" s="61">
        <f>O221*'Расчет субсидий'!S221</f>
        <v>0</v>
      </c>
      <c r="Q221" s="62">
        <f t="shared" si="82"/>
        <v>0</v>
      </c>
      <c r="R221" s="61">
        <f>'Расчет субсидий'!V221-1</f>
        <v>8.4349999999999987</v>
      </c>
      <c r="S221" s="61">
        <f>R221*'Расчет субсидий'!W221</f>
        <v>84.35</v>
      </c>
      <c r="T221" s="62">
        <f t="shared" si="83"/>
        <v>3.5922775989955249</v>
      </c>
      <c r="U221" s="61">
        <f>'Расчет субсидий'!Z221-1</f>
        <v>1.0662500000000001</v>
      </c>
      <c r="V221" s="61">
        <f>U221*'Расчет субсидий'!AA221</f>
        <v>42.650000000000006</v>
      </c>
      <c r="W221" s="62">
        <f t="shared" si="84"/>
        <v>1.8163679857398831</v>
      </c>
      <c r="X221" s="61">
        <f t="shared" si="69"/>
        <v>129.998937960099</v>
      </c>
    </row>
    <row r="222" spans="1:24" ht="15" customHeight="1">
      <c r="A222" s="36" t="s">
        <v>220</v>
      </c>
      <c r="B222" s="59">
        <f>'Расчет субсидий'!AG222</f>
        <v>15.809090909090912</v>
      </c>
      <c r="C222" s="61">
        <f>'Расчет субсидий'!D222-1</f>
        <v>-1</v>
      </c>
      <c r="D222" s="61">
        <f>C222*'Расчет субсидий'!E222</f>
        <v>0</v>
      </c>
      <c r="E222" s="62">
        <f t="shared" si="80"/>
        <v>0</v>
      </c>
      <c r="F222" s="30" t="s">
        <v>376</v>
      </c>
      <c r="G222" s="30" t="s">
        <v>376</v>
      </c>
      <c r="H222" s="30" t="s">
        <v>376</v>
      </c>
      <c r="I222" s="30" t="s">
        <v>376</v>
      </c>
      <c r="J222" s="30" t="s">
        <v>376</v>
      </c>
      <c r="K222" s="30" t="s">
        <v>376</v>
      </c>
      <c r="L222" s="61">
        <f>'Расчет субсидий'!P222-1</f>
        <v>1.4382470119521913</v>
      </c>
      <c r="M222" s="61">
        <f>L222*'Расчет субсидий'!Q222</f>
        <v>28.764940239043824</v>
      </c>
      <c r="N222" s="62">
        <f t="shared" si="81"/>
        <v>11.858357961678166</v>
      </c>
      <c r="O222" s="61">
        <f>'Расчет субсидий'!R222-1</f>
        <v>0</v>
      </c>
      <c r="P222" s="61">
        <f>O222*'Расчет субсидий'!S222</f>
        <v>0</v>
      </c>
      <c r="Q222" s="62">
        <f t="shared" si="82"/>
        <v>0</v>
      </c>
      <c r="R222" s="61">
        <f>'Расчет субсидий'!V222-1</f>
        <v>-0.28333333333333333</v>
      </c>
      <c r="S222" s="61">
        <f>R222*'Расчет субсидий'!W222</f>
        <v>-7.083333333333333</v>
      </c>
      <c r="T222" s="62">
        <f t="shared" si="83"/>
        <v>-2.9201069611311596</v>
      </c>
      <c r="U222" s="61">
        <f>'Расчет субсидий'!Z222-1</f>
        <v>0.66666666666666674</v>
      </c>
      <c r="V222" s="61">
        <f>U222*'Расчет субсидий'!AA222</f>
        <v>16.666666666666668</v>
      </c>
      <c r="W222" s="62">
        <f t="shared" si="84"/>
        <v>6.8708399085439051</v>
      </c>
      <c r="X222" s="61">
        <f t="shared" si="69"/>
        <v>38.34827357237716</v>
      </c>
    </row>
    <row r="223" spans="1:24" ht="15" customHeight="1">
      <c r="A223" s="36" t="s">
        <v>221</v>
      </c>
      <c r="B223" s="59">
        <f>'Расчет субсидий'!AG223</f>
        <v>-0.95454545454546746</v>
      </c>
      <c r="C223" s="61">
        <f>'Расчет субсидий'!D223-1</f>
        <v>1.0287744227353466</v>
      </c>
      <c r="D223" s="61">
        <f>C223*'Расчет субсидий'!E223</f>
        <v>10.287744227353466</v>
      </c>
      <c r="E223" s="62">
        <f t="shared" si="80"/>
        <v>21.550945126744192</v>
      </c>
      <c r="F223" s="30" t="s">
        <v>376</v>
      </c>
      <c r="G223" s="30" t="s">
        <v>376</v>
      </c>
      <c r="H223" s="30" t="s">
        <v>376</v>
      </c>
      <c r="I223" s="30" t="s">
        <v>376</v>
      </c>
      <c r="J223" s="30" t="s">
        <v>376</v>
      </c>
      <c r="K223" s="30" t="s">
        <v>376</v>
      </c>
      <c r="L223" s="61">
        <f>'Расчет субсидий'!P223-1</f>
        <v>-0.87936145952109468</v>
      </c>
      <c r="M223" s="61">
        <f>L223*'Расчет субсидий'!Q223</f>
        <v>-17.587229190421894</v>
      </c>
      <c r="N223" s="62">
        <f t="shared" si="81"/>
        <v>-36.84203289254593</v>
      </c>
      <c r="O223" s="61">
        <f>'Расчет субсидий'!R223-1</f>
        <v>0</v>
      </c>
      <c r="P223" s="61">
        <f>O223*'Расчет субсидий'!S223</f>
        <v>0</v>
      </c>
      <c r="Q223" s="62">
        <f t="shared" si="82"/>
        <v>0</v>
      </c>
      <c r="R223" s="61">
        <f>'Расчет субсидий'!V223-1</f>
        <v>-1.7500000000000071E-2</v>
      </c>
      <c r="S223" s="61">
        <f>R223*'Расчет субсидий'!W223</f>
        <v>-0.26250000000000107</v>
      </c>
      <c r="T223" s="62">
        <f t="shared" si="83"/>
        <v>-0.5498895550619336</v>
      </c>
      <c r="U223" s="61">
        <f>'Расчет субсидий'!Z223-1</f>
        <v>0.20303756994404476</v>
      </c>
      <c r="V223" s="61">
        <f>U223*'Расчет субсидий'!AA223</f>
        <v>7.1063149480415664</v>
      </c>
      <c r="W223" s="62">
        <f t="shared" si="84"/>
        <v>14.886431866318205</v>
      </c>
      <c r="X223" s="61">
        <f t="shared" si="69"/>
        <v>-0.45567001502686288</v>
      </c>
    </row>
    <row r="224" spans="1:24" ht="15" customHeight="1">
      <c r="A224" s="36" t="s">
        <v>222</v>
      </c>
      <c r="B224" s="59">
        <f>'Расчет субсидий'!AG224</f>
        <v>-5.5636363636363697</v>
      </c>
      <c r="C224" s="61">
        <f>'Расчет субсидий'!D224-1</f>
        <v>-1</v>
      </c>
      <c r="D224" s="61">
        <f>C224*'Расчет субсидий'!E224</f>
        <v>0</v>
      </c>
      <c r="E224" s="62">
        <f t="shared" si="80"/>
        <v>0</v>
      </c>
      <c r="F224" s="30" t="s">
        <v>376</v>
      </c>
      <c r="G224" s="30" t="s">
        <v>376</v>
      </c>
      <c r="H224" s="30" t="s">
        <v>376</v>
      </c>
      <c r="I224" s="30" t="s">
        <v>376</v>
      </c>
      <c r="J224" s="30" t="s">
        <v>376</v>
      </c>
      <c r="K224" s="30" t="s">
        <v>376</v>
      </c>
      <c r="L224" s="61">
        <f>'Расчет субсидий'!P224-1</f>
        <v>-0.56482326855354126</v>
      </c>
      <c r="M224" s="61">
        <f>L224*'Расчет субсидий'!Q224</f>
        <v>-11.296465371070825</v>
      </c>
      <c r="N224" s="62">
        <f t="shared" si="81"/>
        <v>-6.6767814652002828</v>
      </c>
      <c r="O224" s="61">
        <f>'Расчет субсидий'!R224-1</f>
        <v>0</v>
      </c>
      <c r="P224" s="61">
        <f>O224*'Расчет субсидий'!S224</f>
        <v>0</v>
      </c>
      <c r="Q224" s="62">
        <f t="shared" si="82"/>
        <v>0</v>
      </c>
      <c r="R224" s="61">
        <f>'Расчет субсидий'!V224-1</f>
        <v>-1.5000000000000013E-2</v>
      </c>
      <c r="S224" s="61">
        <f>R224*'Расчет субсидий'!W224</f>
        <v>-0.4500000000000004</v>
      </c>
      <c r="T224" s="62">
        <f t="shared" si="83"/>
        <v>-0.26597272338252825</v>
      </c>
      <c r="U224" s="61">
        <f>'Расчет субсидий'!Z224-1</f>
        <v>0.1166666666666667</v>
      </c>
      <c r="V224" s="61">
        <f>U224*'Расчет субсидий'!AA224</f>
        <v>2.3333333333333339</v>
      </c>
      <c r="W224" s="62">
        <f t="shared" si="84"/>
        <v>1.379117824946442</v>
      </c>
      <c r="X224" s="61">
        <f t="shared" si="69"/>
        <v>-9.4131320377374923</v>
      </c>
    </row>
    <row r="225" spans="1:24" ht="15" customHeight="1">
      <c r="A225" s="36" t="s">
        <v>223</v>
      </c>
      <c r="B225" s="59">
        <f>'Расчет субсидий'!AG225</f>
        <v>-0.47272727272727622</v>
      </c>
      <c r="C225" s="61">
        <f>'Расчет субсидий'!D225-1</f>
        <v>-1</v>
      </c>
      <c r="D225" s="61">
        <f>C225*'Расчет субсидий'!E225</f>
        <v>0</v>
      </c>
      <c r="E225" s="62">
        <f t="shared" si="80"/>
        <v>0</v>
      </c>
      <c r="F225" s="30" t="s">
        <v>376</v>
      </c>
      <c r="G225" s="30" t="s">
        <v>376</v>
      </c>
      <c r="H225" s="30" t="s">
        <v>376</v>
      </c>
      <c r="I225" s="30" t="s">
        <v>376</v>
      </c>
      <c r="J225" s="30" t="s">
        <v>376</v>
      </c>
      <c r="K225" s="30" t="s">
        <v>376</v>
      </c>
      <c r="L225" s="61">
        <f>'Расчет субсидий'!P225-1</f>
        <v>0.20957309184993544</v>
      </c>
      <c r="M225" s="61">
        <f>L225*'Расчет субсидий'!Q225</f>
        <v>4.1914618369987089</v>
      </c>
      <c r="N225" s="62">
        <f t="shared" si="81"/>
        <v>2.5198755617006818</v>
      </c>
      <c r="O225" s="61">
        <f>'Расчет субсидий'!R225-1</f>
        <v>0</v>
      </c>
      <c r="P225" s="61">
        <f>O225*'Расчет субсидий'!S225</f>
        <v>0</v>
      </c>
      <c r="Q225" s="62">
        <f t="shared" si="82"/>
        <v>0</v>
      </c>
      <c r="R225" s="61">
        <f>'Расчет субсидий'!V225-1</f>
        <v>-6.611111111111112E-2</v>
      </c>
      <c r="S225" s="61">
        <f>R225*'Расчет субсидий'!W225</f>
        <v>-2.6444444444444448</v>
      </c>
      <c r="T225" s="62">
        <f t="shared" si="83"/>
        <v>-1.5898202557898526</v>
      </c>
      <c r="U225" s="61">
        <f>'Расчет субсидий'!Z225-1</f>
        <v>-0.23333333333333339</v>
      </c>
      <c r="V225" s="61">
        <f>U225*'Расчет субсидий'!AA225</f>
        <v>-2.3333333333333339</v>
      </c>
      <c r="W225" s="62">
        <f t="shared" si="84"/>
        <v>-1.4027825786381054</v>
      </c>
      <c r="X225" s="61">
        <f t="shared" si="69"/>
        <v>-0.78631594077906986</v>
      </c>
    </row>
    <row r="226" spans="1:24" ht="15" customHeight="1">
      <c r="A226" s="35" t="s">
        <v>224</v>
      </c>
      <c r="B226" s="63"/>
      <c r="C226" s="64"/>
      <c r="D226" s="64"/>
      <c r="E226" s="65"/>
      <c r="F226" s="64"/>
      <c r="G226" s="64"/>
      <c r="H226" s="65"/>
      <c r="I226" s="65"/>
      <c r="J226" s="65"/>
      <c r="K226" s="65"/>
      <c r="L226" s="64"/>
      <c r="M226" s="64"/>
      <c r="N226" s="65"/>
      <c r="O226" s="64"/>
      <c r="P226" s="64"/>
      <c r="Q226" s="65"/>
      <c r="R226" s="64"/>
      <c r="S226" s="64"/>
      <c r="T226" s="65"/>
      <c r="U226" s="64"/>
      <c r="V226" s="64"/>
      <c r="W226" s="65"/>
      <c r="X226" s="65"/>
    </row>
    <row r="227" spans="1:24" ht="15" customHeight="1">
      <c r="A227" s="36" t="s">
        <v>225</v>
      </c>
      <c r="B227" s="59">
        <f>'Расчет субсидий'!AG227</f>
        <v>-10.536363636363646</v>
      </c>
      <c r="C227" s="61">
        <f>'Расчет субсидий'!D227-1</f>
        <v>-1</v>
      </c>
      <c r="D227" s="61">
        <f>C227*'Расчет субсидий'!E227</f>
        <v>0</v>
      </c>
      <c r="E227" s="62">
        <f t="shared" ref="E227:E235" si="85">$B227*D227/$X227</f>
        <v>0</v>
      </c>
      <c r="F227" s="30" t="s">
        <v>376</v>
      </c>
      <c r="G227" s="30" t="s">
        <v>376</v>
      </c>
      <c r="H227" s="30" t="s">
        <v>376</v>
      </c>
      <c r="I227" s="30" t="s">
        <v>376</v>
      </c>
      <c r="J227" s="30" t="s">
        <v>376</v>
      </c>
      <c r="K227" s="30" t="s">
        <v>376</v>
      </c>
      <c r="L227" s="61">
        <f>'Расчет субсидий'!P227-1</f>
        <v>-0.37972876516773724</v>
      </c>
      <c r="M227" s="61">
        <f>L227*'Расчет субсидий'!Q227</f>
        <v>-7.5945753033547447</v>
      </c>
      <c r="N227" s="62">
        <f t="shared" ref="N227:N235" si="86">$B227*M227/$X227</f>
        <v>-10.536363636363646</v>
      </c>
      <c r="O227" s="61">
        <f>'Расчет субсидий'!R227-1</f>
        <v>0</v>
      </c>
      <c r="P227" s="61">
        <f>O227*'Расчет субсидий'!S227</f>
        <v>0</v>
      </c>
      <c r="Q227" s="62">
        <f t="shared" ref="Q227:Q235" si="87">$B227*P227/$X227</f>
        <v>0</v>
      </c>
      <c r="R227" s="61">
        <f>'Расчет субсидий'!V227-1</f>
        <v>0</v>
      </c>
      <c r="S227" s="61">
        <f>R227*'Расчет субсидий'!W227</f>
        <v>0</v>
      </c>
      <c r="T227" s="62">
        <f t="shared" ref="T227:T235" si="88">$B227*S227/$X227</f>
        <v>0</v>
      </c>
      <c r="U227" s="61">
        <f>'Расчет субсидий'!Z227-1</f>
        <v>0</v>
      </c>
      <c r="V227" s="61">
        <f>U227*'Расчет субсидий'!AA227</f>
        <v>0</v>
      </c>
      <c r="W227" s="62">
        <f t="shared" ref="W227:W235" si="89">$B227*V227/$X227</f>
        <v>0</v>
      </c>
      <c r="X227" s="61">
        <f t="shared" si="69"/>
        <v>-7.5945753033547447</v>
      </c>
    </row>
    <row r="228" spans="1:24" ht="15" customHeight="1">
      <c r="A228" s="36" t="s">
        <v>149</v>
      </c>
      <c r="B228" s="59">
        <f>'Расчет субсидий'!AG228</f>
        <v>3.681818181818187</v>
      </c>
      <c r="C228" s="61">
        <f>'Расчет субсидий'!D228-1</f>
        <v>-1</v>
      </c>
      <c r="D228" s="61">
        <f>C228*'Расчет субсидий'!E228</f>
        <v>0</v>
      </c>
      <c r="E228" s="62">
        <f t="shared" si="85"/>
        <v>0</v>
      </c>
      <c r="F228" s="30" t="s">
        <v>376</v>
      </c>
      <c r="G228" s="30" t="s">
        <v>376</v>
      </c>
      <c r="H228" s="30" t="s">
        <v>376</v>
      </c>
      <c r="I228" s="30" t="s">
        <v>376</v>
      </c>
      <c r="J228" s="30" t="s">
        <v>376</v>
      </c>
      <c r="K228" s="30" t="s">
        <v>376</v>
      </c>
      <c r="L228" s="61">
        <f>'Расчет субсидий'!P228-1</f>
        <v>-0.68835820895522382</v>
      </c>
      <c r="M228" s="61">
        <f>L228*'Расчет субсидий'!Q228</f>
        <v>-13.767164179104476</v>
      </c>
      <c r="N228" s="62">
        <f t="shared" si="86"/>
        <v>-15.223463158392876</v>
      </c>
      <c r="O228" s="61">
        <f>'Расчет субсидий'!R228-1</f>
        <v>0</v>
      </c>
      <c r="P228" s="61">
        <f>O228*'Расчет субсидий'!S228</f>
        <v>0</v>
      </c>
      <c r="Q228" s="62">
        <f t="shared" si="87"/>
        <v>0</v>
      </c>
      <c r="R228" s="61">
        <f>'Расчет субсидий'!V228-1</f>
        <v>0.3032258064516129</v>
      </c>
      <c r="S228" s="61">
        <f>R228*'Расчет субсидий'!W228</f>
        <v>9.0967741935483879</v>
      </c>
      <c r="T228" s="62">
        <f t="shared" si="88"/>
        <v>10.059036486678337</v>
      </c>
      <c r="U228" s="61">
        <f>'Расчет субсидий'!Z228-1</f>
        <v>0.40000000000000013</v>
      </c>
      <c r="V228" s="61">
        <f>U228*'Расчет субсидий'!AA228</f>
        <v>8.0000000000000036</v>
      </c>
      <c r="W228" s="62">
        <f t="shared" si="89"/>
        <v>8.8462448535327258</v>
      </c>
      <c r="X228" s="61">
        <f t="shared" si="69"/>
        <v>3.3296100144439151</v>
      </c>
    </row>
    <row r="229" spans="1:24" ht="15" customHeight="1">
      <c r="A229" s="36" t="s">
        <v>226</v>
      </c>
      <c r="B229" s="59">
        <f>'Расчет субсидий'!AG229</f>
        <v>5.318181818181813</v>
      </c>
      <c r="C229" s="61">
        <f>'Расчет субсидий'!D229-1</f>
        <v>-1</v>
      </c>
      <c r="D229" s="61">
        <f>C229*'Расчет субсидий'!E229</f>
        <v>0</v>
      </c>
      <c r="E229" s="62">
        <f t="shared" si="85"/>
        <v>0</v>
      </c>
      <c r="F229" s="30" t="s">
        <v>376</v>
      </c>
      <c r="G229" s="30" t="s">
        <v>376</v>
      </c>
      <c r="H229" s="30" t="s">
        <v>376</v>
      </c>
      <c r="I229" s="30" t="s">
        <v>376</v>
      </c>
      <c r="J229" s="30" t="s">
        <v>376</v>
      </c>
      <c r="K229" s="30" t="s">
        <v>376</v>
      </c>
      <c r="L229" s="61">
        <f>'Расчет субсидий'!P229-1</f>
        <v>0.56549118387909303</v>
      </c>
      <c r="M229" s="61">
        <f>L229*'Расчет субсидий'!Q229</f>
        <v>11.309823677581861</v>
      </c>
      <c r="N229" s="62">
        <f t="shared" si="86"/>
        <v>19.36064771359634</v>
      </c>
      <c r="O229" s="61">
        <f>'Расчет субсидий'!R229-1</f>
        <v>0</v>
      </c>
      <c r="P229" s="61">
        <f>O229*'Расчет субсидий'!S229</f>
        <v>0</v>
      </c>
      <c r="Q229" s="62">
        <f t="shared" si="87"/>
        <v>0</v>
      </c>
      <c r="R229" s="61">
        <f>'Расчет субсидий'!V229-1</f>
        <v>0.67812500000000009</v>
      </c>
      <c r="S229" s="61">
        <f>R229*'Расчет субсидий'!W229</f>
        <v>10.171875000000002</v>
      </c>
      <c r="T229" s="62">
        <f t="shared" si="88"/>
        <v>17.412657710314015</v>
      </c>
      <c r="U229" s="61">
        <f>'Расчет субсидий'!Z229-1</f>
        <v>-0.52500000000000002</v>
      </c>
      <c r="V229" s="61">
        <f>U229*'Расчет субсидий'!AA229</f>
        <v>-18.375</v>
      </c>
      <c r="W229" s="62">
        <f t="shared" si="89"/>
        <v>-31.455123605728541</v>
      </c>
      <c r="X229" s="61">
        <f t="shared" si="69"/>
        <v>3.1066986775818606</v>
      </c>
    </row>
    <row r="230" spans="1:24" ht="15" customHeight="1">
      <c r="A230" s="36" t="s">
        <v>227</v>
      </c>
      <c r="B230" s="59">
        <f>'Расчет субсидий'!AG230</f>
        <v>42.281818181818181</v>
      </c>
      <c r="C230" s="61">
        <f>'Расчет субсидий'!D230-1</f>
        <v>-1</v>
      </c>
      <c r="D230" s="61">
        <f>C230*'Расчет субсидий'!E230</f>
        <v>0</v>
      </c>
      <c r="E230" s="62">
        <f t="shared" si="85"/>
        <v>0</v>
      </c>
      <c r="F230" s="30" t="s">
        <v>376</v>
      </c>
      <c r="G230" s="30" t="s">
        <v>376</v>
      </c>
      <c r="H230" s="30" t="s">
        <v>376</v>
      </c>
      <c r="I230" s="30" t="s">
        <v>376</v>
      </c>
      <c r="J230" s="30" t="s">
        <v>376</v>
      </c>
      <c r="K230" s="30" t="s">
        <v>376</v>
      </c>
      <c r="L230" s="61">
        <f>'Расчет субсидий'!P230-1</f>
        <v>0.42468619246861916</v>
      </c>
      <c r="M230" s="61">
        <f>L230*'Расчет субсидий'!Q230</f>
        <v>8.4937238493723832</v>
      </c>
      <c r="N230" s="62">
        <f t="shared" si="86"/>
        <v>3.2355891399148384</v>
      </c>
      <c r="O230" s="61">
        <f>'Расчет субсидий'!R230-1</f>
        <v>0</v>
      </c>
      <c r="P230" s="61">
        <f>O230*'Расчет субсидий'!S230</f>
        <v>0</v>
      </c>
      <c r="Q230" s="62">
        <f t="shared" si="87"/>
        <v>0</v>
      </c>
      <c r="R230" s="61">
        <f>'Расчет субсидий'!V230-1</f>
        <v>4.9000000000000004</v>
      </c>
      <c r="S230" s="61">
        <f>R230*'Расчет субсидий'!W230</f>
        <v>122.50000000000001</v>
      </c>
      <c r="T230" s="62">
        <f t="shared" si="88"/>
        <v>46.665005440323505</v>
      </c>
      <c r="U230" s="61">
        <f>'Расчет субсидий'!Z230-1</f>
        <v>-0.8</v>
      </c>
      <c r="V230" s="61">
        <f>U230*'Расчет субсидий'!AA230</f>
        <v>-20</v>
      </c>
      <c r="W230" s="62">
        <f t="shared" si="89"/>
        <v>-7.6187763984201631</v>
      </c>
      <c r="X230" s="61">
        <f t="shared" si="69"/>
        <v>110.9937238493724</v>
      </c>
    </row>
    <row r="231" spans="1:24" ht="15" customHeight="1">
      <c r="A231" s="36" t="s">
        <v>228</v>
      </c>
      <c r="B231" s="59">
        <f>'Расчет субсидий'!AG231</f>
        <v>0.51818181818181852</v>
      </c>
      <c r="C231" s="61">
        <f>'Расчет субсидий'!D231-1</f>
        <v>0.17917316692667717</v>
      </c>
      <c r="D231" s="61">
        <f>C231*'Расчет субсидий'!E231</f>
        <v>1.7917316692667717</v>
      </c>
      <c r="E231" s="62">
        <f t="shared" si="85"/>
        <v>1.7470055553090048E-2</v>
      </c>
      <c r="F231" s="30" t="s">
        <v>376</v>
      </c>
      <c r="G231" s="30" t="s">
        <v>376</v>
      </c>
      <c r="H231" s="30" t="s">
        <v>376</v>
      </c>
      <c r="I231" s="30" t="s">
        <v>376</v>
      </c>
      <c r="J231" s="30" t="s">
        <v>376</v>
      </c>
      <c r="K231" s="30" t="s">
        <v>376</v>
      </c>
      <c r="L231" s="61">
        <f>'Расчет субсидий'!P231-1</f>
        <v>-0.58234610917537744</v>
      </c>
      <c r="M231" s="61">
        <f>L231*'Расчет субсидий'!Q231</f>
        <v>-11.646922183507549</v>
      </c>
      <c r="N231" s="62">
        <f t="shared" si="86"/>
        <v>-0.113561858094332</v>
      </c>
      <c r="O231" s="61">
        <f>'Расчет субсидий'!R231-1</f>
        <v>0</v>
      </c>
      <c r="P231" s="61">
        <f>O231*'Расчет субсидий'!S231</f>
        <v>0</v>
      </c>
      <c r="Q231" s="62">
        <f t="shared" si="87"/>
        <v>0</v>
      </c>
      <c r="R231" s="61">
        <f>'Расчет субсидий'!V231-1</f>
        <v>0</v>
      </c>
      <c r="S231" s="61">
        <f>R231*'Расчет субсидий'!W231</f>
        <v>0</v>
      </c>
      <c r="T231" s="62">
        <f t="shared" si="88"/>
        <v>0</v>
      </c>
      <c r="U231" s="61">
        <f>'Расчет субсидий'!Z231-1</f>
        <v>1.7999999999999998</v>
      </c>
      <c r="V231" s="61">
        <f>U231*'Расчет субсидий'!AA231</f>
        <v>62.999999999999993</v>
      </c>
      <c r="W231" s="62">
        <f t="shared" si="89"/>
        <v>0.61427362072306047</v>
      </c>
      <c r="X231" s="61">
        <f t="shared" si="69"/>
        <v>53.144809485759218</v>
      </c>
    </row>
    <row r="232" spans="1:24" ht="15" customHeight="1">
      <c r="A232" s="36" t="s">
        <v>229</v>
      </c>
      <c r="B232" s="59">
        <f>'Расчет субсидий'!AG232</f>
        <v>-1.7545454545454788</v>
      </c>
      <c r="C232" s="61">
        <f>'Расчет субсидий'!D232-1</f>
        <v>0.64202792594916835</v>
      </c>
      <c r="D232" s="61">
        <f>C232*'Расчет субсидий'!E232</f>
        <v>6.420279259491684</v>
      </c>
      <c r="E232" s="62">
        <f t="shared" si="85"/>
        <v>11.888207527622921</v>
      </c>
      <c r="F232" s="30" t="s">
        <v>376</v>
      </c>
      <c r="G232" s="30" t="s">
        <v>376</v>
      </c>
      <c r="H232" s="30" t="s">
        <v>376</v>
      </c>
      <c r="I232" s="30" t="s">
        <v>376</v>
      </c>
      <c r="J232" s="30" t="s">
        <v>376</v>
      </c>
      <c r="K232" s="30" t="s">
        <v>376</v>
      </c>
      <c r="L232" s="61">
        <f>'Расчет субсидий'!P232-1</f>
        <v>-0.36839146612415341</v>
      </c>
      <c r="M232" s="61">
        <f>L232*'Расчет субсидий'!Q232</f>
        <v>-7.3678293224830682</v>
      </c>
      <c r="N232" s="62">
        <f t="shared" si="86"/>
        <v>-13.6427529821684</v>
      </c>
      <c r="O232" s="61">
        <f>'Расчет субсидий'!R232-1</f>
        <v>0</v>
      </c>
      <c r="P232" s="61">
        <f>O232*'Расчет субсидий'!S232</f>
        <v>0</v>
      </c>
      <c r="Q232" s="62">
        <f t="shared" si="87"/>
        <v>0</v>
      </c>
      <c r="R232" s="61">
        <f>'Расчет субсидий'!V232-1</f>
        <v>0</v>
      </c>
      <c r="S232" s="61">
        <f>R232*'Расчет субсидий'!W232</f>
        <v>0</v>
      </c>
      <c r="T232" s="62">
        <f t="shared" si="88"/>
        <v>0</v>
      </c>
      <c r="U232" s="61">
        <f>'Расчет субсидий'!Z232-1</f>
        <v>0</v>
      </c>
      <c r="V232" s="61">
        <f>U232*'Расчет субсидий'!AA232</f>
        <v>0</v>
      </c>
      <c r="W232" s="62">
        <f t="shared" si="89"/>
        <v>0</v>
      </c>
      <c r="X232" s="61">
        <f t="shared" si="69"/>
        <v>-0.94755006299138422</v>
      </c>
    </row>
    <row r="233" spans="1:24" ht="15" customHeight="1">
      <c r="A233" s="36" t="s">
        <v>230</v>
      </c>
      <c r="B233" s="59">
        <f>'Расчет субсидий'!AG233</f>
        <v>16.272727272727266</v>
      </c>
      <c r="C233" s="61">
        <f>'Расчет субсидий'!D233-1</f>
        <v>-1</v>
      </c>
      <c r="D233" s="61">
        <f>C233*'Расчет субсидий'!E233</f>
        <v>0</v>
      </c>
      <c r="E233" s="62">
        <f t="shared" si="85"/>
        <v>0</v>
      </c>
      <c r="F233" s="30" t="s">
        <v>376</v>
      </c>
      <c r="G233" s="30" t="s">
        <v>376</v>
      </c>
      <c r="H233" s="30" t="s">
        <v>376</v>
      </c>
      <c r="I233" s="30" t="s">
        <v>376</v>
      </c>
      <c r="J233" s="30" t="s">
        <v>376</v>
      </c>
      <c r="K233" s="30" t="s">
        <v>376</v>
      </c>
      <c r="L233" s="61">
        <f>'Расчет субсидий'!P233-1</f>
        <v>-0.67587209302325579</v>
      </c>
      <c r="M233" s="61">
        <f>L233*'Расчет субсидий'!Q233</f>
        <v>-13.517441860465116</v>
      </c>
      <c r="N233" s="62">
        <f t="shared" si="86"/>
        <v>-3.5883604774718023</v>
      </c>
      <c r="O233" s="61">
        <f>'Расчет субсидий'!R233-1</f>
        <v>0</v>
      </c>
      <c r="P233" s="61">
        <f>O233*'Расчет субсидий'!S233</f>
        <v>0</v>
      </c>
      <c r="Q233" s="62">
        <f t="shared" si="87"/>
        <v>0</v>
      </c>
      <c r="R233" s="61">
        <f>'Расчет субсидий'!V233-1</f>
        <v>0.5161290322580645</v>
      </c>
      <c r="S233" s="61">
        <f>R233*'Расчет субсидий'!W233</f>
        <v>15.483870967741936</v>
      </c>
      <c r="T233" s="62">
        <f t="shared" si="88"/>
        <v>4.1103717103027684</v>
      </c>
      <c r="U233" s="61">
        <f>'Расчет субсидий'!Z233-1</f>
        <v>2.9666666666666668</v>
      </c>
      <c r="V233" s="61">
        <f>U233*'Расчет субсидий'!AA233</f>
        <v>59.333333333333336</v>
      </c>
      <c r="W233" s="62">
        <f t="shared" si="89"/>
        <v>15.750716039896302</v>
      </c>
      <c r="X233" s="61">
        <f t="shared" si="69"/>
        <v>61.299762440610152</v>
      </c>
    </row>
    <row r="234" spans="1:24" ht="15" customHeight="1">
      <c r="A234" s="36" t="s">
        <v>231</v>
      </c>
      <c r="B234" s="59">
        <f>'Расчет субсидий'!AG234</f>
        <v>-28.172727272727272</v>
      </c>
      <c r="C234" s="61">
        <f>'Расчет субсидий'!D234-1</f>
        <v>-1</v>
      </c>
      <c r="D234" s="61">
        <f>C234*'Расчет субсидий'!E234</f>
        <v>0</v>
      </c>
      <c r="E234" s="62">
        <f t="shared" si="85"/>
        <v>0</v>
      </c>
      <c r="F234" s="30" t="s">
        <v>376</v>
      </c>
      <c r="G234" s="30" t="s">
        <v>376</v>
      </c>
      <c r="H234" s="30" t="s">
        <v>376</v>
      </c>
      <c r="I234" s="30" t="s">
        <v>376</v>
      </c>
      <c r="J234" s="30" t="s">
        <v>376</v>
      </c>
      <c r="K234" s="30" t="s">
        <v>376</v>
      </c>
      <c r="L234" s="61">
        <f>'Расчет субсидий'!P234-1</f>
        <v>-0.52354874041621025</v>
      </c>
      <c r="M234" s="61">
        <f>L234*'Расчет субсидий'!Q234</f>
        <v>-10.470974808324204</v>
      </c>
      <c r="N234" s="62">
        <f t="shared" si="86"/>
        <v>-12.842115757648001</v>
      </c>
      <c r="O234" s="61">
        <f>'Расчет субсидий'!R234-1</f>
        <v>0</v>
      </c>
      <c r="P234" s="61">
        <f>O234*'Расчет субсидий'!S234</f>
        <v>0</v>
      </c>
      <c r="Q234" s="62">
        <f t="shared" si="87"/>
        <v>0</v>
      </c>
      <c r="R234" s="61">
        <f>'Расчет субсидий'!V234-1</f>
        <v>0</v>
      </c>
      <c r="S234" s="61">
        <f>R234*'Расчет субсидий'!W234</f>
        <v>0</v>
      </c>
      <c r="T234" s="62">
        <f t="shared" si="88"/>
        <v>0</v>
      </c>
      <c r="U234" s="61">
        <f>'Расчет субсидий'!Z234-1</f>
        <v>-0.5</v>
      </c>
      <c r="V234" s="61">
        <f>U234*'Расчет субсидий'!AA234</f>
        <v>-12.5</v>
      </c>
      <c r="W234" s="62">
        <f t="shared" si="89"/>
        <v>-15.330611515079271</v>
      </c>
      <c r="X234" s="61">
        <f t="shared" si="69"/>
        <v>-22.970974808324204</v>
      </c>
    </row>
    <row r="235" spans="1:24" ht="15" customHeight="1">
      <c r="A235" s="36" t="s">
        <v>232</v>
      </c>
      <c r="B235" s="59">
        <f>'Расчет субсидий'!AG235</f>
        <v>92.190909090909088</v>
      </c>
      <c r="C235" s="61">
        <f>'Расчет субсидий'!D235-1</f>
        <v>4.1461311717022848</v>
      </c>
      <c r="D235" s="61">
        <f>C235*'Расчет субсидий'!E235</f>
        <v>41.461311717022852</v>
      </c>
      <c r="E235" s="62">
        <f t="shared" si="85"/>
        <v>47.815229368860372</v>
      </c>
      <c r="F235" s="30" t="s">
        <v>376</v>
      </c>
      <c r="G235" s="30" t="s">
        <v>376</v>
      </c>
      <c r="H235" s="30" t="s">
        <v>376</v>
      </c>
      <c r="I235" s="30" t="s">
        <v>376</v>
      </c>
      <c r="J235" s="30" t="s">
        <v>376</v>
      </c>
      <c r="K235" s="30" t="s">
        <v>376</v>
      </c>
      <c r="L235" s="61">
        <f>'Расчет субсидий'!P235-1</f>
        <v>-0.36355870148889424</v>
      </c>
      <c r="M235" s="61">
        <f>L235*'Расчет субсидий'!Q235</f>
        <v>-7.2711740297778853</v>
      </c>
      <c r="N235" s="62">
        <f t="shared" si="86"/>
        <v>-8.3854764747345332</v>
      </c>
      <c r="O235" s="61">
        <f>'Расчет субсидий'!R235-1</f>
        <v>0</v>
      </c>
      <c r="P235" s="61">
        <f>O235*'Расчет субсидий'!S235</f>
        <v>0</v>
      </c>
      <c r="Q235" s="62">
        <f t="shared" si="87"/>
        <v>0</v>
      </c>
      <c r="R235" s="61">
        <f>'Расчет субсидий'!V235-1</f>
        <v>3</v>
      </c>
      <c r="S235" s="61">
        <f>R235*'Расчет субсидий'!W235</f>
        <v>60</v>
      </c>
      <c r="T235" s="62">
        <f t="shared" si="88"/>
        <v>69.194958946600977</v>
      </c>
      <c r="U235" s="61">
        <f>'Расчет субсидий'!Z235-1</f>
        <v>-0.47499999999999998</v>
      </c>
      <c r="V235" s="61">
        <f>U235*'Расчет субсидий'!AA235</f>
        <v>-14.25</v>
      </c>
      <c r="W235" s="62">
        <f t="shared" si="89"/>
        <v>-16.43380274981773</v>
      </c>
      <c r="X235" s="61">
        <f t="shared" si="69"/>
        <v>79.94013768724497</v>
      </c>
    </row>
    <row r="236" spans="1:24" ht="15" customHeight="1">
      <c r="A236" s="35" t="s">
        <v>233</v>
      </c>
      <c r="B236" s="63"/>
      <c r="C236" s="64"/>
      <c r="D236" s="64"/>
      <c r="E236" s="65"/>
      <c r="F236" s="64"/>
      <c r="G236" s="64"/>
      <c r="H236" s="65"/>
      <c r="I236" s="65"/>
      <c r="J236" s="65"/>
      <c r="K236" s="65"/>
      <c r="L236" s="64"/>
      <c r="M236" s="64"/>
      <c r="N236" s="65"/>
      <c r="O236" s="64"/>
      <c r="P236" s="64"/>
      <c r="Q236" s="65"/>
      <c r="R236" s="64"/>
      <c r="S236" s="64"/>
      <c r="T236" s="65"/>
      <c r="U236" s="64"/>
      <c r="V236" s="64"/>
      <c r="W236" s="65"/>
      <c r="X236" s="65"/>
    </row>
    <row r="237" spans="1:24" ht="15" customHeight="1">
      <c r="A237" s="36" t="s">
        <v>234</v>
      </c>
      <c r="B237" s="59">
        <f>'Расчет субсидий'!AG237</f>
        <v>-36.36363636363636</v>
      </c>
      <c r="C237" s="61">
        <f>'Расчет субсидий'!D237-1</f>
        <v>-1</v>
      </c>
      <c r="D237" s="61">
        <f>C237*'Расчет субсидий'!E237</f>
        <v>0</v>
      </c>
      <c r="E237" s="62">
        <f t="shared" ref="E237:E244" si="90">$B237*D237/$X237</f>
        <v>0</v>
      </c>
      <c r="F237" s="30" t="s">
        <v>376</v>
      </c>
      <c r="G237" s="30" t="s">
        <v>376</v>
      </c>
      <c r="H237" s="30" t="s">
        <v>376</v>
      </c>
      <c r="I237" s="30" t="s">
        <v>376</v>
      </c>
      <c r="J237" s="30" t="s">
        <v>376</v>
      </c>
      <c r="K237" s="30" t="s">
        <v>376</v>
      </c>
      <c r="L237" s="61">
        <f>'Расчет субсидий'!P237-1</f>
        <v>-0.78794480755265073</v>
      </c>
      <c r="M237" s="61">
        <f>L237*'Расчет субсидий'!Q237</f>
        <v>-15.758896151053015</v>
      </c>
      <c r="N237" s="62">
        <f t="shared" ref="N237:N244" si="91">$B237*M237/$X237</f>
        <v>-13.401907455814621</v>
      </c>
      <c r="O237" s="61">
        <f>'Расчет субсидий'!R237-1</f>
        <v>0</v>
      </c>
      <c r="P237" s="61">
        <f>O237*'Расчет субсидий'!S237</f>
        <v>0</v>
      </c>
      <c r="Q237" s="62">
        <f t="shared" ref="Q237:Q244" si="92">$B237*P237/$X237</f>
        <v>0</v>
      </c>
      <c r="R237" s="61">
        <f>'Расчет субсидий'!V237-1</f>
        <v>-0.5</v>
      </c>
      <c r="S237" s="61">
        <f>R237*'Расчет субсидий'!W237</f>
        <v>-10</v>
      </c>
      <c r="T237" s="62">
        <f t="shared" ref="T237:T244" si="93">$B237*S237/$X237</f>
        <v>-8.5043440399339776</v>
      </c>
      <c r="U237" s="61">
        <f>'Расчет субсидий'!Z237-1</f>
        <v>-0.56666666666666665</v>
      </c>
      <c r="V237" s="61">
        <f>U237*'Расчет субсидий'!AA237</f>
        <v>-17</v>
      </c>
      <c r="W237" s="62">
        <f t="shared" ref="W237:W244" si="94">$B237*V237/$X237</f>
        <v>-14.457384867887761</v>
      </c>
      <c r="X237" s="61">
        <f t="shared" si="69"/>
        <v>-42.758896151053015</v>
      </c>
    </row>
    <row r="238" spans="1:24" ht="15" customHeight="1">
      <c r="A238" s="36" t="s">
        <v>235</v>
      </c>
      <c r="B238" s="59">
        <f>'Расчет субсидий'!AG238</f>
        <v>5.1454545454545482</v>
      </c>
      <c r="C238" s="61">
        <f>'Расчет субсидий'!D238-1</f>
        <v>-1</v>
      </c>
      <c r="D238" s="61">
        <f>C238*'Расчет субсидий'!E238</f>
        <v>0</v>
      </c>
      <c r="E238" s="62">
        <f t="shared" si="90"/>
        <v>0</v>
      </c>
      <c r="F238" s="30" t="s">
        <v>376</v>
      </c>
      <c r="G238" s="30" t="s">
        <v>376</v>
      </c>
      <c r="H238" s="30" t="s">
        <v>376</v>
      </c>
      <c r="I238" s="30" t="s">
        <v>376</v>
      </c>
      <c r="J238" s="30" t="s">
        <v>376</v>
      </c>
      <c r="K238" s="30" t="s">
        <v>376</v>
      </c>
      <c r="L238" s="61">
        <f>'Расчет субсидий'!P238-1</f>
        <v>-0.76541752729418699</v>
      </c>
      <c r="M238" s="61">
        <f>L238*'Расчет субсидий'!Q238</f>
        <v>-15.308350545883741</v>
      </c>
      <c r="N238" s="62">
        <f t="shared" si="91"/>
        <v>-4.4946361919475653</v>
      </c>
      <c r="O238" s="61">
        <f>'Расчет субсидий'!R238-1</f>
        <v>0</v>
      </c>
      <c r="P238" s="61">
        <f>O238*'Расчет субсидий'!S238</f>
        <v>0</v>
      </c>
      <c r="Q238" s="62">
        <f t="shared" si="92"/>
        <v>0</v>
      </c>
      <c r="R238" s="61">
        <f>'Расчет субсидий'!V238-1</f>
        <v>1.2800000000000002</v>
      </c>
      <c r="S238" s="61">
        <f>R238*'Расчет субсидий'!W238</f>
        <v>32.000000000000007</v>
      </c>
      <c r="T238" s="62">
        <f t="shared" si="93"/>
        <v>9.3954183836609424</v>
      </c>
      <c r="U238" s="61">
        <f>'Расчет субсидий'!Z238-1</f>
        <v>3.3333333333333437E-2</v>
      </c>
      <c r="V238" s="61">
        <f>U238*'Расчет субсидий'!AA238</f>
        <v>0.83333333333333592</v>
      </c>
      <c r="W238" s="62">
        <f t="shared" si="94"/>
        <v>0.24467235374117108</v>
      </c>
      <c r="X238" s="61">
        <f t="shared" si="69"/>
        <v>17.524982787449602</v>
      </c>
    </row>
    <row r="239" spans="1:24" ht="15" customHeight="1">
      <c r="A239" s="36" t="s">
        <v>236</v>
      </c>
      <c r="B239" s="59">
        <f>'Расчет субсидий'!AG239</f>
        <v>56.072727272727263</v>
      </c>
      <c r="C239" s="61">
        <f>'Расчет субсидий'!D239-1</f>
        <v>-1</v>
      </c>
      <c r="D239" s="61">
        <f>C239*'Расчет субсидий'!E239</f>
        <v>0</v>
      </c>
      <c r="E239" s="62">
        <f t="shared" si="90"/>
        <v>0</v>
      </c>
      <c r="F239" s="30" t="s">
        <v>376</v>
      </c>
      <c r="G239" s="30" t="s">
        <v>376</v>
      </c>
      <c r="H239" s="30" t="s">
        <v>376</v>
      </c>
      <c r="I239" s="30" t="s">
        <v>376</v>
      </c>
      <c r="J239" s="30" t="s">
        <v>376</v>
      </c>
      <c r="K239" s="30" t="s">
        <v>376</v>
      </c>
      <c r="L239" s="61">
        <f>'Расчет субсидий'!P239-1</f>
        <v>-0.79870558710870432</v>
      </c>
      <c r="M239" s="61">
        <f>L239*'Расчет субсидий'!Q239</f>
        <v>-15.974111742174086</v>
      </c>
      <c r="N239" s="62">
        <f t="shared" si="91"/>
        <v>-59.943698762975401</v>
      </c>
      <c r="O239" s="61">
        <f>'Расчет субсидий'!R239-1</f>
        <v>0</v>
      </c>
      <c r="P239" s="61">
        <f>O239*'Расчет субсидий'!S239</f>
        <v>0</v>
      </c>
      <c r="Q239" s="62">
        <f t="shared" si="92"/>
        <v>0</v>
      </c>
      <c r="R239" s="61">
        <f>'Расчет субсидий'!V239-1</f>
        <v>1.0499999999999998</v>
      </c>
      <c r="S239" s="61">
        <f>R239*'Расчет субсидий'!W239</f>
        <v>15.749999999999996</v>
      </c>
      <c r="T239" s="62">
        <f t="shared" si="93"/>
        <v>59.102707603093798</v>
      </c>
      <c r="U239" s="61">
        <f>'Расчет субсидий'!Z239-1</f>
        <v>0.43333333333333335</v>
      </c>
      <c r="V239" s="61">
        <f>U239*'Расчет субсидий'!AA239</f>
        <v>15.166666666666668</v>
      </c>
      <c r="W239" s="62">
        <f t="shared" si="94"/>
        <v>56.913718432608867</v>
      </c>
      <c r="X239" s="61">
        <f t="shared" si="69"/>
        <v>14.942554924492578</v>
      </c>
    </row>
    <row r="240" spans="1:24" ht="15" customHeight="1">
      <c r="A240" s="36" t="s">
        <v>237</v>
      </c>
      <c r="B240" s="59">
        <f>'Расчет субсидий'!AG240</f>
        <v>21.145454545454527</v>
      </c>
      <c r="C240" s="61">
        <f>'Расчет субсидий'!D240-1</f>
        <v>0.46475</v>
      </c>
      <c r="D240" s="61">
        <f>C240*'Расчет субсидий'!E240</f>
        <v>4.6475</v>
      </c>
      <c r="E240" s="62">
        <f t="shared" si="90"/>
        <v>6.8845411431207033</v>
      </c>
      <c r="F240" s="30" t="s">
        <v>376</v>
      </c>
      <c r="G240" s="30" t="s">
        <v>376</v>
      </c>
      <c r="H240" s="30" t="s">
        <v>376</v>
      </c>
      <c r="I240" s="30" t="s">
        <v>376</v>
      </c>
      <c r="J240" s="30" t="s">
        <v>376</v>
      </c>
      <c r="K240" s="30" t="s">
        <v>376</v>
      </c>
      <c r="L240" s="61">
        <f>'Расчет субсидий'!P240-1</f>
        <v>-0.10347057555507655</v>
      </c>
      <c r="M240" s="61">
        <f>L240*'Расчет субсидий'!Q240</f>
        <v>-2.069411511101531</v>
      </c>
      <c r="N240" s="62">
        <f t="shared" si="91"/>
        <v>-3.0655080559927006</v>
      </c>
      <c r="O240" s="61">
        <f>'Расчет субсидий'!R240-1</f>
        <v>0</v>
      </c>
      <c r="P240" s="61">
        <f>O240*'Расчет субсидий'!S240</f>
        <v>0</v>
      </c>
      <c r="Q240" s="62">
        <f t="shared" si="92"/>
        <v>0</v>
      </c>
      <c r="R240" s="61">
        <f>'Расчет субсидий'!V240-1</f>
        <v>0.37142857142857144</v>
      </c>
      <c r="S240" s="61">
        <f>R240*'Расчет субсидий'!W240</f>
        <v>5.5714285714285712</v>
      </c>
      <c r="T240" s="62">
        <f t="shared" si="93"/>
        <v>8.2531961755692738</v>
      </c>
      <c r="U240" s="61">
        <f>'Расчет субсидий'!Z240-1</f>
        <v>0.17500000000000004</v>
      </c>
      <c r="V240" s="61">
        <f>U240*'Расчет субсидий'!AA240</f>
        <v>6.1250000000000018</v>
      </c>
      <c r="W240" s="62">
        <f t="shared" si="94"/>
        <v>9.0732252827572495</v>
      </c>
      <c r="X240" s="61">
        <f t="shared" ref="X240:X303" si="95">D240+M240+P240+S240+V240</f>
        <v>14.274517060327042</v>
      </c>
    </row>
    <row r="241" spans="1:24" ht="15" customHeight="1">
      <c r="A241" s="36" t="s">
        <v>238</v>
      </c>
      <c r="B241" s="59">
        <f>'Расчет субсидий'!AG241</f>
        <v>-26.663636363636357</v>
      </c>
      <c r="C241" s="61">
        <f>'Расчет субсидий'!D241-1</f>
        <v>-1</v>
      </c>
      <c r="D241" s="61">
        <f>C241*'Расчет субсидий'!E241</f>
        <v>0</v>
      </c>
      <c r="E241" s="62">
        <f t="shared" si="90"/>
        <v>0</v>
      </c>
      <c r="F241" s="30" t="s">
        <v>376</v>
      </c>
      <c r="G241" s="30" t="s">
        <v>376</v>
      </c>
      <c r="H241" s="30" t="s">
        <v>376</v>
      </c>
      <c r="I241" s="30" t="s">
        <v>376</v>
      </c>
      <c r="J241" s="30" t="s">
        <v>376</v>
      </c>
      <c r="K241" s="30" t="s">
        <v>376</v>
      </c>
      <c r="L241" s="61">
        <f>'Расчет субсидий'!P241-1</f>
        <v>-0.18629807692307687</v>
      </c>
      <c r="M241" s="61">
        <f>L241*'Расчет субсидий'!Q241</f>
        <v>-3.7259615384615374</v>
      </c>
      <c r="N241" s="62">
        <f t="shared" si="91"/>
        <v>-3.5222228971334095</v>
      </c>
      <c r="O241" s="61">
        <f>'Расчет субсидий'!R241-1</f>
        <v>0</v>
      </c>
      <c r="P241" s="61">
        <f>O241*'Расчет субсидий'!S241</f>
        <v>0</v>
      </c>
      <c r="Q241" s="62">
        <f t="shared" si="92"/>
        <v>0</v>
      </c>
      <c r="R241" s="61">
        <f>'Расчет субсидий'!V241-1</f>
        <v>-2.4000000000000021E-2</v>
      </c>
      <c r="S241" s="61">
        <f>R241*'Расчет субсидий'!W241</f>
        <v>-0.48000000000000043</v>
      </c>
      <c r="T241" s="62">
        <f t="shared" si="93"/>
        <v>-0.45375320522554841</v>
      </c>
      <c r="U241" s="61">
        <f>'Расчет субсидий'!Z241-1</f>
        <v>-0.8</v>
      </c>
      <c r="V241" s="61">
        <f>U241*'Расчет субсидий'!AA241</f>
        <v>-24</v>
      </c>
      <c r="W241" s="62">
        <f t="shared" si="94"/>
        <v>-22.687660261277401</v>
      </c>
      <c r="X241" s="61">
        <f t="shared" si="95"/>
        <v>-28.205961538461537</v>
      </c>
    </row>
    <row r="242" spans="1:24" ht="15" customHeight="1">
      <c r="A242" s="36" t="s">
        <v>239</v>
      </c>
      <c r="B242" s="59">
        <f>'Расчет субсидий'!AG242</f>
        <v>-25.436363636363637</v>
      </c>
      <c r="C242" s="61">
        <f>'Расчет субсидий'!D242-1</f>
        <v>-1</v>
      </c>
      <c r="D242" s="61">
        <f>C242*'Расчет субсидий'!E242</f>
        <v>0</v>
      </c>
      <c r="E242" s="62">
        <f t="shared" si="90"/>
        <v>0</v>
      </c>
      <c r="F242" s="30" t="s">
        <v>376</v>
      </c>
      <c r="G242" s="30" t="s">
        <v>376</v>
      </c>
      <c r="H242" s="30" t="s">
        <v>376</v>
      </c>
      <c r="I242" s="30" t="s">
        <v>376</v>
      </c>
      <c r="J242" s="30" t="s">
        <v>376</v>
      </c>
      <c r="K242" s="30" t="s">
        <v>376</v>
      </c>
      <c r="L242" s="61">
        <f>'Расчет субсидий'!P242-1</f>
        <v>5.693950177936058E-3</v>
      </c>
      <c r="M242" s="61">
        <f>L242*'Расчет субсидий'!Q242</f>
        <v>0.11387900355872116</v>
      </c>
      <c r="N242" s="62">
        <f t="shared" si="91"/>
        <v>0.22841544692114371</v>
      </c>
      <c r="O242" s="61">
        <f>'Расчет субсидий'!R242-1</f>
        <v>0</v>
      </c>
      <c r="P242" s="61">
        <f>O242*'Расчет субсидий'!S242</f>
        <v>0</v>
      </c>
      <c r="Q242" s="62">
        <f t="shared" si="92"/>
        <v>0</v>
      </c>
      <c r="R242" s="61">
        <f>'Расчет субсидий'!V242-1</f>
        <v>0.22272727272727266</v>
      </c>
      <c r="S242" s="61">
        <f>R242*'Расчет субсидий'!W242</f>
        <v>4.4545454545454533</v>
      </c>
      <c r="T242" s="62">
        <f t="shared" si="93"/>
        <v>8.934807638230577</v>
      </c>
      <c r="U242" s="61">
        <f>'Расчет субсидий'!Z242-1</f>
        <v>-0.57499999999999996</v>
      </c>
      <c r="V242" s="61">
        <f>U242*'Расчет субсидий'!AA242</f>
        <v>-17.25</v>
      </c>
      <c r="W242" s="62">
        <f t="shared" si="94"/>
        <v>-34.599586721515365</v>
      </c>
      <c r="X242" s="61">
        <f t="shared" si="95"/>
        <v>-12.681575541895825</v>
      </c>
    </row>
    <row r="243" spans="1:24" ht="15" customHeight="1">
      <c r="A243" s="36" t="s">
        <v>240</v>
      </c>
      <c r="B243" s="59">
        <f>'Расчет субсидий'!AG243</f>
        <v>44.054545454545462</v>
      </c>
      <c r="C243" s="61">
        <f>'Расчет субсидий'!D243-1</f>
        <v>-0.56133333333333335</v>
      </c>
      <c r="D243" s="61">
        <f>C243*'Расчет субсидий'!E243</f>
        <v>-5.6133333333333333</v>
      </c>
      <c r="E243" s="62">
        <f t="shared" si="90"/>
        <v>-17.333722383396921</v>
      </c>
      <c r="F243" s="30" t="s">
        <v>376</v>
      </c>
      <c r="G243" s="30" t="s">
        <v>376</v>
      </c>
      <c r="H243" s="30" t="s">
        <v>376</v>
      </c>
      <c r="I243" s="30" t="s">
        <v>376</v>
      </c>
      <c r="J243" s="30" t="s">
        <v>376</v>
      </c>
      <c r="K243" s="30" t="s">
        <v>376</v>
      </c>
      <c r="L243" s="61">
        <f>'Расчет субсидий'!P243-1</f>
        <v>0.19495694956949583</v>
      </c>
      <c r="M243" s="61">
        <f>L243*'Расчет субсидий'!Q243</f>
        <v>3.8991389913899166</v>
      </c>
      <c r="N243" s="62">
        <f t="shared" si="91"/>
        <v>12.040366890326204</v>
      </c>
      <c r="O243" s="61">
        <f>'Расчет субсидий'!R243-1</f>
        <v>0</v>
      </c>
      <c r="P243" s="61">
        <f>O243*'Расчет субсидий'!S243</f>
        <v>0</v>
      </c>
      <c r="Q243" s="62">
        <f t="shared" si="92"/>
        <v>0</v>
      </c>
      <c r="R243" s="61">
        <f>'Расчет субсидий'!V243-1</f>
        <v>-0.33461538461538454</v>
      </c>
      <c r="S243" s="61">
        <f>R243*'Расчет субсидий'!W243</f>
        <v>-5.0192307692307683</v>
      </c>
      <c r="T243" s="62">
        <f t="shared" si="93"/>
        <v>-15.499160225424568</v>
      </c>
      <c r="U243" s="61">
        <f>'Расчет субсидий'!Z243-1</f>
        <v>0.60000000000000009</v>
      </c>
      <c r="V243" s="61">
        <f>U243*'Расчет субсидий'!AA243</f>
        <v>21.000000000000004</v>
      </c>
      <c r="W243" s="62">
        <f t="shared" si="94"/>
        <v>64.847061173040743</v>
      </c>
      <c r="X243" s="61">
        <f t="shared" si="95"/>
        <v>14.266574888825819</v>
      </c>
    </row>
    <row r="244" spans="1:24" ht="15" customHeight="1">
      <c r="A244" s="36" t="s">
        <v>241</v>
      </c>
      <c r="B244" s="59">
        <f>'Расчет субсидий'!AG244</f>
        <v>16.209090909090918</v>
      </c>
      <c r="C244" s="61">
        <f>'Расчет субсидий'!D244-1</f>
        <v>0.40008238636363647</v>
      </c>
      <c r="D244" s="61">
        <f>C244*'Расчет субсидий'!E244</f>
        <v>4.0008238636363647</v>
      </c>
      <c r="E244" s="62">
        <f t="shared" si="90"/>
        <v>5.507792248909638</v>
      </c>
      <c r="F244" s="30" t="s">
        <v>376</v>
      </c>
      <c r="G244" s="30" t="s">
        <v>376</v>
      </c>
      <c r="H244" s="30" t="s">
        <v>376</v>
      </c>
      <c r="I244" s="30" t="s">
        <v>376</v>
      </c>
      <c r="J244" s="30" t="s">
        <v>376</v>
      </c>
      <c r="K244" s="30" t="s">
        <v>376</v>
      </c>
      <c r="L244" s="61">
        <f>'Расчет субсидий'!P244-1</f>
        <v>4.5334295334295227E-2</v>
      </c>
      <c r="M244" s="61">
        <f>L244*'Расчет субсидий'!Q244</f>
        <v>0.90668590668590454</v>
      </c>
      <c r="N244" s="62">
        <f t="shared" si="91"/>
        <v>1.2482023151354917</v>
      </c>
      <c r="O244" s="61">
        <f>'Расчет субсидий'!R244-1</f>
        <v>0</v>
      </c>
      <c r="P244" s="61">
        <f>O244*'Расчет субсидий'!S244</f>
        <v>0</v>
      </c>
      <c r="Q244" s="62">
        <f t="shared" si="92"/>
        <v>0</v>
      </c>
      <c r="R244" s="61">
        <f>'Расчет субсидий'!V244-1</f>
        <v>0.55333333333333345</v>
      </c>
      <c r="S244" s="61">
        <f>R244*'Расчет субсидий'!W244</f>
        <v>5.533333333333335</v>
      </c>
      <c r="T244" s="62">
        <f t="shared" si="93"/>
        <v>7.6175436566873778</v>
      </c>
      <c r="U244" s="61">
        <f>'Расчет субсидий'!Z244-1</f>
        <v>3.3333333333333437E-2</v>
      </c>
      <c r="V244" s="61">
        <f>U244*'Расчет субсидий'!AA244</f>
        <v>1.3333333333333375</v>
      </c>
      <c r="W244" s="62">
        <f t="shared" si="94"/>
        <v>1.8355526883584095</v>
      </c>
      <c r="X244" s="61">
        <f t="shared" si="95"/>
        <v>11.774176436988942</v>
      </c>
    </row>
    <row r="245" spans="1:24" ht="15" customHeight="1">
      <c r="A245" s="35" t="s">
        <v>242</v>
      </c>
      <c r="B245" s="63"/>
      <c r="C245" s="64"/>
      <c r="D245" s="64"/>
      <c r="E245" s="65"/>
      <c r="F245" s="64"/>
      <c r="G245" s="64"/>
      <c r="H245" s="65"/>
      <c r="I245" s="65"/>
      <c r="J245" s="65"/>
      <c r="K245" s="65"/>
      <c r="L245" s="64"/>
      <c r="M245" s="64"/>
      <c r="N245" s="65"/>
      <c r="O245" s="64"/>
      <c r="P245" s="64"/>
      <c r="Q245" s="65"/>
      <c r="R245" s="64"/>
      <c r="S245" s="64"/>
      <c r="T245" s="65"/>
      <c r="U245" s="64"/>
      <c r="V245" s="64"/>
      <c r="W245" s="65"/>
      <c r="X245" s="65"/>
    </row>
    <row r="246" spans="1:24" ht="15" customHeight="1">
      <c r="A246" s="36" t="s">
        <v>243</v>
      </c>
      <c r="B246" s="59">
        <f>'Расчет субсидий'!AG246</f>
        <v>56.490909090909071</v>
      </c>
      <c r="C246" s="61">
        <f>'Расчет субсидий'!D246-1</f>
        <v>2.1108179419525142E-2</v>
      </c>
      <c r="D246" s="61">
        <f>C246*'Расчет субсидий'!E246</f>
        <v>0.21108179419525142</v>
      </c>
      <c r="E246" s="62">
        <f t="shared" ref="E246:E260" si="96">$B246*D246/$X246</f>
        <v>0.14298117447927333</v>
      </c>
      <c r="F246" s="30" t="s">
        <v>376</v>
      </c>
      <c r="G246" s="30" t="s">
        <v>376</v>
      </c>
      <c r="H246" s="30" t="s">
        <v>376</v>
      </c>
      <c r="I246" s="30" t="s">
        <v>376</v>
      </c>
      <c r="J246" s="30" t="s">
        <v>376</v>
      </c>
      <c r="K246" s="30" t="s">
        <v>376</v>
      </c>
      <c r="L246" s="61">
        <f>'Расчет субсидий'!P246-1</f>
        <v>-0.17754569190600511</v>
      </c>
      <c r="M246" s="61">
        <f>L246*'Расчет субсидий'!Q246</f>
        <v>-3.5509138381201022</v>
      </c>
      <c r="N246" s="62">
        <f t="shared" ref="N246:N260" si="97">$B246*M246/$X246</f>
        <v>-2.4052942745951804</v>
      </c>
      <c r="O246" s="61">
        <f>'Расчет субсидий'!R246-1</f>
        <v>0</v>
      </c>
      <c r="P246" s="61">
        <f>O246*'Расчет субсидий'!S246</f>
        <v>0</v>
      </c>
      <c r="Q246" s="62">
        <f t="shared" ref="Q246:Q260" si="98">$B246*P246/$X246</f>
        <v>0</v>
      </c>
      <c r="R246" s="61">
        <f>'Расчет субсидий'!V246-1</f>
        <v>0.60000000000000009</v>
      </c>
      <c r="S246" s="61">
        <f>R246*'Расчет субсидий'!W246</f>
        <v>12.000000000000002</v>
      </c>
      <c r="T246" s="62">
        <f t="shared" ref="T246:T260" si="99">$B246*S246/$X246</f>
        <v>8.1284797691466615</v>
      </c>
      <c r="U246" s="61">
        <f>'Расчет субсидий'!Z246-1</f>
        <v>2.4912280701754383</v>
      </c>
      <c r="V246" s="61">
        <f>U246*'Расчет субсидий'!AA246</f>
        <v>74.73684210526315</v>
      </c>
      <c r="W246" s="62">
        <f t="shared" ref="W246:W260" si="100">$B246*V246/$X246</f>
        <v>50.624742421878317</v>
      </c>
      <c r="X246" s="61">
        <f t="shared" si="95"/>
        <v>83.397010061338307</v>
      </c>
    </row>
    <row r="247" spans="1:24" ht="15" customHeight="1">
      <c r="A247" s="36" t="s">
        <v>244</v>
      </c>
      <c r="B247" s="59">
        <f>'Расчет субсидий'!AG247</f>
        <v>15.645454545454527</v>
      </c>
      <c r="C247" s="61">
        <f>'Расчет субсидий'!D247-1</f>
        <v>-1</v>
      </c>
      <c r="D247" s="61">
        <f>C247*'Расчет субсидий'!E247</f>
        <v>0</v>
      </c>
      <c r="E247" s="62">
        <f t="shared" si="96"/>
        <v>0</v>
      </c>
      <c r="F247" s="30" t="s">
        <v>376</v>
      </c>
      <c r="G247" s="30" t="s">
        <v>376</v>
      </c>
      <c r="H247" s="30" t="s">
        <v>376</v>
      </c>
      <c r="I247" s="30" t="s">
        <v>376</v>
      </c>
      <c r="J247" s="30" t="s">
        <v>376</v>
      </c>
      <c r="K247" s="30" t="s">
        <v>376</v>
      </c>
      <c r="L247" s="61">
        <f>'Расчет субсидий'!P247-1</f>
        <v>0.38783433994823113</v>
      </c>
      <c r="M247" s="61">
        <f>L247*'Расчет субсидий'!Q247</f>
        <v>7.7566867989646227</v>
      </c>
      <c r="N247" s="62">
        <f t="shared" si="97"/>
        <v>14.698013100332954</v>
      </c>
      <c r="O247" s="61">
        <f>'Расчет субсидий'!R247-1</f>
        <v>0</v>
      </c>
      <c r="P247" s="61">
        <f>O247*'Расчет субсидий'!S247</f>
        <v>0</v>
      </c>
      <c r="Q247" s="62">
        <f t="shared" si="98"/>
        <v>0</v>
      </c>
      <c r="R247" s="61">
        <f>'Расчет субсидий'!V247-1</f>
        <v>5.0000000000000044E-2</v>
      </c>
      <c r="S247" s="61">
        <f>R247*'Расчет субсидий'!W247</f>
        <v>0.50000000000000044</v>
      </c>
      <c r="T247" s="62">
        <f t="shared" si="99"/>
        <v>0.94744144512157469</v>
      </c>
      <c r="U247" s="61">
        <f>'Расчет субсидий'!Z247-1</f>
        <v>0</v>
      </c>
      <c r="V247" s="61">
        <f>U247*'Расчет субсидий'!AA247</f>
        <v>0</v>
      </c>
      <c r="W247" s="62">
        <f t="shared" si="100"/>
        <v>0</v>
      </c>
      <c r="X247" s="61">
        <f t="shared" si="95"/>
        <v>8.2566867989646227</v>
      </c>
    </row>
    <row r="248" spans="1:24" ht="15" customHeight="1">
      <c r="A248" s="36" t="s">
        <v>245</v>
      </c>
      <c r="B248" s="59">
        <f>'Расчет субсидий'!AG248</f>
        <v>9.7818181818181813</v>
      </c>
      <c r="C248" s="61">
        <f>'Расчет субсидий'!D248-1</f>
        <v>1.655629139072845E-2</v>
      </c>
      <c r="D248" s="61">
        <f>C248*'Расчет субсидий'!E248</f>
        <v>0.1655629139072845</v>
      </c>
      <c r="E248" s="62">
        <f t="shared" si="96"/>
        <v>0.16638678543254795</v>
      </c>
      <c r="F248" s="30" t="s">
        <v>376</v>
      </c>
      <c r="G248" s="30" t="s">
        <v>376</v>
      </c>
      <c r="H248" s="30" t="s">
        <v>376</v>
      </c>
      <c r="I248" s="30" t="s">
        <v>376</v>
      </c>
      <c r="J248" s="30" t="s">
        <v>376</v>
      </c>
      <c r="K248" s="30" t="s">
        <v>376</v>
      </c>
      <c r="L248" s="61">
        <f>'Расчет субсидий'!P248-1</f>
        <v>0.10459873760144278</v>
      </c>
      <c r="M248" s="61">
        <f>L248*'Расчет субсидий'!Q248</f>
        <v>2.0919747520288556</v>
      </c>
      <c r="N248" s="62">
        <f t="shared" si="97"/>
        <v>2.1023848033446462</v>
      </c>
      <c r="O248" s="61">
        <f>'Расчет субсидий'!R248-1</f>
        <v>0</v>
      </c>
      <c r="P248" s="61">
        <f>O248*'Расчет субсидий'!S248</f>
        <v>0</v>
      </c>
      <c r="Q248" s="62">
        <f t="shared" si="98"/>
        <v>0</v>
      </c>
      <c r="R248" s="61">
        <f>'Расчет субсидий'!V248-1</f>
        <v>0.25555555555555554</v>
      </c>
      <c r="S248" s="61">
        <f>R248*'Расчет субсидий'!W248</f>
        <v>6.3888888888888884</v>
      </c>
      <c r="T248" s="62">
        <f t="shared" si="99"/>
        <v>6.4206811756359983</v>
      </c>
      <c r="U248" s="61">
        <f>'Расчет субсидий'!Z248-1</f>
        <v>4.3478260869565188E-2</v>
      </c>
      <c r="V248" s="61">
        <f>U248*'Расчет субсидий'!AA248</f>
        <v>1.0869565217391297</v>
      </c>
      <c r="W248" s="62">
        <f t="shared" si="100"/>
        <v>1.0923654174049897</v>
      </c>
      <c r="X248" s="61">
        <f t="shared" si="95"/>
        <v>9.7333830765641576</v>
      </c>
    </row>
    <row r="249" spans="1:24" ht="15" customHeight="1">
      <c r="A249" s="36" t="s">
        <v>246</v>
      </c>
      <c r="B249" s="59">
        <f>'Расчет субсидий'!AG249</f>
        <v>37.809090909090912</v>
      </c>
      <c r="C249" s="61">
        <f>'Расчет субсидий'!D249-1</f>
        <v>-1</v>
      </c>
      <c r="D249" s="61">
        <f>C249*'Расчет субсидий'!E249</f>
        <v>0</v>
      </c>
      <c r="E249" s="62">
        <f t="shared" si="96"/>
        <v>0</v>
      </c>
      <c r="F249" s="30" t="s">
        <v>376</v>
      </c>
      <c r="G249" s="30" t="s">
        <v>376</v>
      </c>
      <c r="H249" s="30" t="s">
        <v>376</v>
      </c>
      <c r="I249" s="30" t="s">
        <v>376</v>
      </c>
      <c r="J249" s="30" t="s">
        <v>376</v>
      </c>
      <c r="K249" s="30" t="s">
        <v>376</v>
      </c>
      <c r="L249" s="61">
        <f>'Расчет субсидий'!P249-1</f>
        <v>-0.35359272933825625</v>
      </c>
      <c r="M249" s="61">
        <f>L249*'Расчет субсидий'!Q249</f>
        <v>-7.0718545867651255</v>
      </c>
      <c r="N249" s="62">
        <f t="shared" si="97"/>
        <v>-1.3670880683218092</v>
      </c>
      <c r="O249" s="61">
        <f>'Расчет субсидий'!R249-1</f>
        <v>0</v>
      </c>
      <c r="P249" s="61">
        <f>O249*'Расчет субсидий'!S249</f>
        <v>0</v>
      </c>
      <c r="Q249" s="62">
        <f t="shared" si="98"/>
        <v>0</v>
      </c>
      <c r="R249" s="61">
        <f>'Расчет субсидий'!V249-1</f>
        <v>0.10000000000000009</v>
      </c>
      <c r="S249" s="61">
        <f>R249*'Расчет субсидий'!W249</f>
        <v>2.0000000000000018</v>
      </c>
      <c r="T249" s="62">
        <f t="shared" si="99"/>
        <v>0.3866278785992846</v>
      </c>
      <c r="U249" s="61">
        <f>'Расчет субсидий'!Z249-1</f>
        <v>6.6885245901639347</v>
      </c>
      <c r="V249" s="61">
        <f>U249*'Расчет субсидий'!AA249</f>
        <v>200.65573770491804</v>
      </c>
      <c r="W249" s="62">
        <f t="shared" si="100"/>
        <v>38.789551098813433</v>
      </c>
      <c r="X249" s="61">
        <f t="shared" si="95"/>
        <v>195.58388311815293</v>
      </c>
    </row>
    <row r="250" spans="1:24" ht="15" customHeight="1">
      <c r="A250" s="36" t="s">
        <v>247</v>
      </c>
      <c r="B250" s="59">
        <f>'Расчет субсидий'!AG250</f>
        <v>10.054545454545455</v>
      </c>
      <c r="C250" s="61">
        <f>'Расчет субсидий'!D250-1</f>
        <v>-1</v>
      </c>
      <c r="D250" s="61">
        <f>C250*'Расчет субсидий'!E250</f>
        <v>0</v>
      </c>
      <c r="E250" s="62">
        <f t="shared" si="96"/>
        <v>0</v>
      </c>
      <c r="F250" s="30" t="s">
        <v>376</v>
      </c>
      <c r="G250" s="30" t="s">
        <v>376</v>
      </c>
      <c r="H250" s="30" t="s">
        <v>376</v>
      </c>
      <c r="I250" s="30" t="s">
        <v>376</v>
      </c>
      <c r="J250" s="30" t="s">
        <v>376</v>
      </c>
      <c r="K250" s="30" t="s">
        <v>376</v>
      </c>
      <c r="L250" s="61">
        <f>'Расчет субсидий'!P250-1</f>
        <v>-0.7774187758032669</v>
      </c>
      <c r="M250" s="61">
        <f>L250*'Расчет субсидий'!Q250</f>
        <v>-15.548375516065338</v>
      </c>
      <c r="N250" s="62">
        <f t="shared" si="97"/>
        <v>-9.2222340412730865</v>
      </c>
      <c r="O250" s="61">
        <f>'Расчет субсидий'!R250-1</f>
        <v>0</v>
      </c>
      <c r="P250" s="61">
        <f>O250*'Расчет субсидий'!S250</f>
        <v>0</v>
      </c>
      <c r="Q250" s="62">
        <f t="shared" si="98"/>
        <v>0</v>
      </c>
      <c r="R250" s="61">
        <f>'Расчет субсидий'!V250-1</f>
        <v>0.10000000000000009</v>
      </c>
      <c r="S250" s="61">
        <f>R250*'Расчет субсидий'!W250</f>
        <v>2.5000000000000022</v>
      </c>
      <c r="T250" s="62">
        <f t="shared" si="99"/>
        <v>1.4828291919860428</v>
      </c>
      <c r="U250" s="61">
        <f>'Расчет субсидий'!Z250-1</f>
        <v>1.2000000000000002</v>
      </c>
      <c r="V250" s="61">
        <f>U250*'Расчет субсидий'!AA250</f>
        <v>30.000000000000004</v>
      </c>
      <c r="W250" s="62">
        <f t="shared" si="100"/>
        <v>17.793950303832499</v>
      </c>
      <c r="X250" s="61">
        <f t="shared" si="95"/>
        <v>16.951624483934665</v>
      </c>
    </row>
    <row r="251" spans="1:24" ht="15" customHeight="1">
      <c r="A251" s="36" t="s">
        <v>248</v>
      </c>
      <c r="B251" s="59">
        <f>'Расчет субсидий'!AG251</f>
        <v>8.9000000000000057</v>
      </c>
      <c r="C251" s="61">
        <f>'Расчет субсидий'!D251-1</f>
        <v>-1</v>
      </c>
      <c r="D251" s="61">
        <f>C251*'Расчет субсидий'!E251</f>
        <v>0</v>
      </c>
      <c r="E251" s="62">
        <f t="shared" si="96"/>
        <v>0</v>
      </c>
      <c r="F251" s="30" t="s">
        <v>376</v>
      </c>
      <c r="G251" s="30" t="s">
        <v>376</v>
      </c>
      <c r="H251" s="30" t="s">
        <v>376</v>
      </c>
      <c r="I251" s="30" t="s">
        <v>376</v>
      </c>
      <c r="J251" s="30" t="s">
        <v>376</v>
      </c>
      <c r="K251" s="30" t="s">
        <v>376</v>
      </c>
      <c r="L251" s="61">
        <f>'Расчет субсидий'!P251-1</f>
        <v>-0.2238578680203045</v>
      </c>
      <c r="M251" s="61">
        <f>L251*'Расчет субсидий'!Q251</f>
        <v>-4.4771573604060899</v>
      </c>
      <c r="N251" s="62">
        <f t="shared" si="97"/>
        <v>-6.5144325631131146</v>
      </c>
      <c r="O251" s="61">
        <f>'Расчет субсидий'!R251-1</f>
        <v>0</v>
      </c>
      <c r="P251" s="61">
        <f>O251*'Расчет субсидий'!S251</f>
        <v>0</v>
      </c>
      <c r="Q251" s="62">
        <f t="shared" si="98"/>
        <v>0</v>
      </c>
      <c r="R251" s="61">
        <f>'Расчет субсидий'!V251-1</f>
        <v>0.25294117647058822</v>
      </c>
      <c r="S251" s="61">
        <f>R251*'Расчет субсидий'!W251</f>
        <v>10.117647058823529</v>
      </c>
      <c r="T251" s="62">
        <f t="shared" si="99"/>
        <v>14.72155748756335</v>
      </c>
      <c r="U251" s="61">
        <f>'Расчет субсидий'!Z251-1</f>
        <v>4.7619047619047672E-2</v>
      </c>
      <c r="V251" s="61">
        <f>U251*'Расчет субсидий'!AA251</f>
        <v>0.47619047619047672</v>
      </c>
      <c r="W251" s="62">
        <f t="shared" si="100"/>
        <v>0.69287507554977079</v>
      </c>
      <c r="X251" s="61">
        <f t="shared" si="95"/>
        <v>6.1166801746079162</v>
      </c>
    </row>
    <row r="252" spans="1:24" ht="15" customHeight="1">
      <c r="A252" s="36" t="s">
        <v>249</v>
      </c>
      <c r="B252" s="59">
        <f>'Расчет субсидий'!AG252</f>
        <v>60.236363636363649</v>
      </c>
      <c r="C252" s="61">
        <f>'Расчет субсидий'!D252-1</f>
        <v>-1</v>
      </c>
      <c r="D252" s="61">
        <f>C252*'Расчет субсидий'!E252</f>
        <v>0</v>
      </c>
      <c r="E252" s="62">
        <f t="shared" si="96"/>
        <v>0</v>
      </c>
      <c r="F252" s="30" t="s">
        <v>376</v>
      </c>
      <c r="G252" s="30" t="s">
        <v>376</v>
      </c>
      <c r="H252" s="30" t="s">
        <v>376</v>
      </c>
      <c r="I252" s="30" t="s">
        <v>376</v>
      </c>
      <c r="J252" s="30" t="s">
        <v>376</v>
      </c>
      <c r="K252" s="30" t="s">
        <v>376</v>
      </c>
      <c r="L252" s="61">
        <f>'Расчет субсидий'!P252-1</f>
        <v>-0.19646569646569656</v>
      </c>
      <c r="M252" s="61">
        <f>L252*'Расчет субсидий'!Q252</f>
        <v>-3.9293139293139312</v>
      </c>
      <c r="N252" s="62">
        <f t="shared" si="97"/>
        <v>-4.055483913623986</v>
      </c>
      <c r="O252" s="61">
        <f>'Расчет субсидий'!R252-1</f>
        <v>0</v>
      </c>
      <c r="P252" s="61">
        <f>O252*'Расчет субсидий'!S252</f>
        <v>0</v>
      </c>
      <c r="Q252" s="62">
        <f t="shared" si="98"/>
        <v>0</v>
      </c>
      <c r="R252" s="61">
        <f>'Расчет субсидий'!V252-1</f>
        <v>-8.3333333333333037E-3</v>
      </c>
      <c r="S252" s="61">
        <f>R252*'Расчет субсидий'!W252</f>
        <v>-0.20833333333333259</v>
      </c>
      <c r="T252" s="62">
        <f t="shared" si="99"/>
        <v>-0.21502290150497461</v>
      </c>
      <c r="U252" s="61">
        <f>'Расчет субсидий'!Z252-1</f>
        <v>2.5</v>
      </c>
      <c r="V252" s="61">
        <f>U252*'Расчет субсидий'!AA252</f>
        <v>62.5</v>
      </c>
      <c r="W252" s="62">
        <f t="shared" si="100"/>
        <v>64.506870451492603</v>
      </c>
      <c r="X252" s="61">
        <f t="shared" si="95"/>
        <v>58.362352737352737</v>
      </c>
    </row>
    <row r="253" spans="1:24" ht="15" customHeight="1">
      <c r="A253" s="36" t="s">
        <v>250</v>
      </c>
      <c r="B253" s="59">
        <f>'Расчет субсидий'!AG253</f>
        <v>46.036363636363632</v>
      </c>
      <c r="C253" s="61">
        <f>'Расчет субсидий'!D253-1</f>
        <v>-1</v>
      </c>
      <c r="D253" s="61">
        <f>C253*'Расчет субсидий'!E253</f>
        <v>0</v>
      </c>
      <c r="E253" s="62">
        <f t="shared" si="96"/>
        <v>0</v>
      </c>
      <c r="F253" s="30" t="s">
        <v>376</v>
      </c>
      <c r="G253" s="30" t="s">
        <v>376</v>
      </c>
      <c r="H253" s="30" t="s">
        <v>376</v>
      </c>
      <c r="I253" s="30" t="s">
        <v>376</v>
      </c>
      <c r="J253" s="30" t="s">
        <v>376</v>
      </c>
      <c r="K253" s="30" t="s">
        <v>376</v>
      </c>
      <c r="L253" s="61">
        <f>'Расчет субсидий'!P253-1</f>
        <v>-0.44498381877022652</v>
      </c>
      <c r="M253" s="61">
        <f>L253*'Расчет субсидий'!Q253</f>
        <v>-8.89967637540453</v>
      </c>
      <c r="N253" s="62">
        <f t="shared" si="97"/>
        <v>-3.6809663851882024</v>
      </c>
      <c r="O253" s="61">
        <f>'Расчет субсидий'!R253-1</f>
        <v>0</v>
      </c>
      <c r="P253" s="61">
        <f>O253*'Расчет субсидий'!S253</f>
        <v>0</v>
      </c>
      <c r="Q253" s="62">
        <f t="shared" si="98"/>
        <v>0</v>
      </c>
      <c r="R253" s="61">
        <f>'Расчет субсидий'!V253-1</f>
        <v>0.19919354838709658</v>
      </c>
      <c r="S253" s="61">
        <f>R253*'Расчет субсидий'!W253</f>
        <v>3.9838709677419315</v>
      </c>
      <c r="T253" s="62">
        <f t="shared" si="99"/>
        <v>1.6477559965789967</v>
      </c>
      <c r="U253" s="61">
        <f>'Расчет субсидий'!Z253-1</f>
        <v>3.8740157480314963</v>
      </c>
      <c r="V253" s="61">
        <f>U253*'Расчет субсидий'!AA253</f>
        <v>116.22047244094489</v>
      </c>
      <c r="W253" s="62">
        <f t="shared" si="100"/>
        <v>48.069574024972837</v>
      </c>
      <c r="X253" s="61">
        <f t="shared" si="95"/>
        <v>111.30466703328229</v>
      </c>
    </row>
    <row r="254" spans="1:24" ht="15" customHeight="1">
      <c r="A254" s="36" t="s">
        <v>251</v>
      </c>
      <c r="B254" s="59">
        <f>'Расчет субсидий'!AG254</f>
        <v>52.881818181818176</v>
      </c>
      <c r="C254" s="61">
        <f>'Расчет субсидий'!D254-1</f>
        <v>-0.17816187468838296</v>
      </c>
      <c r="D254" s="61">
        <f>C254*'Расчет субсидий'!E254</f>
        <v>-1.7816187468838296</v>
      </c>
      <c r="E254" s="62">
        <f t="shared" si="96"/>
        <v>-4.6438349901568525</v>
      </c>
      <c r="F254" s="30" t="s">
        <v>376</v>
      </c>
      <c r="G254" s="30" t="s">
        <v>376</v>
      </c>
      <c r="H254" s="30" t="s">
        <v>376</v>
      </c>
      <c r="I254" s="30" t="s">
        <v>376</v>
      </c>
      <c r="J254" s="30" t="s">
        <v>376</v>
      </c>
      <c r="K254" s="30" t="s">
        <v>376</v>
      </c>
      <c r="L254" s="61">
        <f>'Расчет субсидий'!P254-1</f>
        <v>-0.18112244897959195</v>
      </c>
      <c r="M254" s="61">
        <f>L254*'Расчет субсидий'!Q254</f>
        <v>-3.6224489795918391</v>
      </c>
      <c r="N254" s="62">
        <f t="shared" si="97"/>
        <v>-9.4420062378157326</v>
      </c>
      <c r="O254" s="61">
        <f>'Расчет субсидий'!R254-1</f>
        <v>0</v>
      </c>
      <c r="P254" s="61">
        <f>O254*'Расчет субсидий'!S254</f>
        <v>0</v>
      </c>
      <c r="Q254" s="62">
        <f t="shared" si="98"/>
        <v>0</v>
      </c>
      <c r="R254" s="61">
        <f>'Расчет субсидий'!V254-1</f>
        <v>0.9076923076923078</v>
      </c>
      <c r="S254" s="61">
        <f>R254*'Расчет субсидий'!W254</f>
        <v>22.692307692307693</v>
      </c>
      <c r="T254" s="62">
        <f t="shared" si="99"/>
        <v>59.148082412839145</v>
      </c>
      <c r="U254" s="61">
        <f>'Расчет субсидий'!Z254-1</f>
        <v>0.11999999999999988</v>
      </c>
      <c r="V254" s="61">
        <f>U254*'Расчет субсидий'!AA254</f>
        <v>2.9999999999999973</v>
      </c>
      <c r="W254" s="62">
        <f t="shared" si="100"/>
        <v>7.8195769969516089</v>
      </c>
      <c r="X254" s="61">
        <f t="shared" si="95"/>
        <v>20.288239965832023</v>
      </c>
    </row>
    <row r="255" spans="1:24" ht="15" customHeight="1">
      <c r="A255" s="36" t="s">
        <v>252</v>
      </c>
      <c r="B255" s="59">
        <f>'Расчет субсидий'!AG255</f>
        <v>28.136363636363626</v>
      </c>
      <c r="C255" s="61">
        <f>'Расчет субсидий'!D255-1</f>
        <v>-1</v>
      </c>
      <c r="D255" s="61">
        <f>C255*'Расчет субсидий'!E255</f>
        <v>0</v>
      </c>
      <c r="E255" s="62">
        <f t="shared" si="96"/>
        <v>0</v>
      </c>
      <c r="F255" s="30" t="s">
        <v>376</v>
      </c>
      <c r="G255" s="30" t="s">
        <v>376</v>
      </c>
      <c r="H255" s="30" t="s">
        <v>376</v>
      </c>
      <c r="I255" s="30" t="s">
        <v>376</v>
      </c>
      <c r="J255" s="30" t="s">
        <v>376</v>
      </c>
      <c r="K255" s="30" t="s">
        <v>376</v>
      </c>
      <c r="L255" s="61">
        <f>'Расчет субсидий'!P255-1</f>
        <v>0.71288888888888868</v>
      </c>
      <c r="M255" s="61">
        <f>L255*'Расчет субсидий'!Q255</f>
        <v>14.257777777777774</v>
      </c>
      <c r="N255" s="62">
        <f t="shared" si="97"/>
        <v>28.948510117207988</v>
      </c>
      <c r="O255" s="61">
        <f>'Расчет субсидий'!R255-1</f>
        <v>0</v>
      </c>
      <c r="P255" s="61">
        <f>O255*'Расчет субсидий'!S255</f>
        <v>0</v>
      </c>
      <c r="Q255" s="62">
        <f t="shared" si="98"/>
        <v>0</v>
      </c>
      <c r="R255" s="61">
        <f>'Расчет субсидий'!V255-1</f>
        <v>-1.9999999999999907E-2</v>
      </c>
      <c r="S255" s="61">
        <f>R255*'Расчет субсидий'!W255</f>
        <v>-0.39999999999999813</v>
      </c>
      <c r="T255" s="62">
        <f t="shared" si="99"/>
        <v>-0.81214648084436014</v>
      </c>
      <c r="U255" s="61">
        <f>'Расчет субсидий'!Z255-1</f>
        <v>0</v>
      </c>
      <c r="V255" s="61">
        <f>U255*'Расчет субсидий'!AA255</f>
        <v>0</v>
      </c>
      <c r="W255" s="62">
        <f t="shared" si="100"/>
        <v>0</v>
      </c>
      <c r="X255" s="61">
        <f t="shared" si="95"/>
        <v>13.857777777777775</v>
      </c>
    </row>
    <row r="256" spans="1:24" ht="15" customHeight="1">
      <c r="A256" s="36" t="s">
        <v>253</v>
      </c>
      <c r="B256" s="59">
        <f>'Расчет субсидий'!AG256</f>
        <v>-24.681818181818187</v>
      </c>
      <c r="C256" s="61">
        <f>'Расчет субсидий'!D256-1</f>
        <v>5.0983248361252675E-2</v>
      </c>
      <c r="D256" s="61">
        <f>C256*'Расчет субсидий'!E256</f>
        <v>0.50983248361252675</v>
      </c>
      <c r="E256" s="62">
        <f t="shared" si="96"/>
        <v>0.67085837162805373</v>
      </c>
      <c r="F256" s="30" t="s">
        <v>376</v>
      </c>
      <c r="G256" s="30" t="s">
        <v>376</v>
      </c>
      <c r="H256" s="30" t="s">
        <v>376</v>
      </c>
      <c r="I256" s="30" t="s">
        <v>376</v>
      </c>
      <c r="J256" s="30" t="s">
        <v>376</v>
      </c>
      <c r="K256" s="30" t="s">
        <v>376</v>
      </c>
      <c r="L256" s="61">
        <f>'Расчет субсидий'!P256-1</f>
        <v>-0.40750472987176789</v>
      </c>
      <c r="M256" s="61">
        <f>L256*'Расчет субсидий'!Q256</f>
        <v>-8.1500945974353574</v>
      </c>
      <c r="N256" s="62">
        <f t="shared" si="97"/>
        <v>-10.724226811733388</v>
      </c>
      <c r="O256" s="61">
        <f>'Расчет субсидий'!R256-1</f>
        <v>0</v>
      </c>
      <c r="P256" s="61">
        <f>O256*'Расчет субсидий'!S256</f>
        <v>0</v>
      </c>
      <c r="Q256" s="62">
        <f t="shared" si="98"/>
        <v>0</v>
      </c>
      <c r="R256" s="61">
        <f>'Расчет субсидий'!V256-1</f>
        <v>-0.2134387351778656</v>
      </c>
      <c r="S256" s="61">
        <f>R256*'Расчет субсидий'!W256</f>
        <v>-2.1343873517786562</v>
      </c>
      <c r="T256" s="62">
        <f t="shared" si="99"/>
        <v>-2.8085139124363199</v>
      </c>
      <c r="U256" s="61">
        <f>'Расчет субсидий'!Z256-1</f>
        <v>-0.22457002457002451</v>
      </c>
      <c r="V256" s="61">
        <f>U256*'Расчет субсидий'!AA256</f>
        <v>-8.9828009828009812</v>
      </c>
      <c r="W256" s="62">
        <f t="shared" si="100"/>
        <v>-11.819935829276536</v>
      </c>
      <c r="X256" s="61">
        <f t="shared" si="95"/>
        <v>-18.757450448402466</v>
      </c>
    </row>
    <row r="257" spans="1:24" ht="15" customHeight="1">
      <c r="A257" s="36" t="s">
        <v>254</v>
      </c>
      <c r="B257" s="59">
        <f>'Расчет субсидий'!AG257</f>
        <v>30.181818181818187</v>
      </c>
      <c r="C257" s="61">
        <f>'Расчет субсидий'!D257-1</f>
        <v>-1</v>
      </c>
      <c r="D257" s="61">
        <f>C257*'Расчет субсидий'!E257</f>
        <v>0</v>
      </c>
      <c r="E257" s="62">
        <f t="shared" si="96"/>
        <v>0</v>
      </c>
      <c r="F257" s="30" t="s">
        <v>376</v>
      </c>
      <c r="G257" s="30" t="s">
        <v>376</v>
      </c>
      <c r="H257" s="30" t="s">
        <v>376</v>
      </c>
      <c r="I257" s="30" t="s">
        <v>376</v>
      </c>
      <c r="J257" s="30" t="s">
        <v>376</v>
      </c>
      <c r="K257" s="30" t="s">
        <v>376</v>
      </c>
      <c r="L257" s="61">
        <f>'Расчет субсидий'!P257-1</f>
        <v>0.31783259199352987</v>
      </c>
      <c r="M257" s="61">
        <f>L257*'Расчет субсидий'!Q257</f>
        <v>6.3566518398705973</v>
      </c>
      <c r="N257" s="62">
        <f t="shared" si="97"/>
        <v>19.198171589841586</v>
      </c>
      <c r="O257" s="61">
        <f>'Расчет субсидий'!R257-1</f>
        <v>0</v>
      </c>
      <c r="P257" s="61">
        <f>O257*'Расчет субсидий'!S257</f>
        <v>0</v>
      </c>
      <c r="Q257" s="62">
        <f t="shared" si="98"/>
        <v>0</v>
      </c>
      <c r="R257" s="61">
        <f>'Расчет субсидий'!V257-1</f>
        <v>0.10434782608695636</v>
      </c>
      <c r="S257" s="61">
        <f>R257*'Расчет субсидий'!W257</f>
        <v>3.1304347826086909</v>
      </c>
      <c r="T257" s="62">
        <f t="shared" si="99"/>
        <v>9.4544464005997089</v>
      </c>
      <c r="U257" s="61">
        <f>'Расчет субсидий'!Z257-1</f>
        <v>2.5316455696202445E-2</v>
      </c>
      <c r="V257" s="61">
        <f>U257*'Расчет субсидий'!AA257</f>
        <v>0.50632911392404889</v>
      </c>
      <c r="W257" s="62">
        <f t="shared" si="100"/>
        <v>1.5292001913768842</v>
      </c>
      <c r="X257" s="61">
        <f t="shared" si="95"/>
        <v>9.9934157364033389</v>
      </c>
    </row>
    <row r="258" spans="1:24" ht="15" customHeight="1">
      <c r="A258" s="36" t="s">
        <v>255</v>
      </c>
      <c r="B258" s="59">
        <f>'Расчет субсидий'!AG258</f>
        <v>-50.76363636363638</v>
      </c>
      <c r="C258" s="61">
        <f>'Расчет субсидий'!D258-1</f>
        <v>-1</v>
      </c>
      <c r="D258" s="61">
        <f>C258*'Расчет субсидий'!E258</f>
        <v>0</v>
      </c>
      <c r="E258" s="62">
        <f t="shared" si="96"/>
        <v>0</v>
      </c>
      <c r="F258" s="30" t="s">
        <v>376</v>
      </c>
      <c r="G258" s="30" t="s">
        <v>376</v>
      </c>
      <c r="H258" s="30" t="s">
        <v>376</v>
      </c>
      <c r="I258" s="30" t="s">
        <v>376</v>
      </c>
      <c r="J258" s="30" t="s">
        <v>376</v>
      </c>
      <c r="K258" s="30" t="s">
        <v>376</v>
      </c>
      <c r="L258" s="61">
        <f>'Расчет субсидий'!P258-1</f>
        <v>-0.46047831374138626</v>
      </c>
      <c r="M258" s="61">
        <f>L258*'Расчет субсидий'!Q258</f>
        <v>-9.2095662748277256</v>
      </c>
      <c r="N258" s="62">
        <f t="shared" si="97"/>
        <v>-17.272549505841127</v>
      </c>
      <c r="O258" s="61">
        <f>'Расчет субсидий'!R258-1</f>
        <v>0</v>
      </c>
      <c r="P258" s="61">
        <f>O258*'Расчет субсидий'!S258</f>
        <v>0</v>
      </c>
      <c r="Q258" s="62">
        <f t="shared" si="98"/>
        <v>0</v>
      </c>
      <c r="R258" s="61">
        <f>'Расчет субсидий'!V258-1</f>
        <v>-1</v>
      </c>
      <c r="S258" s="61">
        <f>R258*'Расчет субсидий'!W258</f>
        <v>-20</v>
      </c>
      <c r="T258" s="62">
        <f t="shared" si="99"/>
        <v>-37.510017280730686</v>
      </c>
      <c r="U258" s="61">
        <f>'Расчет субсидий'!Z258-1</f>
        <v>7.1428571428571397E-2</v>
      </c>
      <c r="V258" s="61">
        <f>U258*'Расчет субсидий'!AA258</f>
        <v>2.1428571428571419</v>
      </c>
      <c r="W258" s="62">
        <f t="shared" si="100"/>
        <v>4.018930422935429</v>
      </c>
      <c r="X258" s="61">
        <f t="shared" si="95"/>
        <v>-27.066709131970583</v>
      </c>
    </row>
    <row r="259" spans="1:24" ht="15" customHeight="1">
      <c r="A259" s="36" t="s">
        <v>256</v>
      </c>
      <c r="B259" s="59">
        <f>'Расчет субсидий'!AG259</f>
        <v>42.627272727272725</v>
      </c>
      <c r="C259" s="61">
        <f>'Расчет субсидий'!D259-1</f>
        <v>-1</v>
      </c>
      <c r="D259" s="61">
        <f>C259*'Расчет субсидий'!E259</f>
        <v>0</v>
      </c>
      <c r="E259" s="62">
        <f t="shared" si="96"/>
        <v>0</v>
      </c>
      <c r="F259" s="30" t="s">
        <v>376</v>
      </c>
      <c r="G259" s="30" t="s">
        <v>376</v>
      </c>
      <c r="H259" s="30" t="s">
        <v>376</v>
      </c>
      <c r="I259" s="30" t="s">
        <v>376</v>
      </c>
      <c r="J259" s="30" t="s">
        <v>376</v>
      </c>
      <c r="K259" s="30" t="s">
        <v>376</v>
      </c>
      <c r="L259" s="61">
        <f>'Расчет субсидий'!P259-1</f>
        <v>0.10634920634920642</v>
      </c>
      <c r="M259" s="61">
        <f>L259*'Расчет субсидий'!Q259</f>
        <v>2.1269841269841283</v>
      </c>
      <c r="N259" s="62">
        <f t="shared" si="97"/>
        <v>1.9763185002870161</v>
      </c>
      <c r="O259" s="61">
        <f>'Расчет субсидий'!R259-1</f>
        <v>0</v>
      </c>
      <c r="P259" s="61">
        <f>O259*'Расчет субсидий'!S259</f>
        <v>0</v>
      </c>
      <c r="Q259" s="62">
        <f t="shared" si="98"/>
        <v>0</v>
      </c>
      <c r="R259" s="61">
        <f>'Расчет субсидий'!V259-1</f>
        <v>0.55000000000000004</v>
      </c>
      <c r="S259" s="61">
        <f>R259*'Расчет субсидий'!W259</f>
        <v>13.750000000000002</v>
      </c>
      <c r="T259" s="62">
        <f t="shared" si="99"/>
        <v>12.77601418562408</v>
      </c>
      <c r="U259" s="61">
        <f>'Расчет субсидий'!Z259-1</f>
        <v>1.2000000000000002</v>
      </c>
      <c r="V259" s="61">
        <f>U259*'Расчет субсидий'!AA259</f>
        <v>30.000000000000004</v>
      </c>
      <c r="W259" s="62">
        <f t="shared" si="100"/>
        <v>27.874940041361629</v>
      </c>
      <c r="X259" s="61">
        <f t="shared" si="95"/>
        <v>45.876984126984134</v>
      </c>
    </row>
    <row r="260" spans="1:24" ht="15" customHeight="1">
      <c r="A260" s="36" t="s">
        <v>257</v>
      </c>
      <c r="B260" s="59">
        <f>'Расчет субсидий'!AG260</f>
        <v>0.58181818181818201</v>
      </c>
      <c r="C260" s="61">
        <f>'Расчет субсидий'!D260-1</f>
        <v>-0.11934156378600824</v>
      </c>
      <c r="D260" s="61">
        <f>C260*'Расчет субсидий'!E260</f>
        <v>-1.1934156378600824</v>
      </c>
      <c r="E260" s="62">
        <f t="shared" si="96"/>
        <v>-9.0555916263558939E-2</v>
      </c>
      <c r="F260" s="30" t="s">
        <v>376</v>
      </c>
      <c r="G260" s="30" t="s">
        <v>376</v>
      </c>
      <c r="H260" s="30" t="s">
        <v>376</v>
      </c>
      <c r="I260" s="30" t="s">
        <v>376</v>
      </c>
      <c r="J260" s="30" t="s">
        <v>376</v>
      </c>
      <c r="K260" s="30" t="s">
        <v>376</v>
      </c>
      <c r="L260" s="61">
        <f>'Расчет субсидий'!P260-1</f>
        <v>-0.10651896037494679</v>
      </c>
      <c r="M260" s="61">
        <f>L260*'Расчет субсидий'!Q260</f>
        <v>-2.1303792074989358</v>
      </c>
      <c r="N260" s="62">
        <f t="shared" si="97"/>
        <v>-0.16165234894175126</v>
      </c>
      <c r="O260" s="61">
        <f>'Расчет субсидий'!R260-1</f>
        <v>0</v>
      </c>
      <c r="P260" s="61">
        <f>O260*'Расчет субсидий'!S260</f>
        <v>0</v>
      </c>
      <c r="Q260" s="62">
        <f t="shared" si="98"/>
        <v>0</v>
      </c>
      <c r="R260" s="61">
        <f>'Расчет субсидий'!V260-1</f>
        <v>0.34906542056074752</v>
      </c>
      <c r="S260" s="61">
        <f>R260*'Расчет субсидий'!W260</f>
        <v>10.471962616822426</v>
      </c>
      <c r="T260" s="62">
        <f t="shared" si="99"/>
        <v>0.79460846645556593</v>
      </c>
      <c r="U260" s="61">
        <f>'Расчет субсидий'!Z260-1</f>
        <v>2.5974025974025983E-2</v>
      </c>
      <c r="V260" s="61">
        <f>U260*'Расчет субсидий'!AA260</f>
        <v>0.51948051948051965</v>
      </c>
      <c r="W260" s="62">
        <f t="shared" si="100"/>
        <v>3.9417980567926246E-2</v>
      </c>
      <c r="X260" s="61">
        <f t="shared" si="95"/>
        <v>7.6676482909439274</v>
      </c>
    </row>
    <row r="261" spans="1:24" ht="15" customHeight="1">
      <c r="A261" s="35" t="s">
        <v>258</v>
      </c>
      <c r="B261" s="63"/>
      <c r="C261" s="64"/>
      <c r="D261" s="64"/>
      <c r="E261" s="65"/>
      <c r="F261" s="64"/>
      <c r="G261" s="64"/>
      <c r="H261" s="65"/>
      <c r="I261" s="65"/>
      <c r="J261" s="65"/>
      <c r="K261" s="65"/>
      <c r="L261" s="64"/>
      <c r="M261" s="64"/>
      <c r="N261" s="65"/>
      <c r="O261" s="64"/>
      <c r="P261" s="64"/>
      <c r="Q261" s="65"/>
      <c r="R261" s="64"/>
      <c r="S261" s="64"/>
      <c r="T261" s="65"/>
      <c r="U261" s="64"/>
      <c r="V261" s="64"/>
      <c r="W261" s="65"/>
      <c r="X261" s="65"/>
    </row>
    <row r="262" spans="1:24" ht="15" customHeight="1">
      <c r="A262" s="36" t="s">
        <v>259</v>
      </c>
      <c r="B262" s="59">
        <f>'Расчет субсидий'!AG262</f>
        <v>30.963636363636368</v>
      </c>
      <c r="C262" s="61">
        <f>'Расчет субсидий'!D262-1</f>
        <v>-1</v>
      </c>
      <c r="D262" s="61">
        <f>C262*'Расчет субсидий'!E262</f>
        <v>0</v>
      </c>
      <c r="E262" s="62">
        <f t="shared" ref="E262:E268" si="101">$B262*D262/$X262</f>
        <v>0</v>
      </c>
      <c r="F262" s="30" t="s">
        <v>376</v>
      </c>
      <c r="G262" s="30" t="s">
        <v>376</v>
      </c>
      <c r="H262" s="30" t="s">
        <v>376</v>
      </c>
      <c r="I262" s="30" t="s">
        <v>376</v>
      </c>
      <c r="J262" s="30" t="s">
        <v>376</v>
      </c>
      <c r="K262" s="30" t="s">
        <v>376</v>
      </c>
      <c r="L262" s="61">
        <f>'Расчет субсидий'!P262-1</f>
        <v>0.60762942779291551</v>
      </c>
      <c r="M262" s="61">
        <f>L262*'Расчет субсидий'!Q262</f>
        <v>12.15258855585831</v>
      </c>
      <c r="N262" s="62">
        <f t="shared" ref="N262:N268" si="102">$B262*M262/$X262</f>
        <v>30.395197839027571</v>
      </c>
      <c r="O262" s="61">
        <f>'Расчет субсидий'!R262-1</f>
        <v>0</v>
      </c>
      <c r="P262" s="61">
        <f>O262*'Расчет субсидий'!S262</f>
        <v>0</v>
      </c>
      <c r="Q262" s="62">
        <f t="shared" ref="Q262:Q268" si="103">$B262*P262/$X262</f>
        <v>0</v>
      </c>
      <c r="R262" s="61">
        <f>'Расчет субсидий'!V262-1</f>
        <v>9.0909090909090384E-3</v>
      </c>
      <c r="S262" s="61">
        <f>R262*'Расчет субсидий'!W262</f>
        <v>0.22727272727272596</v>
      </c>
      <c r="T262" s="62">
        <f t="shared" ref="T262:T268" si="104">$B262*S262/$X262</f>
        <v>0.56843852460879807</v>
      </c>
      <c r="U262" s="61">
        <f>'Расчет субсидий'!Z262-1</f>
        <v>0</v>
      </c>
      <c r="V262" s="61">
        <f>U262*'Расчет субсидий'!AA262</f>
        <v>0</v>
      </c>
      <c r="W262" s="62">
        <f t="shared" ref="W262:W268" si="105">$B262*V262/$X262</f>
        <v>0</v>
      </c>
      <c r="X262" s="61">
        <f t="shared" si="95"/>
        <v>12.379861283131037</v>
      </c>
    </row>
    <row r="263" spans="1:24" ht="15" customHeight="1">
      <c r="A263" s="36" t="s">
        <v>260</v>
      </c>
      <c r="B263" s="59">
        <f>'Расчет субсидий'!AG263</f>
        <v>2.0272727272727309</v>
      </c>
      <c r="C263" s="61">
        <f>'Расчет субсидий'!D263-1</f>
        <v>-1</v>
      </c>
      <c r="D263" s="61">
        <f>C263*'Расчет субсидий'!E263</f>
        <v>0</v>
      </c>
      <c r="E263" s="62">
        <f t="shared" si="101"/>
        <v>0</v>
      </c>
      <c r="F263" s="30" t="s">
        <v>376</v>
      </c>
      <c r="G263" s="30" t="s">
        <v>376</v>
      </c>
      <c r="H263" s="30" t="s">
        <v>376</v>
      </c>
      <c r="I263" s="30" t="s">
        <v>376</v>
      </c>
      <c r="J263" s="30" t="s">
        <v>376</v>
      </c>
      <c r="K263" s="30" t="s">
        <v>376</v>
      </c>
      <c r="L263" s="61">
        <f>'Расчет субсидий'!P263-1</f>
        <v>6.1837455830388688E-2</v>
      </c>
      <c r="M263" s="61">
        <f>L263*'Расчет субсидий'!Q263</f>
        <v>1.2367491166077738</v>
      </c>
      <c r="N263" s="62">
        <f t="shared" si="102"/>
        <v>1.1209248886974024</v>
      </c>
      <c r="O263" s="61">
        <f>'Расчет субсидий'!R263-1</f>
        <v>0</v>
      </c>
      <c r="P263" s="61">
        <f>O263*'Расчет субсидий'!S263</f>
        <v>0</v>
      </c>
      <c r="Q263" s="62">
        <f t="shared" si="103"/>
        <v>0</v>
      </c>
      <c r="R263" s="61">
        <f>'Расчет субсидий'!V263-1</f>
        <v>6.6666666666666652E-2</v>
      </c>
      <c r="S263" s="61">
        <f>R263*'Расчет субсидий'!W263</f>
        <v>0.99999999999999978</v>
      </c>
      <c r="T263" s="62">
        <f t="shared" si="104"/>
        <v>0.90634783857532819</v>
      </c>
      <c r="U263" s="61">
        <f>'Расчет субсидий'!Z263-1</f>
        <v>0</v>
      </c>
      <c r="V263" s="61">
        <f>U263*'Расчет субсидий'!AA263</f>
        <v>0</v>
      </c>
      <c r="W263" s="62">
        <f t="shared" si="105"/>
        <v>0</v>
      </c>
      <c r="X263" s="61">
        <f t="shared" si="95"/>
        <v>2.2367491166077738</v>
      </c>
    </row>
    <row r="264" spans="1:24" ht="15" customHeight="1">
      <c r="A264" s="36" t="s">
        <v>261</v>
      </c>
      <c r="B264" s="59">
        <f>'Расчет субсидий'!AG264</f>
        <v>36.699999999999989</v>
      </c>
      <c r="C264" s="61">
        <f>'Расчет субсидий'!D264-1</f>
        <v>-1</v>
      </c>
      <c r="D264" s="61">
        <f>C264*'Расчет субсидий'!E264</f>
        <v>0</v>
      </c>
      <c r="E264" s="62">
        <f t="shared" si="101"/>
        <v>0</v>
      </c>
      <c r="F264" s="30" t="s">
        <v>376</v>
      </c>
      <c r="G264" s="30" t="s">
        <v>376</v>
      </c>
      <c r="H264" s="30" t="s">
        <v>376</v>
      </c>
      <c r="I264" s="30" t="s">
        <v>376</v>
      </c>
      <c r="J264" s="30" t="s">
        <v>376</v>
      </c>
      <c r="K264" s="30" t="s">
        <v>376</v>
      </c>
      <c r="L264" s="61">
        <f>'Расчет субсидий'!P264-1</f>
        <v>0.44218181818181823</v>
      </c>
      <c r="M264" s="61">
        <f>L264*'Расчет субсидий'!Q264</f>
        <v>8.8436363636363637</v>
      </c>
      <c r="N264" s="62">
        <f t="shared" si="102"/>
        <v>31.596075654900364</v>
      </c>
      <c r="O264" s="61">
        <f>'Расчет субсидий'!R264-1</f>
        <v>0</v>
      </c>
      <c r="P264" s="61">
        <f>O264*'Расчет субсидий'!S264</f>
        <v>0</v>
      </c>
      <c r="Q264" s="62">
        <f t="shared" si="103"/>
        <v>0</v>
      </c>
      <c r="R264" s="61">
        <f>'Расчет субсидий'!V264-1</f>
        <v>0</v>
      </c>
      <c r="S264" s="61">
        <f>R264*'Расчет субсидий'!W264</f>
        <v>0</v>
      </c>
      <c r="T264" s="62">
        <f t="shared" si="104"/>
        <v>0</v>
      </c>
      <c r="U264" s="61">
        <f>'Расчет субсидий'!Z264-1</f>
        <v>5.7142857142857162E-2</v>
      </c>
      <c r="V264" s="61">
        <f>U264*'Расчет субсидий'!AA264</f>
        <v>1.428571428571429</v>
      </c>
      <c r="W264" s="62">
        <f t="shared" si="105"/>
        <v>5.1039243450996254</v>
      </c>
      <c r="X264" s="61">
        <f t="shared" si="95"/>
        <v>10.272207792207793</v>
      </c>
    </row>
    <row r="265" spans="1:24" ht="15" customHeight="1">
      <c r="A265" s="36" t="s">
        <v>262</v>
      </c>
      <c r="B265" s="59">
        <f>'Расчет субсидий'!AG265</f>
        <v>70</v>
      </c>
      <c r="C265" s="61">
        <f>'Расчет субсидий'!D265-1</f>
        <v>3.2517807370703089E-2</v>
      </c>
      <c r="D265" s="61">
        <f>C265*'Расчет субсидий'!E265</f>
        <v>0.32517807370703089</v>
      </c>
      <c r="E265" s="62">
        <f t="shared" si="101"/>
        <v>1.823254628303226</v>
      </c>
      <c r="F265" s="30" t="s">
        <v>376</v>
      </c>
      <c r="G265" s="30" t="s">
        <v>376</v>
      </c>
      <c r="H265" s="30" t="s">
        <v>376</v>
      </c>
      <c r="I265" s="30" t="s">
        <v>376</v>
      </c>
      <c r="J265" s="30" t="s">
        <v>376</v>
      </c>
      <c r="K265" s="30" t="s">
        <v>376</v>
      </c>
      <c r="L265" s="61">
        <f>'Расчет субсидий'!P265-1</f>
        <v>0.54372484449323077</v>
      </c>
      <c r="M265" s="61">
        <f>L265*'Расчет субсидий'!Q265</f>
        <v>10.874496889864616</v>
      </c>
      <c r="N265" s="62">
        <f t="shared" si="102"/>
        <v>60.97267432237085</v>
      </c>
      <c r="O265" s="61">
        <f>'Расчет субсидий'!R265-1</f>
        <v>0</v>
      </c>
      <c r="P265" s="61">
        <f>O265*'Расчет субсидий'!S265</f>
        <v>0</v>
      </c>
      <c r="Q265" s="62">
        <f t="shared" si="103"/>
        <v>0</v>
      </c>
      <c r="R265" s="61">
        <f>'Расчет субсидий'!V265-1</f>
        <v>1.9393939393939297E-2</v>
      </c>
      <c r="S265" s="61">
        <f>R265*'Расчет субсидий'!W265</f>
        <v>0.19393939393939297</v>
      </c>
      <c r="T265" s="62">
        <f t="shared" si="104"/>
        <v>1.0874069508416411</v>
      </c>
      <c r="U265" s="61">
        <f>'Расчет субсидий'!Z265-1</f>
        <v>2.7272727272727337E-2</v>
      </c>
      <c r="V265" s="61">
        <f>U265*'Расчет субсидий'!AA265</f>
        <v>1.0909090909090935</v>
      </c>
      <c r="W265" s="62">
        <f t="shared" si="105"/>
        <v>6.1166640984842759</v>
      </c>
      <c r="X265" s="61">
        <f t="shared" si="95"/>
        <v>12.484523448420134</v>
      </c>
    </row>
    <row r="266" spans="1:24" ht="15" customHeight="1">
      <c r="A266" s="36" t="s">
        <v>263</v>
      </c>
      <c r="B266" s="59">
        <f>'Расчет субсидий'!AG266</f>
        <v>-50.463636363636397</v>
      </c>
      <c r="C266" s="61">
        <f>'Расчет субсидий'!D266-1</f>
        <v>-0.74</v>
      </c>
      <c r="D266" s="61">
        <f>C266*'Расчет субсидий'!E266</f>
        <v>-7.4</v>
      </c>
      <c r="E266" s="62">
        <f t="shared" si="101"/>
        <v>-31.322812662023367</v>
      </c>
      <c r="F266" s="30" t="s">
        <v>376</v>
      </c>
      <c r="G266" s="30" t="s">
        <v>376</v>
      </c>
      <c r="H266" s="30" t="s">
        <v>376</v>
      </c>
      <c r="I266" s="30" t="s">
        <v>376</v>
      </c>
      <c r="J266" s="30" t="s">
        <v>376</v>
      </c>
      <c r="K266" s="30" t="s">
        <v>376</v>
      </c>
      <c r="L266" s="61">
        <f>'Расчет субсидий'!P266-1</f>
        <v>-0.49038625148885495</v>
      </c>
      <c r="M266" s="61">
        <f>L266*'Расчет субсидий'!Q266</f>
        <v>-9.8077250297770995</v>
      </c>
      <c r="N266" s="62">
        <f t="shared" si="102"/>
        <v>-41.514261317344001</v>
      </c>
      <c r="O266" s="61">
        <f>'Расчет субсидий'!R266-1</f>
        <v>0</v>
      </c>
      <c r="P266" s="61">
        <f>O266*'Расчет субсидий'!S266</f>
        <v>0</v>
      </c>
      <c r="Q266" s="62">
        <f t="shared" si="103"/>
        <v>0</v>
      </c>
      <c r="R266" s="61">
        <f>'Расчет субсидий'!V266-1</f>
        <v>0.52857142857142869</v>
      </c>
      <c r="S266" s="61">
        <f>R266*'Расчет субсидий'!W266</f>
        <v>5.2857142857142865</v>
      </c>
      <c r="T266" s="62">
        <f t="shared" si="104"/>
        <v>22.373437615730978</v>
      </c>
      <c r="U266" s="61">
        <f>'Расчет субсидий'!Z266-1</f>
        <v>0</v>
      </c>
      <c r="V266" s="61">
        <f>U266*'Расчет субсидий'!AA266</f>
        <v>0</v>
      </c>
      <c r="W266" s="62">
        <f t="shared" si="105"/>
        <v>0</v>
      </c>
      <c r="X266" s="61">
        <f t="shared" si="95"/>
        <v>-11.922010744062815</v>
      </c>
    </row>
    <row r="267" spans="1:24" ht="15" customHeight="1">
      <c r="A267" s="36" t="s">
        <v>264</v>
      </c>
      <c r="B267" s="59">
        <f>'Расчет субсидий'!AG267</f>
        <v>28.627272727272725</v>
      </c>
      <c r="C267" s="61">
        <f>'Расчет субсидий'!D267-1</f>
        <v>7.0633333333333326E-2</v>
      </c>
      <c r="D267" s="61">
        <f>C267*'Расчет субсидий'!E267</f>
        <v>0.70633333333333326</v>
      </c>
      <c r="E267" s="62">
        <f t="shared" si="101"/>
        <v>3.9522786377618067</v>
      </c>
      <c r="F267" s="30" t="s">
        <v>376</v>
      </c>
      <c r="G267" s="30" t="s">
        <v>376</v>
      </c>
      <c r="H267" s="30" t="s">
        <v>376</v>
      </c>
      <c r="I267" s="30" t="s">
        <v>376</v>
      </c>
      <c r="J267" s="30" t="s">
        <v>376</v>
      </c>
      <c r="K267" s="30" t="s">
        <v>376</v>
      </c>
      <c r="L267" s="61">
        <f>'Расчет субсидий'!P267-1</f>
        <v>0.11253561253561251</v>
      </c>
      <c r="M267" s="61">
        <f>L267*'Расчет субсидий'!Q267</f>
        <v>2.2507122507122501</v>
      </c>
      <c r="N267" s="62">
        <f t="shared" si="102"/>
        <v>12.593830035260249</v>
      </c>
      <c r="O267" s="61">
        <f>'Расчет субсидий'!R267-1</f>
        <v>0</v>
      </c>
      <c r="P267" s="61">
        <f>O267*'Расчет субсидий'!S267</f>
        <v>0</v>
      </c>
      <c r="Q267" s="62">
        <f t="shared" si="103"/>
        <v>0</v>
      </c>
      <c r="R267" s="61">
        <f>'Расчет субсидий'!V267-1</f>
        <v>3.6363636363636376E-2</v>
      </c>
      <c r="S267" s="61">
        <f>R267*'Расчет субсидий'!W267</f>
        <v>0.90909090909090939</v>
      </c>
      <c r="T267" s="62">
        <f t="shared" si="104"/>
        <v>5.0868059175792295</v>
      </c>
      <c r="U267" s="61">
        <f>'Расчет субсидий'!Z267-1</f>
        <v>5.0000000000000044E-2</v>
      </c>
      <c r="V267" s="61">
        <f>U267*'Расчет субсидий'!AA267</f>
        <v>1.2500000000000011</v>
      </c>
      <c r="W267" s="62">
        <f t="shared" si="105"/>
        <v>6.9943581366714431</v>
      </c>
      <c r="X267" s="61">
        <f t="shared" si="95"/>
        <v>5.1161364931364934</v>
      </c>
    </row>
    <row r="268" spans="1:24" ht="15" customHeight="1">
      <c r="A268" s="36" t="s">
        <v>265</v>
      </c>
      <c r="B268" s="59">
        <f>'Расчет субсидий'!AG268</f>
        <v>-1.8727272727272606</v>
      </c>
      <c r="C268" s="61">
        <f>'Расчет субсидий'!D268-1</f>
        <v>0.17977777777777781</v>
      </c>
      <c r="D268" s="61">
        <f>C268*'Расчет субсидий'!E268</f>
        <v>1.7977777777777781</v>
      </c>
      <c r="E268" s="62">
        <f t="shared" si="101"/>
        <v>1.5566794957758632</v>
      </c>
      <c r="F268" s="30" t="s">
        <v>376</v>
      </c>
      <c r="G268" s="30" t="s">
        <v>376</v>
      </c>
      <c r="H268" s="30" t="s">
        <v>376</v>
      </c>
      <c r="I268" s="30" t="s">
        <v>376</v>
      </c>
      <c r="J268" s="30" t="s">
        <v>376</v>
      </c>
      <c r="K268" s="30" t="s">
        <v>376</v>
      </c>
      <c r="L268" s="61">
        <f>'Расчет субсидий'!P268-1</f>
        <v>-0.38552763819095481</v>
      </c>
      <c r="M268" s="61">
        <f>L268*'Расчет субсидий'!Q268</f>
        <v>-7.7105527638190967</v>
      </c>
      <c r="N268" s="62">
        <f t="shared" si="102"/>
        <v>-6.6764978057364566</v>
      </c>
      <c r="O268" s="61">
        <f>'Расчет субсидий'!R268-1</f>
        <v>0</v>
      </c>
      <c r="P268" s="61">
        <f>O268*'Расчет субсидий'!S268</f>
        <v>0</v>
      </c>
      <c r="Q268" s="62">
        <f t="shared" si="103"/>
        <v>0</v>
      </c>
      <c r="R268" s="61">
        <f>'Расчет субсидий'!V268-1</f>
        <v>7.4999999999999956E-2</v>
      </c>
      <c r="S268" s="61">
        <f>R268*'Расчет субсидий'!W268</f>
        <v>1.1249999999999993</v>
      </c>
      <c r="T268" s="62">
        <f t="shared" si="104"/>
        <v>0.97412731117000018</v>
      </c>
      <c r="U268" s="61">
        <f>'Расчет субсидий'!Z268-1</f>
        <v>7.4999999999999956E-2</v>
      </c>
      <c r="V268" s="61">
        <f>U268*'Расчет субсидий'!AA268</f>
        <v>2.6249999999999982</v>
      </c>
      <c r="W268" s="62">
        <f t="shared" si="105"/>
        <v>2.2729637260633333</v>
      </c>
      <c r="X268" s="61">
        <f t="shared" si="95"/>
        <v>-2.1627749860413212</v>
      </c>
    </row>
    <row r="269" spans="1:24" ht="15" customHeight="1">
      <c r="A269" s="35" t="s">
        <v>266</v>
      </c>
      <c r="B269" s="63"/>
      <c r="C269" s="64"/>
      <c r="D269" s="64"/>
      <c r="E269" s="65"/>
      <c r="F269" s="64"/>
      <c r="G269" s="64"/>
      <c r="H269" s="65"/>
      <c r="I269" s="65"/>
      <c r="J269" s="65"/>
      <c r="K269" s="65"/>
      <c r="L269" s="64"/>
      <c r="M269" s="64"/>
      <c r="N269" s="65"/>
      <c r="O269" s="64"/>
      <c r="P269" s="64"/>
      <c r="Q269" s="65"/>
      <c r="R269" s="64"/>
      <c r="S269" s="64"/>
      <c r="T269" s="65"/>
      <c r="U269" s="64"/>
      <c r="V269" s="64"/>
      <c r="W269" s="65"/>
      <c r="X269" s="65"/>
    </row>
    <row r="270" spans="1:24" ht="15" customHeight="1">
      <c r="A270" s="36" t="s">
        <v>267</v>
      </c>
      <c r="B270" s="59">
        <f>'Расчет субсидий'!AG270</f>
        <v>1.2727272727272734</v>
      </c>
      <c r="C270" s="61">
        <f>'Расчет субсидий'!D270-1</f>
        <v>-1</v>
      </c>
      <c r="D270" s="61">
        <f>C270*'Расчет субсидий'!E270</f>
        <v>0</v>
      </c>
      <c r="E270" s="62">
        <f t="shared" ref="E270:E286" si="106">$B270*D270/$X270</f>
        <v>0</v>
      </c>
      <c r="F270" s="30" t="s">
        <v>376</v>
      </c>
      <c r="G270" s="30" t="s">
        <v>376</v>
      </c>
      <c r="H270" s="30" t="s">
        <v>376</v>
      </c>
      <c r="I270" s="30" t="s">
        <v>376</v>
      </c>
      <c r="J270" s="30" t="s">
        <v>376</v>
      </c>
      <c r="K270" s="30" t="s">
        <v>376</v>
      </c>
      <c r="L270" s="61">
        <f>'Расчет субсидий'!P270-1</f>
        <v>0.1036866359447004</v>
      </c>
      <c r="M270" s="61">
        <f>L270*'Расчет субсидий'!Q270</f>
        <v>2.073732718894008</v>
      </c>
      <c r="N270" s="62">
        <f t="shared" ref="N270:N286" si="107">$B270*M270/$X270</f>
        <v>1.2727272727272734</v>
      </c>
      <c r="O270" s="61">
        <f>'Расчет субсидий'!R270-1</f>
        <v>0</v>
      </c>
      <c r="P270" s="61">
        <f>O270*'Расчет субсидий'!S270</f>
        <v>0</v>
      </c>
      <c r="Q270" s="62">
        <f t="shared" ref="Q270:Q286" si="108">$B270*P270/$X270</f>
        <v>0</v>
      </c>
      <c r="R270" s="61">
        <f>'Расчет субсидий'!V270-1</f>
        <v>0</v>
      </c>
      <c r="S270" s="61">
        <f>R270*'Расчет субсидий'!W270</f>
        <v>0</v>
      </c>
      <c r="T270" s="62">
        <f t="shared" ref="T270:T286" si="109">$B270*S270/$X270</f>
        <v>0</v>
      </c>
      <c r="U270" s="61">
        <f>'Расчет субсидий'!Z270-1</f>
        <v>0</v>
      </c>
      <c r="V270" s="61">
        <f>U270*'Расчет субсидий'!AA270</f>
        <v>0</v>
      </c>
      <c r="W270" s="62">
        <f t="shared" ref="W270:W286" si="110">$B270*V270/$X270</f>
        <v>0</v>
      </c>
      <c r="X270" s="61">
        <f t="shared" si="95"/>
        <v>2.073732718894008</v>
      </c>
    </row>
    <row r="271" spans="1:24" ht="15" customHeight="1">
      <c r="A271" s="36" t="s">
        <v>268</v>
      </c>
      <c r="B271" s="59">
        <f>'Расчет субсидий'!AG271</f>
        <v>-0.16363636363636314</v>
      </c>
      <c r="C271" s="61">
        <f>'Расчет субсидий'!D271-1</f>
        <v>-1</v>
      </c>
      <c r="D271" s="61">
        <f>C271*'Расчет субсидий'!E271</f>
        <v>0</v>
      </c>
      <c r="E271" s="62">
        <f t="shared" si="106"/>
        <v>0</v>
      </c>
      <c r="F271" s="30" t="s">
        <v>376</v>
      </c>
      <c r="G271" s="30" t="s">
        <v>376</v>
      </c>
      <c r="H271" s="30" t="s">
        <v>376</v>
      </c>
      <c r="I271" s="30" t="s">
        <v>376</v>
      </c>
      <c r="J271" s="30" t="s">
        <v>376</v>
      </c>
      <c r="K271" s="30" t="s">
        <v>376</v>
      </c>
      <c r="L271" s="61">
        <f>'Расчет субсидий'!P271-1</f>
        <v>-0.38734638142922162</v>
      </c>
      <c r="M271" s="61">
        <f>L271*'Расчет субсидий'!Q271</f>
        <v>-7.746927628584432</v>
      </c>
      <c r="N271" s="62">
        <f t="shared" si="107"/>
        <v>-0.72566203988819677</v>
      </c>
      <c r="O271" s="61">
        <f>'Расчет субсидий'!R271-1</f>
        <v>0</v>
      </c>
      <c r="P271" s="61">
        <f>O271*'Расчет субсидий'!S271</f>
        <v>0</v>
      </c>
      <c r="Q271" s="62">
        <f t="shared" si="108"/>
        <v>0</v>
      </c>
      <c r="R271" s="61">
        <f>'Расчет субсидий'!V271-1</f>
        <v>0</v>
      </c>
      <c r="S271" s="61">
        <f>R271*'Расчет субсидий'!W271</f>
        <v>0</v>
      </c>
      <c r="T271" s="62">
        <f t="shared" si="109"/>
        <v>0</v>
      </c>
      <c r="U271" s="61">
        <f>'Расчет субсидий'!Z271-1</f>
        <v>0.19999999999999996</v>
      </c>
      <c r="V271" s="61">
        <f>U271*'Расчет субсидий'!AA271</f>
        <v>5.9999999999999982</v>
      </c>
      <c r="W271" s="62">
        <f t="shared" si="110"/>
        <v>0.56202567625183364</v>
      </c>
      <c r="X271" s="61">
        <f t="shared" si="95"/>
        <v>-1.7469276285844337</v>
      </c>
    </row>
    <row r="272" spans="1:24" ht="15" customHeight="1">
      <c r="A272" s="36" t="s">
        <v>269</v>
      </c>
      <c r="B272" s="59">
        <f>'Расчет субсидий'!AG272</f>
        <v>-1.163636363636364</v>
      </c>
      <c r="C272" s="61">
        <f>'Расчет субсидий'!D272-1</f>
        <v>-1</v>
      </c>
      <c r="D272" s="61">
        <f>C272*'Расчет субсидий'!E272</f>
        <v>0</v>
      </c>
      <c r="E272" s="62">
        <f t="shared" si="106"/>
        <v>0</v>
      </c>
      <c r="F272" s="30" t="s">
        <v>376</v>
      </c>
      <c r="G272" s="30" t="s">
        <v>376</v>
      </c>
      <c r="H272" s="30" t="s">
        <v>376</v>
      </c>
      <c r="I272" s="30" t="s">
        <v>376</v>
      </c>
      <c r="J272" s="30" t="s">
        <v>376</v>
      </c>
      <c r="K272" s="30" t="s">
        <v>376</v>
      </c>
      <c r="L272" s="61">
        <f>'Расчет субсидий'!P272-1</f>
        <v>-0.64201257861635219</v>
      </c>
      <c r="M272" s="61">
        <f>L272*'Расчет субсидий'!Q272</f>
        <v>-12.840251572327045</v>
      </c>
      <c r="N272" s="62">
        <f t="shared" si="107"/>
        <v>-2.420211898940507</v>
      </c>
      <c r="O272" s="61">
        <f>'Расчет субсидий'!R272-1</f>
        <v>0</v>
      </c>
      <c r="P272" s="61">
        <f>O272*'Расчет субсидий'!S272</f>
        <v>0</v>
      </c>
      <c r="Q272" s="62">
        <f t="shared" si="108"/>
        <v>0</v>
      </c>
      <c r="R272" s="61">
        <f>'Расчет субсидий'!V272-1</f>
        <v>0</v>
      </c>
      <c r="S272" s="61">
        <f>R272*'Расчет субсидий'!W272</f>
        <v>0</v>
      </c>
      <c r="T272" s="62">
        <f t="shared" si="109"/>
        <v>0</v>
      </c>
      <c r="U272" s="61">
        <f>'Расчет субсидий'!Z272-1</f>
        <v>0.16666666666666674</v>
      </c>
      <c r="V272" s="61">
        <f>U272*'Расчет субсидий'!AA272</f>
        <v>6.6666666666666696</v>
      </c>
      <c r="W272" s="62">
        <f t="shared" si="110"/>
        <v>1.2565755353041432</v>
      </c>
      <c r="X272" s="61">
        <f t="shared" si="95"/>
        <v>-6.1735849056603751</v>
      </c>
    </row>
    <row r="273" spans="1:24" ht="15" customHeight="1">
      <c r="A273" s="36" t="s">
        <v>270</v>
      </c>
      <c r="B273" s="59">
        <f>'Расчет субсидий'!AG273</f>
        <v>17.590909090909093</v>
      </c>
      <c r="C273" s="61">
        <f>'Расчет субсидий'!D273-1</f>
        <v>-1</v>
      </c>
      <c r="D273" s="61">
        <f>C273*'Расчет субсидий'!E273</f>
        <v>0</v>
      </c>
      <c r="E273" s="62">
        <f t="shared" si="106"/>
        <v>0</v>
      </c>
      <c r="F273" s="30" t="s">
        <v>376</v>
      </c>
      <c r="G273" s="30" t="s">
        <v>376</v>
      </c>
      <c r="H273" s="30" t="s">
        <v>376</v>
      </c>
      <c r="I273" s="30" t="s">
        <v>376</v>
      </c>
      <c r="J273" s="30" t="s">
        <v>376</v>
      </c>
      <c r="K273" s="30" t="s">
        <v>376</v>
      </c>
      <c r="L273" s="61">
        <f>'Расчет субсидий'!P273-1</f>
        <v>0.29243027888446216</v>
      </c>
      <c r="M273" s="61">
        <f>L273*'Расчет субсидий'!Q273</f>
        <v>5.8486055776892432</v>
      </c>
      <c r="N273" s="62">
        <f t="shared" si="107"/>
        <v>13.108352561144438</v>
      </c>
      <c r="O273" s="61">
        <f>'Расчет субсидий'!R273-1</f>
        <v>0</v>
      </c>
      <c r="P273" s="61">
        <f>O273*'Расчет субсидий'!S273</f>
        <v>0</v>
      </c>
      <c r="Q273" s="62">
        <f t="shared" si="108"/>
        <v>0</v>
      </c>
      <c r="R273" s="61">
        <f>'Расчет субсидий'!V273-1</f>
        <v>-5.0000000000000044E-2</v>
      </c>
      <c r="S273" s="61">
        <f>R273*'Расчет субсидий'!W273</f>
        <v>-1.0000000000000009</v>
      </c>
      <c r="T273" s="62">
        <f t="shared" si="109"/>
        <v>-2.2412782648823275</v>
      </c>
      <c r="U273" s="61">
        <f>'Расчет субсидий'!Z273-1</f>
        <v>0.10000000000000009</v>
      </c>
      <c r="V273" s="61">
        <f>U273*'Расчет субсидий'!AA273</f>
        <v>3.0000000000000027</v>
      </c>
      <c r="W273" s="62">
        <f t="shared" si="110"/>
        <v>6.723834794646983</v>
      </c>
      <c r="X273" s="61">
        <f t="shared" si="95"/>
        <v>7.8486055776892449</v>
      </c>
    </row>
    <row r="274" spans="1:24" ht="15" customHeight="1">
      <c r="A274" s="36" t="s">
        <v>271</v>
      </c>
      <c r="B274" s="59">
        <f>'Расчет субсидий'!AG274</f>
        <v>-2.7272727272727266</v>
      </c>
      <c r="C274" s="61">
        <f>'Расчет субсидий'!D274-1</f>
        <v>-0.27717391304347827</v>
      </c>
      <c r="D274" s="61">
        <f>C274*'Расчет субсидий'!E274</f>
        <v>-2.7717391304347827</v>
      </c>
      <c r="E274" s="62">
        <f t="shared" si="106"/>
        <v>-0.25427542956422372</v>
      </c>
      <c r="F274" s="30" t="s">
        <v>376</v>
      </c>
      <c r="G274" s="30" t="s">
        <v>376</v>
      </c>
      <c r="H274" s="30" t="s">
        <v>376</v>
      </c>
      <c r="I274" s="30" t="s">
        <v>376</v>
      </c>
      <c r="J274" s="30" t="s">
        <v>376</v>
      </c>
      <c r="K274" s="30" t="s">
        <v>376</v>
      </c>
      <c r="L274" s="61">
        <f>'Расчет субсидий'!P274-1</f>
        <v>-0.74785012285012287</v>
      </c>
      <c r="M274" s="61">
        <f>L274*'Расчет субсидий'!Q274</f>
        <v>-14.957002457002456</v>
      </c>
      <c r="N274" s="62">
        <f t="shared" si="107"/>
        <v>-1.3721342614775109</v>
      </c>
      <c r="O274" s="61">
        <f>'Расчет субсидий'!R274-1</f>
        <v>0</v>
      </c>
      <c r="P274" s="61">
        <f>O274*'Расчет субсидий'!S274</f>
        <v>0</v>
      </c>
      <c r="Q274" s="62">
        <f t="shared" si="108"/>
        <v>0</v>
      </c>
      <c r="R274" s="61">
        <f>'Расчет субсидий'!V274-1</f>
        <v>0</v>
      </c>
      <c r="S274" s="61">
        <f>R274*'Расчет субсидий'!W274</f>
        <v>0</v>
      </c>
      <c r="T274" s="62">
        <f t="shared" si="109"/>
        <v>0</v>
      </c>
      <c r="U274" s="61">
        <f>'Расчет субсидий'!Z274-1</f>
        <v>-0.4</v>
      </c>
      <c r="V274" s="61">
        <f>U274*'Расчет субсидий'!AA274</f>
        <v>-12</v>
      </c>
      <c r="W274" s="62">
        <f t="shared" si="110"/>
        <v>-1.1008630362309921</v>
      </c>
      <c r="X274" s="61">
        <f t="shared" si="95"/>
        <v>-29.728741587437238</v>
      </c>
    </row>
    <row r="275" spans="1:24" ht="15" customHeight="1">
      <c r="A275" s="36" t="s">
        <v>272</v>
      </c>
      <c r="B275" s="59">
        <f>'Расчет субсидий'!AG275</f>
        <v>5.2818181818181813</v>
      </c>
      <c r="C275" s="61">
        <f>'Расчет субсидий'!D275-1</f>
        <v>-1</v>
      </c>
      <c r="D275" s="61">
        <f>C275*'Расчет субсидий'!E275</f>
        <v>0</v>
      </c>
      <c r="E275" s="62">
        <f t="shared" si="106"/>
        <v>0</v>
      </c>
      <c r="F275" s="30" t="s">
        <v>376</v>
      </c>
      <c r="G275" s="30" t="s">
        <v>376</v>
      </c>
      <c r="H275" s="30" t="s">
        <v>376</v>
      </c>
      <c r="I275" s="30" t="s">
        <v>376</v>
      </c>
      <c r="J275" s="30" t="s">
        <v>376</v>
      </c>
      <c r="K275" s="30" t="s">
        <v>376</v>
      </c>
      <c r="L275" s="61">
        <f>'Расчет субсидий'!P275-1</f>
        <v>0.44126357354392898</v>
      </c>
      <c r="M275" s="61">
        <f>L275*'Расчет субсидий'!Q275</f>
        <v>8.8252714708785795</v>
      </c>
      <c r="N275" s="62">
        <f t="shared" si="107"/>
        <v>14.231943742319432</v>
      </c>
      <c r="O275" s="61">
        <f>'Расчет субсидий'!R275-1</f>
        <v>0</v>
      </c>
      <c r="P275" s="61">
        <f>O275*'Расчет субсидий'!S275</f>
        <v>0</v>
      </c>
      <c r="Q275" s="62">
        <f t="shared" si="108"/>
        <v>0</v>
      </c>
      <c r="R275" s="61">
        <f>'Расчет субсидий'!V275-1</f>
        <v>-0.37</v>
      </c>
      <c r="S275" s="61">
        <f>R275*'Расчет субсидий'!W275</f>
        <v>-5.55</v>
      </c>
      <c r="T275" s="62">
        <f t="shared" si="109"/>
        <v>-8.9501255605012506</v>
      </c>
      <c r="U275" s="61">
        <f>'Расчет субсидий'!Z275-1</f>
        <v>0</v>
      </c>
      <c r="V275" s="61">
        <f>U275*'Расчет субсидий'!AA275</f>
        <v>0</v>
      </c>
      <c r="W275" s="62">
        <f t="shared" si="110"/>
        <v>0</v>
      </c>
      <c r="X275" s="61">
        <f t="shared" si="95"/>
        <v>3.2752714708785797</v>
      </c>
    </row>
    <row r="276" spans="1:24" ht="15" customHeight="1">
      <c r="A276" s="36" t="s">
        <v>273</v>
      </c>
      <c r="B276" s="59">
        <f>'Расчет субсидий'!AG276</f>
        <v>29.336363636363615</v>
      </c>
      <c r="C276" s="61">
        <f>'Расчет субсидий'!D276-1</f>
        <v>-1</v>
      </c>
      <c r="D276" s="61">
        <f>C276*'Расчет субсидий'!E276</f>
        <v>0</v>
      </c>
      <c r="E276" s="62">
        <f t="shared" si="106"/>
        <v>0</v>
      </c>
      <c r="F276" s="30" t="s">
        <v>376</v>
      </c>
      <c r="G276" s="30" t="s">
        <v>376</v>
      </c>
      <c r="H276" s="30" t="s">
        <v>376</v>
      </c>
      <c r="I276" s="30" t="s">
        <v>376</v>
      </c>
      <c r="J276" s="30" t="s">
        <v>376</v>
      </c>
      <c r="K276" s="30" t="s">
        <v>376</v>
      </c>
      <c r="L276" s="61">
        <f>'Расчет субсидий'!P276-1</f>
        <v>0.87737041719342623</v>
      </c>
      <c r="M276" s="61">
        <f>L276*'Расчет субсидий'!Q276</f>
        <v>17.547408343868526</v>
      </c>
      <c r="N276" s="62">
        <f t="shared" si="107"/>
        <v>19.032402125440044</v>
      </c>
      <c r="O276" s="61">
        <f>'Расчет субсидий'!R276-1</f>
        <v>0</v>
      </c>
      <c r="P276" s="61">
        <f>O276*'Расчет субсидий'!S276</f>
        <v>0</v>
      </c>
      <c r="Q276" s="62">
        <f t="shared" si="108"/>
        <v>0</v>
      </c>
      <c r="R276" s="61">
        <f>'Расчет субсидий'!V276-1</f>
        <v>0.47500000000000009</v>
      </c>
      <c r="S276" s="61">
        <f>R276*'Расчет субсидий'!W276</f>
        <v>9.5000000000000018</v>
      </c>
      <c r="T276" s="62">
        <f t="shared" si="109"/>
        <v>10.303961510923573</v>
      </c>
      <c r="U276" s="61">
        <f>'Расчет субсидий'!Z276-1</f>
        <v>0</v>
      </c>
      <c r="V276" s="61">
        <f>U276*'Расчет субсидий'!AA276</f>
        <v>0</v>
      </c>
      <c r="W276" s="62">
        <f t="shared" si="110"/>
        <v>0</v>
      </c>
      <c r="X276" s="61">
        <f t="shared" si="95"/>
        <v>27.047408343868526</v>
      </c>
    </row>
    <row r="277" spans="1:24" ht="15" customHeight="1">
      <c r="A277" s="36" t="s">
        <v>274</v>
      </c>
      <c r="B277" s="59">
        <f>'Расчет субсидий'!AG277</f>
        <v>6.6727272727272862</v>
      </c>
      <c r="C277" s="61">
        <f>'Расчет субсидий'!D277-1</f>
        <v>-1</v>
      </c>
      <c r="D277" s="61">
        <f>C277*'Расчет субсидий'!E277</f>
        <v>0</v>
      </c>
      <c r="E277" s="62">
        <f t="shared" si="106"/>
        <v>0</v>
      </c>
      <c r="F277" s="30" t="s">
        <v>376</v>
      </c>
      <c r="G277" s="30" t="s">
        <v>376</v>
      </c>
      <c r="H277" s="30" t="s">
        <v>376</v>
      </c>
      <c r="I277" s="30" t="s">
        <v>376</v>
      </c>
      <c r="J277" s="30" t="s">
        <v>376</v>
      </c>
      <c r="K277" s="30" t="s">
        <v>376</v>
      </c>
      <c r="L277" s="61">
        <f>'Расчет субсидий'!P277-1</f>
        <v>-0.41166666666666674</v>
      </c>
      <c r="M277" s="61">
        <f>L277*'Расчет субсидий'!Q277</f>
        <v>-8.2333333333333343</v>
      </c>
      <c r="N277" s="62">
        <f t="shared" si="107"/>
        <v>-14.585518905872917</v>
      </c>
      <c r="O277" s="61">
        <f>'Расчет субсидий'!R277-1</f>
        <v>0</v>
      </c>
      <c r="P277" s="61">
        <f>O277*'Расчет субсидий'!S277</f>
        <v>0</v>
      </c>
      <c r="Q277" s="62">
        <f t="shared" si="108"/>
        <v>0</v>
      </c>
      <c r="R277" s="61">
        <f>'Расчет субсидий'!V277-1</f>
        <v>0</v>
      </c>
      <c r="S277" s="61">
        <f>R277*'Расчет субсидий'!W277</f>
        <v>0</v>
      </c>
      <c r="T277" s="62">
        <f t="shared" si="109"/>
        <v>0</v>
      </c>
      <c r="U277" s="61">
        <f>'Расчет субсидий'!Z277-1</f>
        <v>0.60000000000000009</v>
      </c>
      <c r="V277" s="61">
        <f>U277*'Расчет субсидий'!AA277</f>
        <v>12.000000000000002</v>
      </c>
      <c r="W277" s="62">
        <f t="shared" si="110"/>
        <v>21.258246178600203</v>
      </c>
      <c r="X277" s="61">
        <f t="shared" si="95"/>
        <v>3.7666666666666675</v>
      </c>
    </row>
    <row r="278" spans="1:24" ht="15" customHeight="1">
      <c r="A278" s="36" t="s">
        <v>275</v>
      </c>
      <c r="B278" s="59">
        <f>'Расчет субсидий'!AG278</f>
        <v>24.909090909090907</v>
      </c>
      <c r="C278" s="61">
        <f>'Расчет субсидий'!D278-1</f>
        <v>-1</v>
      </c>
      <c r="D278" s="61">
        <f>C278*'Расчет субсидий'!E278</f>
        <v>0</v>
      </c>
      <c r="E278" s="62">
        <f t="shared" si="106"/>
        <v>0</v>
      </c>
      <c r="F278" s="30" t="s">
        <v>376</v>
      </c>
      <c r="G278" s="30" t="s">
        <v>376</v>
      </c>
      <c r="H278" s="30" t="s">
        <v>376</v>
      </c>
      <c r="I278" s="30" t="s">
        <v>376</v>
      </c>
      <c r="J278" s="30" t="s">
        <v>376</v>
      </c>
      <c r="K278" s="30" t="s">
        <v>376</v>
      </c>
      <c r="L278" s="61">
        <f>'Расчет субсидий'!P278-1</f>
        <v>1.7937336814621414</v>
      </c>
      <c r="M278" s="61">
        <f>L278*'Расчет субсидий'!Q278</f>
        <v>35.874673629242828</v>
      </c>
      <c r="N278" s="62">
        <f t="shared" si="107"/>
        <v>24.909090909090907</v>
      </c>
      <c r="O278" s="61">
        <f>'Расчет субсидий'!R278-1</f>
        <v>0</v>
      </c>
      <c r="P278" s="61">
        <f>O278*'Расчет субсидий'!S278</f>
        <v>0</v>
      </c>
      <c r="Q278" s="62">
        <f t="shared" si="108"/>
        <v>0</v>
      </c>
      <c r="R278" s="61">
        <f>'Расчет субсидий'!V278-1</f>
        <v>0</v>
      </c>
      <c r="S278" s="61">
        <f>R278*'Расчет субсидий'!W278</f>
        <v>0</v>
      </c>
      <c r="T278" s="62">
        <f t="shared" si="109"/>
        <v>0</v>
      </c>
      <c r="U278" s="61">
        <f>'Расчет субсидий'!Z278-1</f>
        <v>0</v>
      </c>
      <c r="V278" s="61">
        <f>U278*'Расчет субсидий'!AA278</f>
        <v>0</v>
      </c>
      <c r="W278" s="62">
        <f t="shared" si="110"/>
        <v>0</v>
      </c>
      <c r="X278" s="61">
        <f t="shared" si="95"/>
        <v>35.874673629242828</v>
      </c>
    </row>
    <row r="279" spans="1:24" ht="15" customHeight="1">
      <c r="A279" s="36" t="s">
        <v>276</v>
      </c>
      <c r="B279" s="59">
        <f>'Расчет субсидий'!AG279</f>
        <v>-15.636363636363633</v>
      </c>
      <c r="C279" s="61">
        <f>'Расчет субсидий'!D279-1</f>
        <v>-1</v>
      </c>
      <c r="D279" s="61">
        <f>C279*'Расчет субсидий'!E279</f>
        <v>0</v>
      </c>
      <c r="E279" s="62">
        <f t="shared" si="106"/>
        <v>0</v>
      </c>
      <c r="F279" s="30" t="s">
        <v>376</v>
      </c>
      <c r="G279" s="30" t="s">
        <v>376</v>
      </c>
      <c r="H279" s="30" t="s">
        <v>376</v>
      </c>
      <c r="I279" s="30" t="s">
        <v>376</v>
      </c>
      <c r="J279" s="30" t="s">
        <v>376</v>
      </c>
      <c r="K279" s="30" t="s">
        <v>376</v>
      </c>
      <c r="L279" s="61">
        <f>'Расчет субсидий'!P279-1</f>
        <v>-0.57074652777777779</v>
      </c>
      <c r="M279" s="61">
        <f>L279*'Расчет субсидий'!Q279</f>
        <v>-11.414930555555555</v>
      </c>
      <c r="N279" s="62">
        <f t="shared" si="107"/>
        <v>-8.2703797690524414</v>
      </c>
      <c r="O279" s="61">
        <f>'Расчет субсидий'!R279-1</f>
        <v>0</v>
      </c>
      <c r="P279" s="61">
        <f>O279*'Расчет субсидий'!S279</f>
        <v>0</v>
      </c>
      <c r="Q279" s="62">
        <f t="shared" si="108"/>
        <v>0</v>
      </c>
      <c r="R279" s="61">
        <f>'Расчет субсидий'!V279-1</f>
        <v>-0.67777777777777781</v>
      </c>
      <c r="S279" s="61">
        <f>R279*'Расчет субсидий'!W279</f>
        <v>-10.166666666666668</v>
      </c>
      <c r="T279" s="62">
        <f t="shared" si="109"/>
        <v>-7.3659838673111944</v>
      </c>
      <c r="U279" s="61">
        <f>'Расчет субсидий'!Z279-1</f>
        <v>0</v>
      </c>
      <c r="V279" s="61">
        <f>U279*'Расчет субсидий'!AA279</f>
        <v>0</v>
      </c>
      <c r="W279" s="62">
        <f t="shared" si="110"/>
        <v>0</v>
      </c>
      <c r="X279" s="61">
        <f t="shared" si="95"/>
        <v>-21.581597222222221</v>
      </c>
    </row>
    <row r="280" spans="1:24" ht="15" customHeight="1">
      <c r="A280" s="36" t="s">
        <v>277</v>
      </c>
      <c r="B280" s="59">
        <f>'Расчет субсидий'!AG280</f>
        <v>15.427272727272737</v>
      </c>
      <c r="C280" s="61">
        <f>'Расчет субсидий'!D280-1</f>
        <v>-1</v>
      </c>
      <c r="D280" s="61">
        <f>C280*'Расчет субсидий'!E280</f>
        <v>0</v>
      </c>
      <c r="E280" s="62">
        <f t="shared" si="106"/>
        <v>0</v>
      </c>
      <c r="F280" s="30" t="s">
        <v>376</v>
      </c>
      <c r="G280" s="30" t="s">
        <v>376</v>
      </c>
      <c r="H280" s="30" t="s">
        <v>376</v>
      </c>
      <c r="I280" s="30" t="s">
        <v>376</v>
      </c>
      <c r="J280" s="30" t="s">
        <v>376</v>
      </c>
      <c r="K280" s="30" t="s">
        <v>376</v>
      </c>
      <c r="L280" s="61">
        <f>'Расчет субсидий'!P280-1</f>
        <v>0.42998585572842996</v>
      </c>
      <c r="M280" s="61">
        <f>L280*'Расчет субсидий'!Q280</f>
        <v>8.5997171145685982</v>
      </c>
      <c r="N280" s="62">
        <f t="shared" si="107"/>
        <v>9.0253560847343035</v>
      </c>
      <c r="O280" s="61">
        <f>'Расчет субсидий'!R280-1</f>
        <v>0</v>
      </c>
      <c r="P280" s="61">
        <f>O280*'Расчет субсидий'!S280</f>
        <v>0</v>
      </c>
      <c r="Q280" s="62">
        <f t="shared" si="108"/>
        <v>0</v>
      </c>
      <c r="R280" s="61">
        <f>'Расчет субсидий'!V280-1</f>
        <v>0.14400000000000013</v>
      </c>
      <c r="S280" s="61">
        <f>R280*'Расчет субсидий'!W280</f>
        <v>3.6000000000000032</v>
      </c>
      <c r="T280" s="62">
        <f t="shared" si="109"/>
        <v>3.7781803136292393</v>
      </c>
      <c r="U280" s="61">
        <f>'Расчет субсидий'!Z280-1</f>
        <v>0.10000000000000009</v>
      </c>
      <c r="V280" s="61">
        <f>U280*'Расчет субсидий'!AA280</f>
        <v>2.5000000000000022</v>
      </c>
      <c r="W280" s="62">
        <f t="shared" si="110"/>
        <v>2.6237363289091942</v>
      </c>
      <c r="X280" s="61">
        <f t="shared" si="95"/>
        <v>14.699717114568603</v>
      </c>
    </row>
    <row r="281" spans="1:24" ht="15" customHeight="1">
      <c r="A281" s="36" t="s">
        <v>278</v>
      </c>
      <c r="B281" s="59">
        <f>'Расчет субсидий'!AG281</f>
        <v>9.2454545454545496</v>
      </c>
      <c r="C281" s="61">
        <f>'Расчет субсидий'!D281-1</f>
        <v>-1</v>
      </c>
      <c r="D281" s="61">
        <f>C281*'Расчет субсидий'!E281</f>
        <v>0</v>
      </c>
      <c r="E281" s="62">
        <f t="shared" si="106"/>
        <v>0</v>
      </c>
      <c r="F281" s="30" t="s">
        <v>376</v>
      </c>
      <c r="G281" s="30" t="s">
        <v>376</v>
      </c>
      <c r="H281" s="30" t="s">
        <v>376</v>
      </c>
      <c r="I281" s="30" t="s">
        <v>376</v>
      </c>
      <c r="J281" s="30" t="s">
        <v>376</v>
      </c>
      <c r="K281" s="30" t="s">
        <v>376</v>
      </c>
      <c r="L281" s="61">
        <f>'Расчет субсидий'!P281-1</f>
        <v>1.0909952606635072</v>
      </c>
      <c r="M281" s="61">
        <f>L281*'Расчет субсидий'!Q281</f>
        <v>21.819905213270143</v>
      </c>
      <c r="N281" s="62">
        <f t="shared" si="107"/>
        <v>4.9020429244459978</v>
      </c>
      <c r="O281" s="61">
        <f>'Расчет субсидий'!R281-1</f>
        <v>0</v>
      </c>
      <c r="P281" s="61">
        <f>O281*'Расчет субсидий'!S281</f>
        <v>0</v>
      </c>
      <c r="Q281" s="62">
        <f t="shared" si="108"/>
        <v>0</v>
      </c>
      <c r="R281" s="61">
        <f>'Расчет субсидий'!V281-1</f>
        <v>-0.23333333333333339</v>
      </c>
      <c r="S281" s="61">
        <f>R281*'Расчет субсидий'!W281</f>
        <v>-4.6666666666666679</v>
      </c>
      <c r="T281" s="62">
        <f t="shared" si="109"/>
        <v>-1.0484097016227543</v>
      </c>
      <c r="U281" s="61">
        <f>'Расчет субсидий'!Z281-1</f>
        <v>0.8</v>
      </c>
      <c r="V281" s="61">
        <f>U281*'Расчет субсидий'!AA281</f>
        <v>24</v>
      </c>
      <c r="W281" s="62">
        <f t="shared" si="110"/>
        <v>5.3918213226313059</v>
      </c>
      <c r="X281" s="61">
        <f t="shared" si="95"/>
        <v>41.153238546603475</v>
      </c>
    </row>
    <row r="282" spans="1:24" ht="15" customHeight="1">
      <c r="A282" s="36" t="s">
        <v>279</v>
      </c>
      <c r="B282" s="59">
        <f>'Расчет субсидий'!AG282</f>
        <v>-6.9727272727272691</v>
      </c>
      <c r="C282" s="61">
        <f>'Расчет субсидий'!D282-1</f>
        <v>-8.5285714285714187E-2</v>
      </c>
      <c r="D282" s="61">
        <f>C282*'Расчет субсидий'!E282</f>
        <v>-0.85285714285714187</v>
      </c>
      <c r="E282" s="62">
        <f t="shared" si="106"/>
        <v>-1.7128031876409491</v>
      </c>
      <c r="F282" s="30" t="s">
        <v>376</v>
      </c>
      <c r="G282" s="30" t="s">
        <v>376</v>
      </c>
      <c r="H282" s="30" t="s">
        <v>376</v>
      </c>
      <c r="I282" s="30" t="s">
        <v>376</v>
      </c>
      <c r="J282" s="30" t="s">
        <v>376</v>
      </c>
      <c r="K282" s="30" t="s">
        <v>376</v>
      </c>
      <c r="L282" s="61">
        <f>'Расчет субсидий'!P282-1</f>
        <v>-0.13095386146001753</v>
      </c>
      <c r="M282" s="61">
        <f>L282*'Расчет субсидий'!Q282</f>
        <v>-2.6190772292003506</v>
      </c>
      <c r="N282" s="62">
        <f t="shared" si="107"/>
        <v>-5.25992408508632</v>
      </c>
      <c r="O282" s="61">
        <f>'Расчет субсидий'!R282-1</f>
        <v>0</v>
      </c>
      <c r="P282" s="61">
        <f>O282*'Расчет субсидий'!S282</f>
        <v>0</v>
      </c>
      <c r="Q282" s="62">
        <f t="shared" si="108"/>
        <v>0</v>
      </c>
      <c r="R282" s="61">
        <f>'Расчет субсидий'!V282-1</f>
        <v>0</v>
      </c>
      <c r="S282" s="61">
        <f>R282*'Расчет субсидий'!W282</f>
        <v>0</v>
      </c>
      <c r="T282" s="62">
        <f t="shared" si="109"/>
        <v>0</v>
      </c>
      <c r="U282" s="61">
        <f>'Расчет субсидий'!Z282-1</f>
        <v>0</v>
      </c>
      <c r="V282" s="61">
        <f>U282*'Расчет субсидий'!AA282</f>
        <v>0</v>
      </c>
      <c r="W282" s="62">
        <f t="shared" si="110"/>
        <v>0</v>
      </c>
      <c r="X282" s="61">
        <f t="shared" si="95"/>
        <v>-3.4719343720574924</v>
      </c>
    </row>
    <row r="283" spans="1:24" ht="15" customHeight="1">
      <c r="A283" s="36" t="s">
        <v>280</v>
      </c>
      <c r="B283" s="59">
        <f>'Расчет субсидий'!AG283</f>
        <v>32.218181818181819</v>
      </c>
      <c r="C283" s="61">
        <f>'Расчет субсидий'!D283-1</f>
        <v>3.6243243243243244</v>
      </c>
      <c r="D283" s="61">
        <f>C283*'Расчет субсидий'!E283</f>
        <v>36.243243243243242</v>
      </c>
      <c r="E283" s="62">
        <f t="shared" si="106"/>
        <v>44.150986405110963</v>
      </c>
      <c r="F283" s="30" t="s">
        <v>376</v>
      </c>
      <c r="G283" s="30" t="s">
        <v>376</v>
      </c>
      <c r="H283" s="30" t="s">
        <v>376</v>
      </c>
      <c r="I283" s="30" t="s">
        <v>376</v>
      </c>
      <c r="J283" s="30" t="s">
        <v>376</v>
      </c>
      <c r="K283" s="30" t="s">
        <v>376</v>
      </c>
      <c r="L283" s="61">
        <f>'Расчет субсидий'!P283-1</f>
        <v>0.76022211004543161</v>
      </c>
      <c r="M283" s="61">
        <f>L283*'Расчет субсидий'!Q283</f>
        <v>15.204442200908632</v>
      </c>
      <c r="N283" s="62">
        <f t="shared" si="107"/>
        <v>18.521828093702954</v>
      </c>
      <c r="O283" s="61">
        <f>'Расчет субсидий'!R283-1</f>
        <v>0</v>
      </c>
      <c r="P283" s="61">
        <f>O283*'Расчет субсидий'!S283</f>
        <v>0</v>
      </c>
      <c r="Q283" s="62">
        <f t="shared" si="108"/>
        <v>0</v>
      </c>
      <c r="R283" s="61">
        <f>'Расчет субсидий'!V283-1</f>
        <v>0</v>
      </c>
      <c r="S283" s="61">
        <f>R283*'Расчет субсидий'!W283</f>
        <v>0</v>
      </c>
      <c r="T283" s="62">
        <f t="shared" si="109"/>
        <v>0</v>
      </c>
      <c r="U283" s="61">
        <f>'Расчет субсидий'!Z283-1</f>
        <v>-1</v>
      </c>
      <c r="V283" s="61">
        <f>U283*'Расчет субсидий'!AA283</f>
        <v>-25</v>
      </c>
      <c r="W283" s="62">
        <f t="shared" si="110"/>
        <v>-30.454632680632098</v>
      </c>
      <c r="X283" s="61">
        <f t="shared" si="95"/>
        <v>26.447685444151873</v>
      </c>
    </row>
    <row r="284" spans="1:24" ht="15" customHeight="1">
      <c r="A284" s="36" t="s">
        <v>281</v>
      </c>
      <c r="B284" s="59">
        <f>'Расчет субсидий'!AG284</f>
        <v>-56.281818181818181</v>
      </c>
      <c r="C284" s="61">
        <f>'Расчет субсидий'!D284-1</f>
        <v>-0.45330149065714886</v>
      </c>
      <c r="D284" s="61">
        <f>C284*'Расчет субсидий'!E284</f>
        <v>-4.5330149065714886</v>
      </c>
      <c r="E284" s="62">
        <f t="shared" si="106"/>
        <v>-12.126613818192371</v>
      </c>
      <c r="F284" s="30" t="s">
        <v>376</v>
      </c>
      <c r="G284" s="30" t="s">
        <v>376</v>
      </c>
      <c r="H284" s="30" t="s">
        <v>376</v>
      </c>
      <c r="I284" s="30" t="s">
        <v>376</v>
      </c>
      <c r="J284" s="30" t="s">
        <v>376</v>
      </c>
      <c r="K284" s="30" t="s">
        <v>376</v>
      </c>
      <c r="L284" s="61">
        <f>'Расчет субсидий'!P284-1</f>
        <v>-0.20277654703884218</v>
      </c>
      <c r="M284" s="61">
        <f>L284*'Расчет субсидий'!Q284</f>
        <v>-4.0555309407768441</v>
      </c>
      <c r="N284" s="62">
        <f t="shared" si="107"/>
        <v>-10.849260053223164</v>
      </c>
      <c r="O284" s="61">
        <f>'Расчет субсидий'!R284-1</f>
        <v>0</v>
      </c>
      <c r="P284" s="61">
        <f>O284*'Расчет субсидий'!S284</f>
        <v>0</v>
      </c>
      <c r="Q284" s="62">
        <f t="shared" si="108"/>
        <v>0</v>
      </c>
      <c r="R284" s="61">
        <f>'Расчет субсидий'!V284-1</f>
        <v>0.20999999999999996</v>
      </c>
      <c r="S284" s="61">
        <f>R284*'Расчет субсидий'!W284</f>
        <v>1.0499999999999998</v>
      </c>
      <c r="T284" s="62">
        <f t="shared" si="109"/>
        <v>2.8089350623231137</v>
      </c>
      <c r="U284" s="61">
        <f>'Расчет субсидий'!Z284-1</f>
        <v>-0.30000000000000004</v>
      </c>
      <c r="V284" s="61">
        <f>U284*'Расчет субсидий'!AA284</f>
        <v>-13.500000000000002</v>
      </c>
      <c r="W284" s="62">
        <f t="shared" si="110"/>
        <v>-36.11487937272576</v>
      </c>
      <c r="X284" s="61">
        <f t="shared" si="95"/>
        <v>-21.038545847348335</v>
      </c>
    </row>
    <row r="285" spans="1:24" ht="15" customHeight="1">
      <c r="A285" s="36" t="s">
        <v>282</v>
      </c>
      <c r="B285" s="59">
        <f>'Расчет субсидий'!AG285</f>
        <v>0</v>
      </c>
      <c r="C285" s="61">
        <f>'Расчет субсидий'!D285-1</f>
        <v>-8.2819592628516014E-2</v>
      </c>
      <c r="D285" s="61">
        <f>C285*'Расчет субсидий'!E285</f>
        <v>-0.82819592628516014</v>
      </c>
      <c r="E285" s="62">
        <f t="shared" si="106"/>
        <v>0</v>
      </c>
      <c r="F285" s="30" t="s">
        <v>376</v>
      </c>
      <c r="G285" s="30" t="s">
        <v>376</v>
      </c>
      <c r="H285" s="30" t="s">
        <v>376</v>
      </c>
      <c r="I285" s="30" t="s">
        <v>376</v>
      </c>
      <c r="J285" s="30" t="s">
        <v>376</v>
      </c>
      <c r="K285" s="30" t="s">
        <v>376</v>
      </c>
      <c r="L285" s="61">
        <f>'Расчет субсидий'!P285-1</f>
        <v>-0.29709039629320511</v>
      </c>
      <c r="M285" s="61">
        <f>L285*'Расчет субсидий'!Q285</f>
        <v>-5.9418079258641026</v>
      </c>
      <c r="N285" s="62">
        <f t="shared" si="107"/>
        <v>0</v>
      </c>
      <c r="O285" s="61">
        <f>'Расчет субсидий'!R285-1</f>
        <v>0</v>
      </c>
      <c r="P285" s="61">
        <f>O285*'Расчет субсидий'!S285</f>
        <v>0</v>
      </c>
      <c r="Q285" s="62">
        <f t="shared" si="108"/>
        <v>0</v>
      </c>
      <c r="R285" s="61">
        <f>'Расчет субсидий'!V285-1</f>
        <v>0</v>
      </c>
      <c r="S285" s="61">
        <f>R285*'Расчет субсидий'!W285</f>
        <v>0</v>
      </c>
      <c r="T285" s="62">
        <f t="shared" si="109"/>
        <v>0</v>
      </c>
      <c r="U285" s="61">
        <f>'Расчет субсидий'!Z285-1</f>
        <v>1.9999999999999996</v>
      </c>
      <c r="V285" s="61">
        <f>U285*'Расчет субсидий'!AA285</f>
        <v>79.999999999999986</v>
      </c>
      <c r="W285" s="62">
        <f t="shared" si="110"/>
        <v>0</v>
      </c>
      <c r="X285" s="61">
        <f t="shared" si="95"/>
        <v>73.229996147850727</v>
      </c>
    </row>
    <row r="286" spans="1:24" ht="15" customHeight="1">
      <c r="A286" s="36" t="s">
        <v>170</v>
      </c>
      <c r="B286" s="59">
        <f>'Расчет субсидий'!AG286</f>
        <v>-2.3181818181818166</v>
      </c>
      <c r="C286" s="61">
        <f>'Расчет субсидий'!D286-1</f>
        <v>-1</v>
      </c>
      <c r="D286" s="61">
        <f>C286*'Расчет субсидий'!E286</f>
        <v>0</v>
      </c>
      <c r="E286" s="62">
        <f t="shared" si="106"/>
        <v>0</v>
      </c>
      <c r="F286" s="30" t="s">
        <v>376</v>
      </c>
      <c r="G286" s="30" t="s">
        <v>376</v>
      </c>
      <c r="H286" s="30" t="s">
        <v>376</v>
      </c>
      <c r="I286" s="30" t="s">
        <v>376</v>
      </c>
      <c r="J286" s="30" t="s">
        <v>376</v>
      </c>
      <c r="K286" s="30" t="s">
        <v>376</v>
      </c>
      <c r="L286" s="61">
        <f>'Расчет субсидий'!P286-1</f>
        <v>-0.36041055718475079</v>
      </c>
      <c r="M286" s="61">
        <f>L286*'Расчет субсидий'!Q286</f>
        <v>-7.2082111436950154</v>
      </c>
      <c r="N286" s="62">
        <f t="shared" si="107"/>
        <v>-2.2059687869910989</v>
      </c>
      <c r="O286" s="61">
        <f>'Расчет субсидий'!R286-1</f>
        <v>0</v>
      </c>
      <c r="P286" s="61">
        <f>O286*'Расчет субсидий'!S286</f>
        <v>0</v>
      </c>
      <c r="Q286" s="62">
        <f t="shared" si="108"/>
        <v>0</v>
      </c>
      <c r="R286" s="61">
        <f>'Расчет субсидий'!V286-1</f>
        <v>0.15200000000000014</v>
      </c>
      <c r="S286" s="61">
        <f>R286*'Расчет субсидий'!W286</f>
        <v>3.8000000000000034</v>
      </c>
      <c r="T286" s="62">
        <f t="shared" si="109"/>
        <v>1.1629350505219969</v>
      </c>
      <c r="U286" s="61">
        <f>'Расчет субсидий'!Z286-1</f>
        <v>-0.16666666666666663</v>
      </c>
      <c r="V286" s="61">
        <f>U286*'Расчет субсидий'!AA286</f>
        <v>-4.1666666666666661</v>
      </c>
      <c r="W286" s="62">
        <f t="shared" si="110"/>
        <v>-1.2751480817127145</v>
      </c>
      <c r="X286" s="61">
        <f t="shared" si="95"/>
        <v>-7.5748778103616781</v>
      </c>
    </row>
    <row r="287" spans="1:24" ht="15" customHeight="1">
      <c r="A287" s="35" t="s">
        <v>283</v>
      </c>
      <c r="B287" s="63"/>
      <c r="C287" s="64"/>
      <c r="D287" s="64"/>
      <c r="E287" s="65"/>
      <c r="F287" s="64"/>
      <c r="G287" s="64"/>
      <c r="H287" s="65"/>
      <c r="I287" s="65"/>
      <c r="J287" s="65"/>
      <c r="K287" s="65"/>
      <c r="L287" s="64"/>
      <c r="M287" s="64"/>
      <c r="N287" s="65"/>
      <c r="O287" s="64"/>
      <c r="P287" s="64"/>
      <c r="Q287" s="65"/>
      <c r="R287" s="64"/>
      <c r="S287" s="64"/>
      <c r="T287" s="65"/>
      <c r="U287" s="64"/>
      <c r="V287" s="64"/>
      <c r="W287" s="65"/>
      <c r="X287" s="65"/>
    </row>
    <row r="288" spans="1:24" ht="15" customHeight="1">
      <c r="A288" s="36" t="s">
        <v>73</v>
      </c>
      <c r="B288" s="59">
        <f>'Расчет субсидий'!AG288</f>
        <v>-3.4909090909090921</v>
      </c>
      <c r="C288" s="61">
        <f>'Расчет субсидий'!D288-1</f>
        <v>0.10001940509522367</v>
      </c>
      <c r="D288" s="61">
        <f>C288*'Расчет субсидий'!E288</f>
        <v>1.0001940509522367</v>
      </c>
      <c r="E288" s="62">
        <f t="shared" ref="E288:E311" si="111">$B288*D288/$X288</f>
        <v>0.52144040773741029</v>
      </c>
      <c r="F288" s="30" t="s">
        <v>376</v>
      </c>
      <c r="G288" s="30" t="s">
        <v>376</v>
      </c>
      <c r="H288" s="30" t="s">
        <v>376</v>
      </c>
      <c r="I288" s="30" t="s">
        <v>376</v>
      </c>
      <c r="J288" s="30" t="s">
        <v>376</v>
      </c>
      <c r="K288" s="30" t="s">
        <v>376</v>
      </c>
      <c r="L288" s="61">
        <f>'Расчет субсидий'!P288-1</f>
        <v>-0.3073924126555706</v>
      </c>
      <c r="M288" s="61">
        <f>L288*'Расчет субсидий'!Q288</f>
        <v>-6.1478482531114125</v>
      </c>
      <c r="N288" s="62">
        <f t="shared" ref="N288:N311" si="112">$B288*M288/$X288</f>
        <v>-3.2051145442807951</v>
      </c>
      <c r="O288" s="61">
        <f>'Расчет субсидий'!R288-1</f>
        <v>0</v>
      </c>
      <c r="P288" s="61">
        <f>O288*'Расчет субсидий'!S288</f>
        <v>0</v>
      </c>
      <c r="Q288" s="62">
        <f t="shared" ref="Q288:Q311" si="113">$B288*P288/$X288</f>
        <v>0</v>
      </c>
      <c r="R288" s="61">
        <f>'Расчет субсидий'!V288-1</f>
        <v>0</v>
      </c>
      <c r="S288" s="61">
        <f>R288*'Расчет субсидий'!W288</f>
        <v>0</v>
      </c>
      <c r="T288" s="62">
        <f t="shared" ref="T288:T311" si="114">$B288*S288/$X288</f>
        <v>0</v>
      </c>
      <c r="U288" s="61">
        <f>'Расчет субсидий'!Z288-1</f>
        <v>-3.4408602150537648E-2</v>
      </c>
      <c r="V288" s="61">
        <f>U288*'Расчет субсидий'!AA288</f>
        <v>-1.5483870967741942</v>
      </c>
      <c r="W288" s="62">
        <f t="shared" ref="W288:W311" si="115">$B288*V288/$X288</f>
        <v>-0.80723495436570725</v>
      </c>
      <c r="X288" s="61">
        <f t="shared" si="95"/>
        <v>-6.6960412989333697</v>
      </c>
    </row>
    <row r="289" spans="1:24" ht="15" customHeight="1">
      <c r="A289" s="36" t="s">
        <v>284</v>
      </c>
      <c r="B289" s="59">
        <f>'Расчет субсидий'!AG289</f>
        <v>-0.61818181818181817</v>
      </c>
      <c r="C289" s="61">
        <f>'Расчет субсидий'!D289-1</f>
        <v>-0.30000000000000004</v>
      </c>
      <c r="D289" s="61">
        <f>C289*'Расчет субсидий'!E289</f>
        <v>-3.0000000000000004</v>
      </c>
      <c r="E289" s="62">
        <f t="shared" si="111"/>
        <v>-0.14792380681182563</v>
      </c>
      <c r="F289" s="30" t="s">
        <v>376</v>
      </c>
      <c r="G289" s="30" t="s">
        <v>376</v>
      </c>
      <c r="H289" s="30" t="s">
        <v>376</v>
      </c>
      <c r="I289" s="30" t="s">
        <v>376</v>
      </c>
      <c r="J289" s="30" t="s">
        <v>376</v>
      </c>
      <c r="K289" s="30" t="s">
        <v>376</v>
      </c>
      <c r="L289" s="61">
        <f>'Расчет субсидий'!P289-1</f>
        <v>-0.47685834502103785</v>
      </c>
      <c r="M289" s="61">
        <f>L289*'Расчет субсидий'!Q289</f>
        <v>-9.5371669004207575</v>
      </c>
      <c r="N289" s="62">
        <f t="shared" si="112"/>
        <v>-0.47025801136999251</v>
      </c>
      <c r="O289" s="61">
        <f>'Расчет субсидий'!R289-1</f>
        <v>0</v>
      </c>
      <c r="P289" s="61">
        <f>O289*'Расчет субсидий'!S289</f>
        <v>0</v>
      </c>
      <c r="Q289" s="62">
        <f t="shared" si="113"/>
        <v>0</v>
      </c>
      <c r="R289" s="61">
        <f>'Расчет субсидий'!V289-1</f>
        <v>0</v>
      </c>
      <c r="S289" s="61">
        <f>R289*'Расчет субсидий'!W289</f>
        <v>0</v>
      </c>
      <c r="T289" s="62">
        <f t="shared" si="114"/>
        <v>0</v>
      </c>
      <c r="U289" s="61">
        <f>'Расчет субсидий'!Z289-1</f>
        <v>0</v>
      </c>
      <c r="V289" s="61">
        <f>U289*'Расчет субсидий'!AA289</f>
        <v>0</v>
      </c>
      <c r="W289" s="62">
        <f t="shared" si="115"/>
        <v>0</v>
      </c>
      <c r="X289" s="61">
        <f t="shared" si="95"/>
        <v>-12.537166900420758</v>
      </c>
    </row>
    <row r="290" spans="1:24" ht="15" customHeight="1">
      <c r="A290" s="36" t="s">
        <v>285</v>
      </c>
      <c r="B290" s="59">
        <f>'Расчет субсидий'!AG290</f>
        <v>-1.0999999999999996</v>
      </c>
      <c r="C290" s="61">
        <f>'Расчет субсидий'!D290-1</f>
        <v>-1</v>
      </c>
      <c r="D290" s="61">
        <f>C290*'Расчет субсидий'!E290</f>
        <v>-10</v>
      </c>
      <c r="E290" s="62">
        <f t="shared" si="111"/>
        <v>-1.2849468892261002</v>
      </c>
      <c r="F290" s="30" t="s">
        <v>376</v>
      </c>
      <c r="G290" s="30" t="s">
        <v>376</v>
      </c>
      <c r="H290" s="30" t="s">
        <v>376</v>
      </c>
      <c r="I290" s="30" t="s">
        <v>376</v>
      </c>
      <c r="J290" s="30" t="s">
        <v>376</v>
      </c>
      <c r="K290" s="30" t="s">
        <v>376</v>
      </c>
      <c r="L290" s="61">
        <f>'Расчет субсидий'!P290-1</f>
        <v>7.1966744608989552E-2</v>
      </c>
      <c r="M290" s="61">
        <f>L290*'Расчет субсидий'!Q290</f>
        <v>1.439334892179791</v>
      </c>
      <c r="N290" s="62">
        <f t="shared" si="112"/>
        <v>0.1849468892261007</v>
      </c>
      <c r="O290" s="61">
        <f>'Расчет субсидий'!R290-1</f>
        <v>0</v>
      </c>
      <c r="P290" s="61">
        <f>O290*'Расчет субсидий'!S290</f>
        <v>0</v>
      </c>
      <c r="Q290" s="62">
        <f t="shared" si="113"/>
        <v>0</v>
      </c>
      <c r="R290" s="61">
        <f>'Расчет субсидий'!V290-1</f>
        <v>0</v>
      </c>
      <c r="S290" s="61">
        <f>R290*'Расчет субсидий'!W290</f>
        <v>0</v>
      </c>
      <c r="T290" s="62">
        <f t="shared" si="114"/>
        <v>0</v>
      </c>
      <c r="U290" s="61">
        <f>'Расчет субсидий'!Z290-1</f>
        <v>0</v>
      </c>
      <c r="V290" s="61">
        <f>U290*'Расчет субсидий'!AA290</f>
        <v>0</v>
      </c>
      <c r="W290" s="62">
        <f t="shared" si="115"/>
        <v>0</v>
      </c>
      <c r="X290" s="61">
        <f t="shared" si="95"/>
        <v>-8.5606651078202098</v>
      </c>
    </row>
    <row r="291" spans="1:24" ht="15" customHeight="1">
      <c r="A291" s="36" t="s">
        <v>54</v>
      </c>
      <c r="B291" s="59">
        <f>'Расчет субсидий'!AG291</f>
        <v>-0.73636363636363633</v>
      </c>
      <c r="C291" s="61">
        <f>'Расчет субсидий'!D291-1</f>
        <v>-6.1726445745590164E-2</v>
      </c>
      <c r="D291" s="61">
        <f>C291*'Расчет субсидий'!E291</f>
        <v>-0.61726445745590164</v>
      </c>
      <c r="E291" s="62">
        <f t="shared" si="111"/>
        <v>-3.6992089572029069E-2</v>
      </c>
      <c r="F291" s="30" t="s">
        <v>376</v>
      </c>
      <c r="G291" s="30" t="s">
        <v>376</v>
      </c>
      <c r="H291" s="30" t="s">
        <v>376</v>
      </c>
      <c r="I291" s="30" t="s">
        <v>376</v>
      </c>
      <c r="J291" s="30" t="s">
        <v>376</v>
      </c>
      <c r="K291" s="30" t="s">
        <v>376</v>
      </c>
      <c r="L291" s="61">
        <f>'Расчет субсидий'!P291-1</f>
        <v>-0.54425691762340622</v>
      </c>
      <c r="M291" s="61">
        <f>L291*'Расчет субсидий'!Q291</f>
        <v>-10.885138352468125</v>
      </c>
      <c r="N291" s="62">
        <f t="shared" si="112"/>
        <v>-0.65233630103705875</v>
      </c>
      <c r="O291" s="61">
        <f>'Расчет субсидий'!R291-1</f>
        <v>0</v>
      </c>
      <c r="P291" s="61">
        <f>O291*'Расчет субсидий'!S291</f>
        <v>0</v>
      </c>
      <c r="Q291" s="62">
        <f t="shared" si="113"/>
        <v>0</v>
      </c>
      <c r="R291" s="61">
        <f>'Расчет субсидий'!V291-1</f>
        <v>-2.2424242424242347E-2</v>
      </c>
      <c r="S291" s="61">
        <f>R291*'Расчет субсидий'!W291</f>
        <v>-0.78484848484848213</v>
      </c>
      <c r="T291" s="62">
        <f t="shared" si="114"/>
        <v>-4.7035245754548462E-2</v>
      </c>
      <c r="U291" s="61">
        <f>'Расчет субсидий'!Z291-1</f>
        <v>0</v>
      </c>
      <c r="V291" s="61">
        <f>U291*'Расчет субсидий'!AA291</f>
        <v>0</v>
      </c>
      <c r="W291" s="62">
        <f t="shared" si="115"/>
        <v>0</v>
      </c>
      <c r="X291" s="61">
        <f t="shared" si="95"/>
        <v>-12.287251294772508</v>
      </c>
    </row>
    <row r="292" spans="1:24" ht="15" customHeight="1">
      <c r="A292" s="36" t="s">
        <v>286</v>
      </c>
      <c r="B292" s="59">
        <f>'Расчет субсидий'!AG292</f>
        <v>-8.3636363636363669</v>
      </c>
      <c r="C292" s="61">
        <f>'Расчет субсидий'!D292-1</f>
        <v>0.30069204152249118</v>
      </c>
      <c r="D292" s="61">
        <f>C292*'Расчет субсидий'!E292</f>
        <v>3.0069204152249118</v>
      </c>
      <c r="E292" s="62">
        <f t="shared" si="111"/>
        <v>1.2496220199094319</v>
      </c>
      <c r="F292" s="30" t="s">
        <v>376</v>
      </c>
      <c r="G292" s="30" t="s">
        <v>376</v>
      </c>
      <c r="H292" s="30" t="s">
        <v>376</v>
      </c>
      <c r="I292" s="30" t="s">
        <v>376</v>
      </c>
      <c r="J292" s="30" t="s">
        <v>376</v>
      </c>
      <c r="K292" s="30" t="s">
        <v>376</v>
      </c>
      <c r="L292" s="61">
        <f>'Расчет субсидий'!P292-1</f>
        <v>-0.51493518692466655</v>
      </c>
      <c r="M292" s="61">
        <f>L292*'Расчет субсидий'!Q292</f>
        <v>-10.29870373849333</v>
      </c>
      <c r="N292" s="62">
        <f t="shared" si="112"/>
        <v>-4.27995596524035</v>
      </c>
      <c r="O292" s="61">
        <f>'Расчет субсидий'!R292-1</f>
        <v>0</v>
      </c>
      <c r="P292" s="61">
        <f>O292*'Расчет субсидий'!S292</f>
        <v>0</v>
      </c>
      <c r="Q292" s="62">
        <f t="shared" si="113"/>
        <v>0</v>
      </c>
      <c r="R292" s="61">
        <f>'Расчет субсидий'!V292-1</f>
        <v>-0.3666666666666667</v>
      </c>
      <c r="S292" s="61">
        <f>R292*'Расчет субсидий'!W292</f>
        <v>-12.833333333333334</v>
      </c>
      <c r="T292" s="62">
        <f t="shared" si="114"/>
        <v>-5.3333024183054478</v>
      </c>
      <c r="U292" s="61">
        <f>'Расчет субсидий'!Z292-1</f>
        <v>0</v>
      </c>
      <c r="V292" s="61">
        <f>U292*'Расчет субсидий'!AA292</f>
        <v>0</v>
      </c>
      <c r="W292" s="62">
        <f t="shared" si="115"/>
        <v>0</v>
      </c>
      <c r="X292" s="61">
        <f t="shared" si="95"/>
        <v>-20.125116656601755</v>
      </c>
    </row>
    <row r="293" spans="1:24" ht="15" customHeight="1">
      <c r="A293" s="36" t="s">
        <v>287</v>
      </c>
      <c r="B293" s="59">
        <f>'Расчет субсидий'!AG293</f>
        <v>1.1272727272727279</v>
      </c>
      <c r="C293" s="61">
        <f>'Расчет субсидий'!D293-1</f>
        <v>-1</v>
      </c>
      <c r="D293" s="61">
        <f>C293*'Расчет субсидий'!E293</f>
        <v>0</v>
      </c>
      <c r="E293" s="62">
        <f t="shared" si="111"/>
        <v>0</v>
      </c>
      <c r="F293" s="30" t="s">
        <v>376</v>
      </c>
      <c r="G293" s="30" t="s">
        <v>376</v>
      </c>
      <c r="H293" s="30" t="s">
        <v>376</v>
      </c>
      <c r="I293" s="30" t="s">
        <v>376</v>
      </c>
      <c r="J293" s="30" t="s">
        <v>376</v>
      </c>
      <c r="K293" s="30" t="s">
        <v>376</v>
      </c>
      <c r="L293" s="61">
        <f>'Расчет субсидий'!P293-1</f>
        <v>-0.42106681034482751</v>
      </c>
      <c r="M293" s="61">
        <f>L293*'Расчет субсидий'!Q293</f>
        <v>-8.4213362068965498</v>
      </c>
      <c r="N293" s="62">
        <f t="shared" si="112"/>
        <v>-0.64553132131880075</v>
      </c>
      <c r="O293" s="61">
        <f>'Расчет субсидий'!R293-1</f>
        <v>0</v>
      </c>
      <c r="P293" s="61">
        <f>O293*'Расчет субсидий'!S293</f>
        <v>0</v>
      </c>
      <c r="Q293" s="62">
        <f t="shared" si="113"/>
        <v>0</v>
      </c>
      <c r="R293" s="61">
        <f>'Расчет субсидий'!V293-1</f>
        <v>0.77090909090909099</v>
      </c>
      <c r="S293" s="61">
        <f>R293*'Расчет субсидий'!W293</f>
        <v>23.127272727272729</v>
      </c>
      <c r="T293" s="62">
        <f t="shared" si="114"/>
        <v>1.7728040485915288</v>
      </c>
      <c r="U293" s="61">
        <f>'Расчет субсидий'!Z293-1</f>
        <v>0</v>
      </c>
      <c r="V293" s="61">
        <f>U293*'Расчет субсидий'!AA293</f>
        <v>0</v>
      </c>
      <c r="W293" s="62">
        <f t="shared" si="115"/>
        <v>0</v>
      </c>
      <c r="X293" s="61">
        <f t="shared" si="95"/>
        <v>14.705936520376179</v>
      </c>
    </row>
    <row r="294" spans="1:24" ht="15" customHeight="1">
      <c r="A294" s="36" t="s">
        <v>288</v>
      </c>
      <c r="B294" s="59">
        <f>'Расчет субсидий'!AG294</f>
        <v>-1.7818181818181813</v>
      </c>
      <c r="C294" s="61">
        <f>'Расчет субсидий'!D294-1</f>
        <v>-1</v>
      </c>
      <c r="D294" s="61">
        <f>C294*'Расчет субсидий'!E294</f>
        <v>0</v>
      </c>
      <c r="E294" s="62">
        <f t="shared" si="111"/>
        <v>0</v>
      </c>
      <c r="F294" s="30" t="s">
        <v>376</v>
      </c>
      <c r="G294" s="30" t="s">
        <v>376</v>
      </c>
      <c r="H294" s="30" t="s">
        <v>376</v>
      </c>
      <c r="I294" s="30" t="s">
        <v>376</v>
      </c>
      <c r="J294" s="30" t="s">
        <v>376</v>
      </c>
      <c r="K294" s="30" t="s">
        <v>376</v>
      </c>
      <c r="L294" s="61">
        <f>'Расчет субсидий'!P294-1</f>
        <v>-0.66104667609618106</v>
      </c>
      <c r="M294" s="61">
        <f>L294*'Расчет субсидий'!Q294</f>
        <v>-13.220933521923621</v>
      </c>
      <c r="N294" s="62">
        <f t="shared" si="112"/>
        <v>-1.7818181818181815</v>
      </c>
      <c r="O294" s="61">
        <f>'Расчет субсидий'!R294-1</f>
        <v>0</v>
      </c>
      <c r="P294" s="61">
        <f>O294*'Расчет субсидий'!S294</f>
        <v>0</v>
      </c>
      <c r="Q294" s="62">
        <f t="shared" si="113"/>
        <v>0</v>
      </c>
      <c r="R294" s="61">
        <f>'Расчет субсидий'!V294-1</f>
        <v>0</v>
      </c>
      <c r="S294" s="61">
        <f>R294*'Расчет субсидий'!W294</f>
        <v>0</v>
      </c>
      <c r="T294" s="62">
        <f t="shared" si="114"/>
        <v>0</v>
      </c>
      <c r="U294" s="61">
        <f>'Расчет субсидий'!Z294-1</f>
        <v>0</v>
      </c>
      <c r="V294" s="61">
        <f>U294*'Расчет субсидий'!AA294</f>
        <v>0</v>
      </c>
      <c r="W294" s="62">
        <f t="shared" si="115"/>
        <v>0</v>
      </c>
      <c r="X294" s="61">
        <f t="shared" si="95"/>
        <v>-13.220933521923621</v>
      </c>
    </row>
    <row r="295" spans="1:24" ht="15" customHeight="1">
      <c r="A295" s="36" t="s">
        <v>289</v>
      </c>
      <c r="B295" s="59">
        <f>'Расчет субсидий'!AG295</f>
        <v>-2.372727272727273</v>
      </c>
      <c r="C295" s="61">
        <f>'Расчет субсидий'!D295-1</f>
        <v>-1</v>
      </c>
      <c r="D295" s="61">
        <f>C295*'Расчет субсидий'!E295</f>
        <v>0</v>
      </c>
      <c r="E295" s="62">
        <f t="shared" si="111"/>
        <v>0</v>
      </c>
      <c r="F295" s="30" t="s">
        <v>376</v>
      </c>
      <c r="G295" s="30" t="s">
        <v>376</v>
      </c>
      <c r="H295" s="30" t="s">
        <v>376</v>
      </c>
      <c r="I295" s="30" t="s">
        <v>376</v>
      </c>
      <c r="J295" s="30" t="s">
        <v>376</v>
      </c>
      <c r="K295" s="30" t="s">
        <v>376</v>
      </c>
      <c r="L295" s="61">
        <f>'Расчет субсидий'!P295-1</f>
        <v>-0.67434715821812596</v>
      </c>
      <c r="M295" s="61">
        <f>L295*'Расчет субсидий'!Q295</f>
        <v>-13.486943164362518</v>
      </c>
      <c r="N295" s="62">
        <f t="shared" si="112"/>
        <v>-2.1210948780794836</v>
      </c>
      <c r="O295" s="61">
        <f>'Расчет субсидий'!R295-1</f>
        <v>0</v>
      </c>
      <c r="P295" s="61">
        <f>O295*'Расчет субсидий'!S295</f>
        <v>0</v>
      </c>
      <c r="Q295" s="62">
        <f t="shared" si="113"/>
        <v>0</v>
      </c>
      <c r="R295" s="61">
        <f>'Расчет субсидий'!V295-1</f>
        <v>-4.0000000000000036E-2</v>
      </c>
      <c r="S295" s="61">
        <f>R295*'Расчет субсидий'!W295</f>
        <v>-1.6000000000000014</v>
      </c>
      <c r="T295" s="62">
        <f t="shared" si="114"/>
        <v>-0.25163239464778953</v>
      </c>
      <c r="U295" s="61">
        <f>'Расчет субсидий'!Z295-1</f>
        <v>0</v>
      </c>
      <c r="V295" s="61">
        <f>U295*'Расчет субсидий'!AA295</f>
        <v>0</v>
      </c>
      <c r="W295" s="62">
        <f t="shared" si="115"/>
        <v>0</v>
      </c>
      <c r="X295" s="61">
        <f t="shared" si="95"/>
        <v>-15.08694316436252</v>
      </c>
    </row>
    <row r="296" spans="1:24" ht="15" customHeight="1">
      <c r="A296" s="36" t="s">
        <v>290</v>
      </c>
      <c r="B296" s="59">
        <f>'Расчет субсидий'!AG296</f>
        <v>-1.9000000000000004</v>
      </c>
      <c r="C296" s="61">
        <f>'Расчет субсидий'!D296-1</f>
        <v>-1</v>
      </c>
      <c r="D296" s="61">
        <f>C296*'Расчет субсидий'!E296</f>
        <v>0</v>
      </c>
      <c r="E296" s="62">
        <f t="shared" si="111"/>
        <v>0</v>
      </c>
      <c r="F296" s="30" t="s">
        <v>376</v>
      </c>
      <c r="G296" s="30" t="s">
        <v>376</v>
      </c>
      <c r="H296" s="30" t="s">
        <v>376</v>
      </c>
      <c r="I296" s="30" t="s">
        <v>376</v>
      </c>
      <c r="J296" s="30" t="s">
        <v>376</v>
      </c>
      <c r="K296" s="30" t="s">
        <v>376</v>
      </c>
      <c r="L296" s="61">
        <f>'Расчет субсидий'!P296-1</f>
        <v>-0.62184873949579833</v>
      </c>
      <c r="M296" s="61">
        <f>L296*'Расчет субсидий'!Q296</f>
        <v>-12.436974789915967</v>
      </c>
      <c r="N296" s="62">
        <f t="shared" si="112"/>
        <v>-1.9000000000000004</v>
      </c>
      <c r="O296" s="61">
        <f>'Расчет субсидий'!R296-1</f>
        <v>0</v>
      </c>
      <c r="P296" s="61">
        <f>O296*'Расчет субсидий'!S296</f>
        <v>0</v>
      </c>
      <c r="Q296" s="62">
        <f t="shared" si="113"/>
        <v>0</v>
      </c>
      <c r="R296" s="61">
        <f>'Расчет субсидий'!V296-1</f>
        <v>0</v>
      </c>
      <c r="S296" s="61">
        <f>R296*'Расчет субсидий'!W296</f>
        <v>0</v>
      </c>
      <c r="T296" s="62">
        <f t="shared" si="114"/>
        <v>0</v>
      </c>
      <c r="U296" s="61">
        <f>'Расчет субсидий'!Z296-1</f>
        <v>0</v>
      </c>
      <c r="V296" s="61">
        <f>U296*'Расчет субсидий'!AA296</f>
        <v>0</v>
      </c>
      <c r="W296" s="62">
        <f t="shared" si="115"/>
        <v>0</v>
      </c>
      <c r="X296" s="61">
        <f t="shared" si="95"/>
        <v>-12.436974789915967</v>
      </c>
    </row>
    <row r="297" spans="1:24" ht="15" customHeight="1">
      <c r="A297" s="36" t="s">
        <v>291</v>
      </c>
      <c r="B297" s="59">
        <f>'Расчет субсидий'!AG297</f>
        <v>-14.372727272727275</v>
      </c>
      <c r="C297" s="61">
        <f>'Расчет субсидий'!D297-1</f>
        <v>-0.84799999999999998</v>
      </c>
      <c r="D297" s="61">
        <f>C297*'Расчет субсидий'!E297</f>
        <v>-8.48</v>
      </c>
      <c r="E297" s="62">
        <f t="shared" si="111"/>
        <v>-5.2758648305769116</v>
      </c>
      <c r="F297" s="30" t="s">
        <v>376</v>
      </c>
      <c r="G297" s="30" t="s">
        <v>376</v>
      </c>
      <c r="H297" s="30" t="s">
        <v>376</v>
      </c>
      <c r="I297" s="30" t="s">
        <v>376</v>
      </c>
      <c r="J297" s="30" t="s">
        <v>376</v>
      </c>
      <c r="K297" s="30" t="s">
        <v>376</v>
      </c>
      <c r="L297" s="61">
        <f>'Расчет субсидий'!P297-1</f>
        <v>-0.65916909235247423</v>
      </c>
      <c r="M297" s="61">
        <f>L297*'Расчет субсидий'!Q297</f>
        <v>-13.183381847049485</v>
      </c>
      <c r="N297" s="62">
        <f t="shared" si="112"/>
        <v>-8.2020920560040622</v>
      </c>
      <c r="O297" s="61">
        <f>'Расчет субсидий'!R297-1</f>
        <v>0</v>
      </c>
      <c r="P297" s="61">
        <f>O297*'Расчет субсидий'!S297</f>
        <v>0</v>
      </c>
      <c r="Q297" s="62">
        <f t="shared" si="113"/>
        <v>0</v>
      </c>
      <c r="R297" s="61">
        <f>'Расчет субсидий'!V297-1</f>
        <v>-4.1090909090909178E-2</v>
      </c>
      <c r="S297" s="61">
        <f>R297*'Расчет субсидий'!W297</f>
        <v>-1.4381818181818211</v>
      </c>
      <c r="T297" s="62">
        <f t="shared" si="114"/>
        <v>-0.89477038614630033</v>
      </c>
      <c r="U297" s="61">
        <f>'Расчет субсидий'!Z297-1</f>
        <v>0</v>
      </c>
      <c r="V297" s="61">
        <f>U297*'Расчет субсидий'!AA297</f>
        <v>0</v>
      </c>
      <c r="W297" s="62">
        <f t="shared" si="115"/>
        <v>0</v>
      </c>
      <c r="X297" s="61">
        <f t="shared" si="95"/>
        <v>-23.101563665231307</v>
      </c>
    </row>
    <row r="298" spans="1:24" ht="15" customHeight="1">
      <c r="A298" s="36" t="s">
        <v>292</v>
      </c>
      <c r="B298" s="59">
        <f>'Расчет субсидий'!AG298</f>
        <v>-1.7727272727272734</v>
      </c>
      <c r="C298" s="61">
        <f>'Расчет субсидий'!D298-1</f>
        <v>-1</v>
      </c>
      <c r="D298" s="61">
        <f>C298*'Расчет субсидий'!E298</f>
        <v>0</v>
      </c>
      <c r="E298" s="62">
        <f t="shared" si="111"/>
        <v>0</v>
      </c>
      <c r="F298" s="30" t="s">
        <v>376</v>
      </c>
      <c r="G298" s="30" t="s">
        <v>376</v>
      </c>
      <c r="H298" s="30" t="s">
        <v>376</v>
      </c>
      <c r="I298" s="30" t="s">
        <v>376</v>
      </c>
      <c r="J298" s="30" t="s">
        <v>376</v>
      </c>
      <c r="K298" s="30" t="s">
        <v>376</v>
      </c>
      <c r="L298" s="61">
        <f>'Расчет субсидий'!P298-1</f>
        <v>-0.49475295146480103</v>
      </c>
      <c r="M298" s="61">
        <f>L298*'Расчет субсидий'!Q298</f>
        <v>-9.8950590292960214</v>
      </c>
      <c r="N298" s="62">
        <f t="shared" si="112"/>
        <v>-1.7727272727272734</v>
      </c>
      <c r="O298" s="61">
        <f>'Расчет субсидий'!R298-1</f>
        <v>0</v>
      </c>
      <c r="P298" s="61">
        <f>O298*'Расчет субсидий'!S298</f>
        <v>0</v>
      </c>
      <c r="Q298" s="62">
        <f t="shared" si="113"/>
        <v>0</v>
      </c>
      <c r="R298" s="61">
        <f>'Расчет субсидий'!V298-1</f>
        <v>0</v>
      </c>
      <c r="S298" s="61">
        <f>R298*'Расчет субсидий'!W298</f>
        <v>0</v>
      </c>
      <c r="T298" s="62">
        <f t="shared" si="114"/>
        <v>0</v>
      </c>
      <c r="U298" s="61">
        <f>'Расчет субсидий'!Z298-1</f>
        <v>0</v>
      </c>
      <c r="V298" s="61">
        <f>U298*'Расчет субсидий'!AA298</f>
        <v>0</v>
      </c>
      <c r="W298" s="62">
        <f t="shared" si="115"/>
        <v>0</v>
      </c>
      <c r="X298" s="61">
        <f t="shared" si="95"/>
        <v>-9.8950590292960214</v>
      </c>
    </row>
    <row r="299" spans="1:24" ht="15" customHeight="1">
      <c r="A299" s="36" t="s">
        <v>293</v>
      </c>
      <c r="B299" s="59">
        <f>'Расчет субсидий'!AG299</f>
        <v>-1.2272727272727275</v>
      </c>
      <c r="C299" s="61">
        <f>'Расчет субсидий'!D299-1</f>
        <v>-0.43833333333333335</v>
      </c>
      <c r="D299" s="61">
        <f>C299*'Расчет субсидий'!E299</f>
        <v>-4.3833333333333337</v>
      </c>
      <c r="E299" s="62">
        <f t="shared" si="111"/>
        <v>-0.31280135507401224</v>
      </c>
      <c r="F299" s="30" t="s">
        <v>376</v>
      </c>
      <c r="G299" s="30" t="s">
        <v>376</v>
      </c>
      <c r="H299" s="30" t="s">
        <v>376</v>
      </c>
      <c r="I299" s="30" t="s">
        <v>376</v>
      </c>
      <c r="J299" s="30" t="s">
        <v>376</v>
      </c>
      <c r="K299" s="30" t="s">
        <v>376</v>
      </c>
      <c r="L299" s="61">
        <f>'Расчет субсидий'!P299-1</f>
        <v>-0.64073137521882906</v>
      </c>
      <c r="M299" s="61">
        <f>L299*'Расчет субсидий'!Q299</f>
        <v>-12.814627504376581</v>
      </c>
      <c r="N299" s="62">
        <f t="shared" si="112"/>
        <v>-0.91447137219871533</v>
      </c>
      <c r="O299" s="61">
        <f>'Расчет субсидий'!R299-1</f>
        <v>0</v>
      </c>
      <c r="P299" s="61">
        <f>O299*'Расчет субсидий'!S299</f>
        <v>0</v>
      </c>
      <c r="Q299" s="62">
        <f t="shared" si="113"/>
        <v>0</v>
      </c>
      <c r="R299" s="61">
        <f>'Расчет субсидий'!V299-1</f>
        <v>0</v>
      </c>
      <c r="S299" s="61">
        <f>R299*'Расчет субсидий'!W299</f>
        <v>0</v>
      </c>
      <c r="T299" s="62">
        <f t="shared" si="114"/>
        <v>0</v>
      </c>
      <c r="U299" s="61">
        <f>'Расчет субсидий'!Z299-1</f>
        <v>0</v>
      </c>
      <c r="V299" s="61">
        <f>U299*'Расчет субсидий'!AA299</f>
        <v>0</v>
      </c>
      <c r="W299" s="62">
        <f t="shared" si="115"/>
        <v>0</v>
      </c>
      <c r="X299" s="61">
        <f t="shared" si="95"/>
        <v>-17.197960837709914</v>
      </c>
    </row>
    <row r="300" spans="1:24" ht="15" customHeight="1">
      <c r="A300" s="36" t="s">
        <v>294</v>
      </c>
      <c r="B300" s="59">
        <f>'Расчет субсидий'!AG300</f>
        <v>-2.5545454545454529</v>
      </c>
      <c r="C300" s="61">
        <f>'Расчет субсидий'!D300-1</f>
        <v>-0.65333333333333332</v>
      </c>
      <c r="D300" s="61">
        <f>C300*'Расчет субсидий'!E300</f>
        <v>-6.5333333333333332</v>
      </c>
      <c r="E300" s="62">
        <f t="shared" si="111"/>
        <v>-1.1236839578647055</v>
      </c>
      <c r="F300" s="30" t="s">
        <v>376</v>
      </c>
      <c r="G300" s="30" t="s">
        <v>376</v>
      </c>
      <c r="H300" s="30" t="s">
        <v>376</v>
      </c>
      <c r="I300" s="30" t="s">
        <v>376</v>
      </c>
      <c r="J300" s="30" t="s">
        <v>376</v>
      </c>
      <c r="K300" s="30" t="s">
        <v>376</v>
      </c>
      <c r="L300" s="61">
        <f>'Расчет субсидий'!P300-1</f>
        <v>-0.41596638655462181</v>
      </c>
      <c r="M300" s="61">
        <f>L300*'Расчет субсидий'!Q300</f>
        <v>-8.3193277310924358</v>
      </c>
      <c r="N300" s="62">
        <f t="shared" si="112"/>
        <v>-1.4308614966807474</v>
      </c>
      <c r="O300" s="61">
        <f>'Расчет субсидий'!R300-1</f>
        <v>0</v>
      </c>
      <c r="P300" s="61">
        <f>O300*'Расчет субсидий'!S300</f>
        <v>0</v>
      </c>
      <c r="Q300" s="62">
        <f t="shared" si="113"/>
        <v>0</v>
      </c>
      <c r="R300" s="61">
        <f>'Расчет субсидий'!V300-1</f>
        <v>0</v>
      </c>
      <c r="S300" s="61">
        <f>R300*'Расчет субсидий'!W300</f>
        <v>0</v>
      </c>
      <c r="T300" s="62">
        <f t="shared" si="114"/>
        <v>0</v>
      </c>
      <c r="U300" s="61">
        <f>'Расчет субсидий'!Z300-1</f>
        <v>0</v>
      </c>
      <c r="V300" s="61">
        <f>U300*'Расчет субсидий'!AA300</f>
        <v>0</v>
      </c>
      <c r="W300" s="62">
        <f t="shared" si="115"/>
        <v>0</v>
      </c>
      <c r="X300" s="61">
        <f t="shared" si="95"/>
        <v>-14.852661064425769</v>
      </c>
    </row>
    <row r="301" spans="1:24" ht="15" customHeight="1">
      <c r="A301" s="36" t="s">
        <v>295</v>
      </c>
      <c r="B301" s="59">
        <f>'Расчет субсидий'!AG301</f>
        <v>-0.51818181818181852</v>
      </c>
      <c r="C301" s="61">
        <f>'Расчет субсидий'!D301-1</f>
        <v>-1</v>
      </c>
      <c r="D301" s="61">
        <f>C301*'Расчет субсидий'!E301</f>
        <v>0</v>
      </c>
      <c r="E301" s="62">
        <f t="shared" si="111"/>
        <v>0</v>
      </c>
      <c r="F301" s="30" t="s">
        <v>376</v>
      </c>
      <c r="G301" s="30" t="s">
        <v>376</v>
      </c>
      <c r="H301" s="30" t="s">
        <v>376</v>
      </c>
      <c r="I301" s="30" t="s">
        <v>376</v>
      </c>
      <c r="J301" s="30" t="s">
        <v>376</v>
      </c>
      <c r="K301" s="30" t="s">
        <v>376</v>
      </c>
      <c r="L301" s="61">
        <f>'Расчет субсидий'!P301-1</f>
        <v>-0.62342638204707168</v>
      </c>
      <c r="M301" s="61">
        <f>L301*'Расчет субсидий'!Q301</f>
        <v>-12.468527640941433</v>
      </c>
      <c r="N301" s="62">
        <f t="shared" si="112"/>
        <v>-0.51818181818181852</v>
      </c>
      <c r="O301" s="61">
        <f>'Расчет субсидий'!R301-1</f>
        <v>0</v>
      </c>
      <c r="P301" s="61">
        <f>O301*'Расчет субсидий'!S301</f>
        <v>0</v>
      </c>
      <c r="Q301" s="62">
        <f t="shared" si="113"/>
        <v>0</v>
      </c>
      <c r="R301" s="61">
        <f>'Расчет субсидий'!V301-1</f>
        <v>0</v>
      </c>
      <c r="S301" s="61">
        <f>R301*'Расчет субсидий'!W301</f>
        <v>0</v>
      </c>
      <c r="T301" s="62">
        <f t="shared" si="114"/>
        <v>0</v>
      </c>
      <c r="U301" s="61">
        <f>'Расчет субсидий'!Z301-1</f>
        <v>0</v>
      </c>
      <c r="V301" s="61">
        <f>U301*'Расчет субсидий'!AA301</f>
        <v>0</v>
      </c>
      <c r="W301" s="62">
        <f t="shared" si="115"/>
        <v>0</v>
      </c>
      <c r="X301" s="61">
        <f t="shared" si="95"/>
        <v>-12.468527640941433</v>
      </c>
    </row>
    <row r="302" spans="1:24" ht="15" customHeight="1">
      <c r="A302" s="36" t="s">
        <v>296</v>
      </c>
      <c r="B302" s="59">
        <f>'Расчет субсидий'!AG302</f>
        <v>-0.29090909090909101</v>
      </c>
      <c r="C302" s="61">
        <f>'Расчет субсидий'!D302-1</f>
        <v>0.71022222222222231</v>
      </c>
      <c r="D302" s="61">
        <f>C302*'Расчет субсидий'!E302</f>
        <v>7.1022222222222231</v>
      </c>
      <c r="E302" s="62">
        <f t="shared" si="111"/>
        <v>0.83890062707428292</v>
      </c>
      <c r="F302" s="30" t="s">
        <v>376</v>
      </c>
      <c r="G302" s="30" t="s">
        <v>376</v>
      </c>
      <c r="H302" s="30" t="s">
        <v>376</v>
      </c>
      <c r="I302" s="30" t="s">
        <v>376</v>
      </c>
      <c r="J302" s="30" t="s">
        <v>376</v>
      </c>
      <c r="K302" s="30" t="s">
        <v>376</v>
      </c>
      <c r="L302" s="61">
        <f>'Расчет субсидий'!P302-1</f>
        <v>-0.47825448133999415</v>
      </c>
      <c r="M302" s="61">
        <f>L302*'Расчет субсидий'!Q302</f>
        <v>-9.5650896267998835</v>
      </c>
      <c r="N302" s="62">
        <f t="shared" si="112"/>
        <v>-1.1298097179833739</v>
      </c>
      <c r="O302" s="61">
        <f>'Расчет субсидий'!R302-1</f>
        <v>0</v>
      </c>
      <c r="P302" s="61">
        <f>O302*'Расчет субсидий'!S302</f>
        <v>0</v>
      </c>
      <c r="Q302" s="62">
        <f t="shared" si="113"/>
        <v>0</v>
      </c>
      <c r="R302" s="61">
        <f>'Расчет субсидий'!V302-1</f>
        <v>0</v>
      </c>
      <c r="S302" s="61">
        <f>R302*'Расчет субсидий'!W302</f>
        <v>0</v>
      </c>
      <c r="T302" s="62">
        <f t="shared" si="114"/>
        <v>0</v>
      </c>
      <c r="U302" s="61">
        <f>'Расчет субсидий'!Z302-1</f>
        <v>0</v>
      </c>
      <c r="V302" s="61">
        <f>U302*'Расчет субсидий'!AA302</f>
        <v>0</v>
      </c>
      <c r="W302" s="62">
        <f t="shared" si="115"/>
        <v>0</v>
      </c>
      <c r="X302" s="61">
        <f t="shared" si="95"/>
        <v>-2.4628674045776604</v>
      </c>
    </row>
    <row r="303" spans="1:24" ht="15" customHeight="1">
      <c r="A303" s="36" t="s">
        <v>297</v>
      </c>
      <c r="B303" s="59">
        <f>'Расчет субсидий'!AG303</f>
        <v>-1.1818181818181817</v>
      </c>
      <c r="C303" s="61">
        <f>'Расчет субсидий'!D303-1</f>
        <v>-0.5757076470588236</v>
      </c>
      <c r="D303" s="61">
        <f>C303*'Расчет субсидий'!E303</f>
        <v>-5.7570764705882365</v>
      </c>
      <c r="E303" s="62">
        <f t="shared" si="111"/>
        <v>-0.12895099444790695</v>
      </c>
      <c r="F303" s="30" t="s">
        <v>376</v>
      </c>
      <c r="G303" s="30" t="s">
        <v>376</v>
      </c>
      <c r="H303" s="30" t="s">
        <v>376</v>
      </c>
      <c r="I303" s="30" t="s">
        <v>376</v>
      </c>
      <c r="J303" s="30" t="s">
        <v>376</v>
      </c>
      <c r="K303" s="30" t="s">
        <v>376</v>
      </c>
      <c r="L303" s="61">
        <f>'Расчет субсидий'!P303-1</f>
        <v>-0.6602869974036909</v>
      </c>
      <c r="M303" s="61">
        <f>L303*'Расчет субсидий'!Q303</f>
        <v>-13.205739948073818</v>
      </c>
      <c r="N303" s="62">
        <f t="shared" si="112"/>
        <v>-0.29579132871072922</v>
      </c>
      <c r="O303" s="61">
        <f>'Расчет субсидий'!R303-1</f>
        <v>0</v>
      </c>
      <c r="P303" s="61">
        <f>O303*'Расчет субсидий'!S303</f>
        <v>0</v>
      </c>
      <c r="Q303" s="62">
        <f t="shared" si="113"/>
        <v>0</v>
      </c>
      <c r="R303" s="61">
        <f>'Расчет субсидий'!V303-1</f>
        <v>-0.84499999999999997</v>
      </c>
      <c r="S303" s="61">
        <f>R303*'Расчет субсидий'!W303</f>
        <v>-33.799999999999997</v>
      </c>
      <c r="T303" s="62">
        <f t="shared" si="114"/>
        <v>-0.75707585865954541</v>
      </c>
      <c r="U303" s="61">
        <f>'Расчет субсидий'!Z303-1</f>
        <v>0</v>
      </c>
      <c r="V303" s="61">
        <f>U303*'Расчет субсидий'!AA303</f>
        <v>0</v>
      </c>
      <c r="W303" s="62">
        <f t="shared" si="115"/>
        <v>0</v>
      </c>
      <c r="X303" s="61">
        <f t="shared" si="95"/>
        <v>-52.762816418662055</v>
      </c>
    </row>
    <row r="304" spans="1:24" ht="15" customHeight="1">
      <c r="A304" s="36" t="s">
        <v>298</v>
      </c>
      <c r="B304" s="59">
        <f>'Расчет субсидий'!AG304</f>
        <v>-0.18181818181818188</v>
      </c>
      <c r="C304" s="61">
        <f>'Расчет субсидий'!D304-1</f>
        <v>0.13730650154798774</v>
      </c>
      <c r="D304" s="61">
        <f>C304*'Расчет субсидий'!E304</f>
        <v>1.3730650154798774</v>
      </c>
      <c r="E304" s="62">
        <f t="shared" si="111"/>
        <v>1.5255895146834552E-2</v>
      </c>
      <c r="F304" s="30" t="s">
        <v>376</v>
      </c>
      <c r="G304" s="30" t="s">
        <v>376</v>
      </c>
      <c r="H304" s="30" t="s">
        <v>376</v>
      </c>
      <c r="I304" s="30" t="s">
        <v>376</v>
      </c>
      <c r="J304" s="30" t="s">
        <v>376</v>
      </c>
      <c r="K304" s="30" t="s">
        <v>376</v>
      </c>
      <c r="L304" s="61">
        <f>'Расчет субсидий'!P304-1</f>
        <v>-0.88685559888237275</v>
      </c>
      <c r="M304" s="61">
        <f>L304*'Расчет субсидий'!Q304</f>
        <v>-17.737111977647455</v>
      </c>
      <c r="N304" s="62">
        <f t="shared" si="112"/>
        <v>-0.19707407696501644</v>
      </c>
      <c r="O304" s="61">
        <f>'Расчет субсидий'!R304-1</f>
        <v>0</v>
      </c>
      <c r="P304" s="61">
        <f>O304*'Расчет субсидий'!S304</f>
        <v>0</v>
      </c>
      <c r="Q304" s="62">
        <f t="shared" si="113"/>
        <v>0</v>
      </c>
      <c r="R304" s="61">
        <f>'Расчет субсидий'!V304-1</f>
        <v>0</v>
      </c>
      <c r="S304" s="61">
        <f>R304*'Расчет субсидий'!W304</f>
        <v>0</v>
      </c>
      <c r="T304" s="62">
        <f t="shared" si="114"/>
        <v>0</v>
      </c>
      <c r="U304" s="61">
        <f>'Расчет субсидий'!Z304-1</f>
        <v>0</v>
      </c>
      <c r="V304" s="61">
        <f>U304*'Расчет субсидий'!AA304</f>
        <v>0</v>
      </c>
      <c r="W304" s="62">
        <f t="shared" si="115"/>
        <v>0</v>
      </c>
      <c r="X304" s="61">
        <f t="shared" ref="X304:X367" si="116">D304+M304+P304+S304+V304</f>
        <v>-16.364046962167578</v>
      </c>
    </row>
    <row r="305" spans="1:24" ht="15" customHeight="1">
      <c r="A305" s="36" t="s">
        <v>299</v>
      </c>
      <c r="B305" s="59">
        <f>'Расчет субсидий'!AG305</f>
        <v>-0.46363636363636296</v>
      </c>
      <c r="C305" s="61">
        <f>'Расчет субсидий'!D305-1</f>
        <v>-1</v>
      </c>
      <c r="D305" s="61">
        <f>C305*'Расчет субсидий'!E305</f>
        <v>0</v>
      </c>
      <c r="E305" s="62">
        <f t="shared" si="111"/>
        <v>0</v>
      </c>
      <c r="F305" s="30" t="s">
        <v>376</v>
      </c>
      <c r="G305" s="30" t="s">
        <v>376</v>
      </c>
      <c r="H305" s="30" t="s">
        <v>376</v>
      </c>
      <c r="I305" s="30" t="s">
        <v>376</v>
      </c>
      <c r="J305" s="30" t="s">
        <v>376</v>
      </c>
      <c r="K305" s="30" t="s">
        <v>376</v>
      </c>
      <c r="L305" s="61">
        <f>'Расчет субсидий'!P305-1</f>
        <v>-0.24961597542242697</v>
      </c>
      <c r="M305" s="61">
        <f>L305*'Расчет субсидий'!Q305</f>
        <v>-4.9923195084485394</v>
      </c>
      <c r="N305" s="62">
        <f t="shared" si="112"/>
        <v>-0.46363636363636296</v>
      </c>
      <c r="O305" s="61">
        <f>'Расчет субсидий'!R305-1</f>
        <v>0</v>
      </c>
      <c r="P305" s="61">
        <f>O305*'Расчет субсидий'!S305</f>
        <v>0</v>
      </c>
      <c r="Q305" s="62">
        <f t="shared" si="113"/>
        <v>0</v>
      </c>
      <c r="R305" s="61">
        <f>'Расчет субсидий'!V305-1</f>
        <v>0</v>
      </c>
      <c r="S305" s="61">
        <f>R305*'Расчет субсидий'!W305</f>
        <v>0</v>
      </c>
      <c r="T305" s="62">
        <f t="shared" si="114"/>
        <v>0</v>
      </c>
      <c r="U305" s="61">
        <f>'Расчет субсидий'!Z305-1</f>
        <v>0</v>
      </c>
      <c r="V305" s="61">
        <f>U305*'Расчет субсидий'!AA305</f>
        <v>0</v>
      </c>
      <c r="W305" s="62">
        <f t="shared" si="115"/>
        <v>0</v>
      </c>
      <c r="X305" s="61">
        <f t="shared" si="116"/>
        <v>-4.9923195084485394</v>
      </c>
    </row>
    <row r="306" spans="1:24" ht="15" customHeight="1">
      <c r="A306" s="36" t="s">
        <v>300</v>
      </c>
      <c r="B306" s="59">
        <f>'Расчет субсидий'!AG306</f>
        <v>-1.0090909090909079</v>
      </c>
      <c r="C306" s="61">
        <f>'Расчет субсидий'!D306-1</f>
        <v>0.25607476635514015</v>
      </c>
      <c r="D306" s="61">
        <f>C306*'Расчет субсидий'!E306</f>
        <v>2.5607476635514015</v>
      </c>
      <c r="E306" s="62">
        <f t="shared" si="111"/>
        <v>0.26414829660467443</v>
      </c>
      <c r="F306" s="30" t="s">
        <v>376</v>
      </c>
      <c r="G306" s="30" t="s">
        <v>376</v>
      </c>
      <c r="H306" s="30" t="s">
        <v>376</v>
      </c>
      <c r="I306" s="30" t="s">
        <v>376</v>
      </c>
      <c r="J306" s="30" t="s">
        <v>376</v>
      </c>
      <c r="K306" s="30" t="s">
        <v>376</v>
      </c>
      <c r="L306" s="61">
        <f>'Расчет субсидий'!P306-1</f>
        <v>-0.61716171617161719</v>
      </c>
      <c r="M306" s="61">
        <f>L306*'Расчет субсидий'!Q306</f>
        <v>-12.343234323432345</v>
      </c>
      <c r="N306" s="62">
        <f t="shared" si="112"/>
        <v>-1.2732392056955824</v>
      </c>
      <c r="O306" s="61">
        <f>'Расчет субсидий'!R306-1</f>
        <v>0</v>
      </c>
      <c r="P306" s="61">
        <f>O306*'Расчет субсидий'!S306</f>
        <v>0</v>
      </c>
      <c r="Q306" s="62">
        <f t="shared" si="113"/>
        <v>0</v>
      </c>
      <c r="R306" s="61">
        <f>'Расчет субсидий'!V306-1</f>
        <v>0</v>
      </c>
      <c r="S306" s="61">
        <f>R306*'Расчет субсидий'!W306</f>
        <v>0</v>
      </c>
      <c r="T306" s="62">
        <f t="shared" si="114"/>
        <v>0</v>
      </c>
      <c r="U306" s="61">
        <f>'Расчет субсидий'!Z306-1</f>
        <v>0</v>
      </c>
      <c r="V306" s="61">
        <f>U306*'Расчет субсидий'!AA306</f>
        <v>0</v>
      </c>
      <c r="W306" s="62">
        <f t="shared" si="115"/>
        <v>0</v>
      </c>
      <c r="X306" s="61">
        <f t="shared" si="116"/>
        <v>-9.7824866598809432</v>
      </c>
    </row>
    <row r="307" spans="1:24" ht="15" customHeight="1">
      <c r="A307" s="36" t="s">
        <v>301</v>
      </c>
      <c r="B307" s="59">
        <f>'Расчет субсидий'!AG307</f>
        <v>-1.7909090909090919</v>
      </c>
      <c r="C307" s="61">
        <f>'Расчет субсидий'!D307-1</f>
        <v>-0.7344666666666666</v>
      </c>
      <c r="D307" s="61">
        <f>C307*'Расчет субсидий'!E307</f>
        <v>-7.344666666666666</v>
      </c>
      <c r="E307" s="62">
        <f t="shared" si="111"/>
        <v>-0.71540809815732687</v>
      </c>
      <c r="F307" s="30" t="s">
        <v>376</v>
      </c>
      <c r="G307" s="30" t="s">
        <v>376</v>
      </c>
      <c r="H307" s="30" t="s">
        <v>376</v>
      </c>
      <c r="I307" s="30" t="s">
        <v>376</v>
      </c>
      <c r="J307" s="30" t="s">
        <v>376</v>
      </c>
      <c r="K307" s="30" t="s">
        <v>376</v>
      </c>
      <c r="L307" s="61">
        <f>'Расчет субсидий'!P307-1</f>
        <v>-0.55207624234172903</v>
      </c>
      <c r="M307" s="61">
        <f>L307*'Расчет субсидий'!Q307</f>
        <v>-11.04152484683458</v>
      </c>
      <c r="N307" s="62">
        <f t="shared" si="112"/>
        <v>-1.0755009927517651</v>
      </c>
      <c r="O307" s="61">
        <f>'Расчет субсидий'!R307-1</f>
        <v>0</v>
      </c>
      <c r="P307" s="61">
        <f>O307*'Расчет субсидий'!S307</f>
        <v>0</v>
      </c>
      <c r="Q307" s="62">
        <f t="shared" si="113"/>
        <v>0</v>
      </c>
      <c r="R307" s="61">
        <f>'Расчет субсидий'!V307-1</f>
        <v>0</v>
      </c>
      <c r="S307" s="61">
        <f>R307*'Расчет субсидий'!W307</f>
        <v>0</v>
      </c>
      <c r="T307" s="62">
        <f t="shared" si="114"/>
        <v>0</v>
      </c>
      <c r="U307" s="61">
        <f>'Расчет субсидий'!Z307-1</f>
        <v>0</v>
      </c>
      <c r="V307" s="61">
        <f>U307*'Расчет субсидий'!AA307</f>
        <v>0</v>
      </c>
      <c r="W307" s="62">
        <f t="shared" si="115"/>
        <v>0</v>
      </c>
      <c r="X307" s="61">
        <f t="shared" si="116"/>
        <v>-18.386191513501245</v>
      </c>
    </row>
    <row r="308" spans="1:24" ht="15" customHeight="1">
      <c r="A308" s="36" t="s">
        <v>302</v>
      </c>
      <c r="B308" s="59">
        <f>'Расчет субсидий'!AG308</f>
        <v>-3.4090909090909092</v>
      </c>
      <c r="C308" s="61">
        <f>'Расчет субсидий'!D308-1</f>
        <v>-0.29580110364105161</v>
      </c>
      <c r="D308" s="61">
        <f>C308*'Расчет субсидий'!E308</f>
        <v>-2.9580110364105163</v>
      </c>
      <c r="E308" s="62">
        <f t="shared" si="111"/>
        <v>-0.18367365723879225</v>
      </c>
      <c r="F308" s="30" t="s">
        <v>376</v>
      </c>
      <c r="G308" s="30" t="s">
        <v>376</v>
      </c>
      <c r="H308" s="30" t="s">
        <v>376</v>
      </c>
      <c r="I308" s="30" t="s">
        <v>376</v>
      </c>
      <c r="J308" s="30" t="s">
        <v>376</v>
      </c>
      <c r="K308" s="30" t="s">
        <v>376</v>
      </c>
      <c r="L308" s="61">
        <f>'Расчет субсидий'!P308-1</f>
        <v>-0.59722051910893115</v>
      </c>
      <c r="M308" s="61">
        <f>L308*'Расчет субсидий'!Q308</f>
        <v>-11.944410382178622</v>
      </c>
      <c r="N308" s="62">
        <f t="shared" si="112"/>
        <v>-0.7416718570184806</v>
      </c>
      <c r="O308" s="61">
        <f>'Расчет субсидий'!R308-1</f>
        <v>0</v>
      </c>
      <c r="P308" s="61">
        <f>O308*'Расчет субсидий'!S308</f>
        <v>0</v>
      </c>
      <c r="Q308" s="62">
        <f t="shared" si="113"/>
        <v>0</v>
      </c>
      <c r="R308" s="61">
        <f>'Расчет субсидий'!V308-1</f>
        <v>-1</v>
      </c>
      <c r="S308" s="61">
        <f>R308*'Расчет субсидий'!W308</f>
        <v>-40</v>
      </c>
      <c r="T308" s="62">
        <f t="shared" si="114"/>
        <v>-2.4837453948336363</v>
      </c>
      <c r="U308" s="61">
        <f>'Расчет субсидий'!Z308-1</f>
        <v>0</v>
      </c>
      <c r="V308" s="61">
        <f>U308*'Расчет субсидий'!AA308</f>
        <v>0</v>
      </c>
      <c r="W308" s="62">
        <f t="shared" si="115"/>
        <v>0</v>
      </c>
      <c r="X308" s="61">
        <f t="shared" si="116"/>
        <v>-54.902421418589142</v>
      </c>
    </row>
    <row r="309" spans="1:24" ht="15" customHeight="1">
      <c r="A309" s="36" t="s">
        <v>303</v>
      </c>
      <c r="B309" s="59">
        <f>'Расчет субсидий'!AG309</f>
        <v>-0.86363636363636331</v>
      </c>
      <c r="C309" s="61">
        <f>'Расчет субсидий'!D309-1</f>
        <v>-0.61645432592222504</v>
      </c>
      <c r="D309" s="61">
        <f>C309*'Расчет субсидий'!E309</f>
        <v>-6.1645432592222509</v>
      </c>
      <c r="E309" s="62">
        <f t="shared" si="111"/>
        <v>-0.66959765069227717</v>
      </c>
      <c r="F309" s="30" t="s">
        <v>376</v>
      </c>
      <c r="G309" s="30" t="s">
        <v>376</v>
      </c>
      <c r="H309" s="30" t="s">
        <v>376</v>
      </c>
      <c r="I309" s="30" t="s">
        <v>376</v>
      </c>
      <c r="J309" s="30" t="s">
        <v>376</v>
      </c>
      <c r="K309" s="30" t="s">
        <v>376</v>
      </c>
      <c r="L309" s="61">
        <f>'Расчет субсидий'!P309-1</f>
        <v>-0.44458247066942724</v>
      </c>
      <c r="M309" s="61">
        <f>L309*'Расчет субсидий'!Q309</f>
        <v>-8.8916494133885458</v>
      </c>
      <c r="N309" s="62">
        <f t="shared" si="112"/>
        <v>-0.96581811622090863</v>
      </c>
      <c r="O309" s="61">
        <f>'Расчет субсидий'!R309-1</f>
        <v>0</v>
      </c>
      <c r="P309" s="61">
        <f>O309*'Расчет субсидий'!S309</f>
        <v>0</v>
      </c>
      <c r="Q309" s="62">
        <f t="shared" si="113"/>
        <v>0</v>
      </c>
      <c r="R309" s="61">
        <f>'Расчет субсидий'!V309-1</f>
        <v>0.23684210526315796</v>
      </c>
      <c r="S309" s="61">
        <f>R309*'Расчет субсидий'!W309</f>
        <v>7.1052631578947389</v>
      </c>
      <c r="T309" s="62">
        <f t="shared" si="114"/>
        <v>0.7717794032768226</v>
      </c>
      <c r="U309" s="61">
        <f>'Расчет субсидий'!Z309-1</f>
        <v>0</v>
      </c>
      <c r="V309" s="61">
        <f>U309*'Расчет субсидий'!AA309</f>
        <v>0</v>
      </c>
      <c r="W309" s="62">
        <f t="shared" si="115"/>
        <v>0</v>
      </c>
      <c r="X309" s="61">
        <f t="shared" si="116"/>
        <v>-7.9509295147160577</v>
      </c>
    </row>
    <row r="310" spans="1:24" ht="15" customHeight="1">
      <c r="A310" s="36" t="s">
        <v>304</v>
      </c>
      <c r="B310" s="59">
        <f>'Расчет субсидий'!AG310</f>
        <v>11.727272727272734</v>
      </c>
      <c r="C310" s="61">
        <f>'Расчет субсидий'!D310-1</f>
        <v>8.8336255421241905E-2</v>
      </c>
      <c r="D310" s="61">
        <f>C310*'Расчет субсидий'!E310</f>
        <v>0.88336255421241905</v>
      </c>
      <c r="E310" s="62">
        <f t="shared" si="111"/>
        <v>0.67308416302834617</v>
      </c>
      <c r="F310" s="30" t="s">
        <v>376</v>
      </c>
      <c r="G310" s="30" t="s">
        <v>376</v>
      </c>
      <c r="H310" s="30" t="s">
        <v>376</v>
      </c>
      <c r="I310" s="30" t="s">
        <v>376</v>
      </c>
      <c r="J310" s="30" t="s">
        <v>376</v>
      </c>
      <c r="K310" s="30" t="s">
        <v>376</v>
      </c>
      <c r="L310" s="61">
        <f>'Расчет субсидий'!P310-1</f>
        <v>-0.44991259916633053</v>
      </c>
      <c r="M310" s="61">
        <f>L310*'Расчет субсидий'!Q310</f>
        <v>-8.998251983326611</v>
      </c>
      <c r="N310" s="62">
        <f t="shared" si="112"/>
        <v>-6.8562798774229501</v>
      </c>
      <c r="O310" s="61">
        <f>'Расчет субсидий'!R310-1</f>
        <v>0</v>
      </c>
      <c r="P310" s="61">
        <f>O310*'Расчет субсидий'!S310</f>
        <v>0</v>
      </c>
      <c r="Q310" s="62">
        <f t="shared" si="113"/>
        <v>0</v>
      </c>
      <c r="R310" s="61">
        <f>'Расчет субсидий'!V310-1</f>
        <v>0.78352941176470581</v>
      </c>
      <c r="S310" s="61">
        <f>R310*'Расчет субсидий'!W310</f>
        <v>23.505882352941175</v>
      </c>
      <c r="T310" s="62">
        <f t="shared" si="114"/>
        <v>17.910468441667337</v>
      </c>
      <c r="U310" s="61">
        <f>'Расчет субсидий'!Z310-1</f>
        <v>0</v>
      </c>
      <c r="V310" s="61">
        <f>U310*'Расчет субсидий'!AA310</f>
        <v>0</v>
      </c>
      <c r="W310" s="62">
        <f t="shared" si="115"/>
        <v>0</v>
      </c>
      <c r="X310" s="61">
        <f t="shared" si="116"/>
        <v>15.390992923826982</v>
      </c>
    </row>
    <row r="311" spans="1:24" ht="15" customHeight="1">
      <c r="A311" s="36" t="s">
        <v>305</v>
      </c>
      <c r="B311" s="59">
        <f>'Расчет субсидий'!AG311</f>
        <v>-0.36363636363636331</v>
      </c>
      <c r="C311" s="61">
        <f>'Расчет субсидий'!D311-1</f>
        <v>-0.35215671641791046</v>
      </c>
      <c r="D311" s="61">
        <f>C311*'Расчет субсидий'!E311</f>
        <v>-3.5215671641791046</v>
      </c>
      <c r="E311" s="62">
        <f t="shared" si="111"/>
        <v>-0.15679314125930049</v>
      </c>
      <c r="F311" s="30" t="s">
        <v>376</v>
      </c>
      <c r="G311" s="30" t="s">
        <v>376</v>
      </c>
      <c r="H311" s="30" t="s">
        <v>376</v>
      </c>
      <c r="I311" s="30" t="s">
        <v>376</v>
      </c>
      <c r="J311" s="30" t="s">
        <v>376</v>
      </c>
      <c r="K311" s="30" t="s">
        <v>376</v>
      </c>
      <c r="L311" s="61">
        <f>'Расчет субсидий'!P311-1</f>
        <v>-0.52759699095596313</v>
      </c>
      <c r="M311" s="61">
        <f>L311*'Расчет субсидий'!Q311</f>
        <v>-10.551939819119262</v>
      </c>
      <c r="N311" s="62">
        <f t="shared" si="112"/>
        <v>-0.46981122707181711</v>
      </c>
      <c r="O311" s="61">
        <f>'Расчет субсидий'!R311-1</f>
        <v>0</v>
      </c>
      <c r="P311" s="61">
        <f>O311*'Расчет субсидий'!S311</f>
        <v>0</v>
      </c>
      <c r="Q311" s="62">
        <f t="shared" si="113"/>
        <v>0</v>
      </c>
      <c r="R311" s="61">
        <f>'Расчет субсидий'!V311-1</f>
        <v>0.16874999999999996</v>
      </c>
      <c r="S311" s="61">
        <f>R311*'Расчет субсидий'!W311</f>
        <v>5.9062499999999982</v>
      </c>
      <c r="T311" s="62">
        <f t="shared" si="114"/>
        <v>0.26296800469475429</v>
      </c>
      <c r="U311" s="61">
        <f>'Расчет субсидий'!Z311-1</f>
        <v>0</v>
      </c>
      <c r="V311" s="61">
        <f>U311*'Расчет субсидий'!AA311</f>
        <v>0</v>
      </c>
      <c r="W311" s="62">
        <f t="shared" si="115"/>
        <v>0</v>
      </c>
      <c r="X311" s="61">
        <f t="shared" si="116"/>
        <v>-8.167256983298369</v>
      </c>
    </row>
    <row r="312" spans="1:24" ht="15" customHeight="1">
      <c r="A312" s="35" t="s">
        <v>306</v>
      </c>
      <c r="B312" s="63"/>
      <c r="C312" s="64"/>
      <c r="D312" s="64"/>
      <c r="E312" s="65"/>
      <c r="F312" s="64"/>
      <c r="G312" s="64"/>
      <c r="H312" s="65"/>
      <c r="I312" s="65"/>
      <c r="J312" s="65"/>
      <c r="K312" s="65"/>
      <c r="L312" s="64"/>
      <c r="M312" s="64"/>
      <c r="N312" s="65"/>
      <c r="O312" s="64"/>
      <c r="P312" s="64"/>
      <c r="Q312" s="65"/>
      <c r="R312" s="64"/>
      <c r="S312" s="64"/>
      <c r="T312" s="65"/>
      <c r="U312" s="64"/>
      <c r="V312" s="64"/>
      <c r="W312" s="65"/>
      <c r="X312" s="65"/>
    </row>
    <row r="313" spans="1:24" ht="15" customHeight="1">
      <c r="A313" s="36" t="s">
        <v>307</v>
      </c>
      <c r="B313" s="59">
        <f>'Расчет субсидий'!AG313</f>
        <v>-1.5272727272727273</v>
      </c>
      <c r="C313" s="61">
        <f>'Расчет субсидий'!D313-1</f>
        <v>-1.7621145374449365E-2</v>
      </c>
      <c r="D313" s="61">
        <f>C313*'Расчет субсидий'!E313</f>
        <v>-0.17621145374449365</v>
      </c>
      <c r="E313" s="62">
        <f t="shared" ref="E313:E327" si="117">$B313*D313/$X313</f>
        <v>-5.2473588325817631E-2</v>
      </c>
      <c r="F313" s="30" t="s">
        <v>376</v>
      </c>
      <c r="G313" s="30" t="s">
        <v>376</v>
      </c>
      <c r="H313" s="30" t="s">
        <v>376</v>
      </c>
      <c r="I313" s="30" t="s">
        <v>376</v>
      </c>
      <c r="J313" s="30" t="s">
        <v>376</v>
      </c>
      <c r="K313" s="30" t="s">
        <v>376</v>
      </c>
      <c r="L313" s="61">
        <f>'Расчет субсидий'!P313-1</f>
        <v>-0.24762600438276117</v>
      </c>
      <c r="M313" s="61">
        <f>L313*'Расчет субсидий'!Q313</f>
        <v>-4.9525200876552233</v>
      </c>
      <c r="N313" s="62">
        <f t="shared" ref="N313:N327" si="118">$B313*M313/$X313</f>
        <v>-1.4747991389469097</v>
      </c>
      <c r="O313" s="61">
        <f>'Расчет субсидий'!R313-1</f>
        <v>0</v>
      </c>
      <c r="P313" s="61">
        <f>O313*'Расчет субсидий'!S313</f>
        <v>0</v>
      </c>
      <c r="Q313" s="62">
        <f t="shared" ref="Q313:Q327" si="119">$B313*P313/$X313</f>
        <v>0</v>
      </c>
      <c r="R313" s="61">
        <f>'Расчет субсидий'!V313-1</f>
        <v>0</v>
      </c>
      <c r="S313" s="61">
        <f>R313*'Расчет субсидий'!W313</f>
        <v>0</v>
      </c>
      <c r="T313" s="62">
        <f t="shared" ref="T313:T327" si="120">$B313*S313/$X313</f>
        <v>0</v>
      </c>
      <c r="U313" s="61">
        <f>'Расчет субсидий'!Z313-1</f>
        <v>0</v>
      </c>
      <c r="V313" s="61">
        <f>U313*'Расчет субсидий'!AA313</f>
        <v>0</v>
      </c>
      <c r="W313" s="62">
        <f t="shared" ref="W313:W327" si="121">$B313*V313/$X313</f>
        <v>0</v>
      </c>
      <c r="X313" s="61">
        <f t="shared" si="116"/>
        <v>-5.1287315413997172</v>
      </c>
    </row>
    <row r="314" spans="1:24" ht="15" customHeight="1">
      <c r="A314" s="36" t="s">
        <v>308</v>
      </c>
      <c r="B314" s="59">
        <f>'Расчет субсидий'!AG314</f>
        <v>1.5272727272727282</v>
      </c>
      <c r="C314" s="61">
        <f>'Расчет субсидий'!D314-1</f>
        <v>0.65350907223553567</v>
      </c>
      <c r="D314" s="61">
        <f>C314*'Расчет субсидий'!E314</f>
        <v>6.5350907223553563</v>
      </c>
      <c r="E314" s="62">
        <f t="shared" si="117"/>
        <v>0.35213353000748138</v>
      </c>
      <c r="F314" s="30" t="s">
        <v>376</v>
      </c>
      <c r="G314" s="30" t="s">
        <v>376</v>
      </c>
      <c r="H314" s="30" t="s">
        <v>376</v>
      </c>
      <c r="I314" s="30" t="s">
        <v>376</v>
      </c>
      <c r="J314" s="30" t="s">
        <v>376</v>
      </c>
      <c r="K314" s="30" t="s">
        <v>376</v>
      </c>
      <c r="L314" s="61">
        <f>'Расчет субсидий'!P314-1</f>
        <v>-0.49288885544435257</v>
      </c>
      <c r="M314" s="61">
        <f>L314*'Расчет субсидий'!Q314</f>
        <v>-9.8577771088870509</v>
      </c>
      <c r="N314" s="62">
        <f t="shared" si="118"/>
        <v>-0.53117148618990306</v>
      </c>
      <c r="O314" s="61">
        <f>'Расчет субсидий'!R314-1</f>
        <v>0</v>
      </c>
      <c r="P314" s="61">
        <f>O314*'Расчет субсидий'!S314</f>
        <v>0</v>
      </c>
      <c r="Q314" s="62">
        <f t="shared" si="119"/>
        <v>0</v>
      </c>
      <c r="R314" s="61">
        <f>'Расчет субсидий'!V314-1</f>
        <v>0.16666666666666674</v>
      </c>
      <c r="S314" s="61">
        <f>R314*'Расчет субсидий'!W314</f>
        <v>2.5000000000000009</v>
      </c>
      <c r="T314" s="62">
        <f t="shared" si="120"/>
        <v>0.13470873816751189</v>
      </c>
      <c r="U314" s="61">
        <f>'Расчет субсидий'!Z314-1</f>
        <v>0.83333333333333326</v>
      </c>
      <c r="V314" s="61">
        <f>U314*'Расчет субсидий'!AA314</f>
        <v>29.166666666666664</v>
      </c>
      <c r="W314" s="62">
        <f t="shared" si="121"/>
        <v>1.571601945287638</v>
      </c>
      <c r="X314" s="61">
        <f t="shared" si="116"/>
        <v>28.343980280134971</v>
      </c>
    </row>
    <row r="315" spans="1:24" ht="15" customHeight="1">
      <c r="A315" s="36" t="s">
        <v>309</v>
      </c>
      <c r="B315" s="59">
        <f>'Расчет субсидий'!AG315</f>
        <v>3.327272727272728</v>
      </c>
      <c r="C315" s="61">
        <f>'Расчет субсидий'!D315-1</f>
        <v>-4.8192771084337394E-2</v>
      </c>
      <c r="D315" s="61">
        <f>C315*'Расчет субсидий'!E315</f>
        <v>-0.48192771084337394</v>
      </c>
      <c r="E315" s="62">
        <f t="shared" si="117"/>
        <v>-4.411809782888327E-2</v>
      </c>
      <c r="F315" s="30" t="s">
        <v>376</v>
      </c>
      <c r="G315" s="30" t="s">
        <v>376</v>
      </c>
      <c r="H315" s="30" t="s">
        <v>376</v>
      </c>
      <c r="I315" s="30" t="s">
        <v>376</v>
      </c>
      <c r="J315" s="30" t="s">
        <v>376</v>
      </c>
      <c r="K315" s="30" t="s">
        <v>376</v>
      </c>
      <c r="L315" s="61">
        <f>'Расчет субсидий'!P315-1</f>
        <v>1.8747167368080286</v>
      </c>
      <c r="M315" s="61">
        <f>L315*'Расчет субсидий'!Q315</f>
        <v>37.494334736160575</v>
      </c>
      <c r="N315" s="62">
        <f t="shared" si="118"/>
        <v>3.432420860431566</v>
      </c>
      <c r="O315" s="61">
        <f>'Расчет субсидий'!R315-1</f>
        <v>0</v>
      </c>
      <c r="P315" s="61">
        <f>O315*'Расчет субсидий'!S315</f>
        <v>0</v>
      </c>
      <c r="Q315" s="62">
        <f t="shared" si="119"/>
        <v>0</v>
      </c>
      <c r="R315" s="61">
        <f>'Расчет субсидий'!V315-1</f>
        <v>0</v>
      </c>
      <c r="S315" s="61">
        <f>R315*'Расчет субсидий'!W315</f>
        <v>0</v>
      </c>
      <c r="T315" s="62">
        <f t="shared" si="120"/>
        <v>0</v>
      </c>
      <c r="U315" s="61">
        <f>'Расчет субсидий'!Z315-1</f>
        <v>-1.6666666666666607E-2</v>
      </c>
      <c r="V315" s="61">
        <f>U315*'Расчет субсидий'!AA315</f>
        <v>-0.6666666666666643</v>
      </c>
      <c r="W315" s="62">
        <f t="shared" si="121"/>
        <v>-6.1030035329954921E-2</v>
      </c>
      <c r="X315" s="61">
        <f t="shared" si="116"/>
        <v>36.345740358650538</v>
      </c>
    </row>
    <row r="316" spans="1:24" ht="15" customHeight="1">
      <c r="A316" s="36" t="s">
        <v>310</v>
      </c>
      <c r="B316" s="59">
        <f>'Расчет субсидий'!AG316</f>
        <v>19.400000000000006</v>
      </c>
      <c r="C316" s="61">
        <f>'Расчет субсидий'!D316-1</f>
        <v>-0.24360699865410496</v>
      </c>
      <c r="D316" s="61">
        <f>C316*'Расчет субсидий'!E316</f>
        <v>-2.4360699865410496</v>
      </c>
      <c r="E316" s="62">
        <f t="shared" si="117"/>
        <v>-2.0281871359912191</v>
      </c>
      <c r="F316" s="30" t="s">
        <v>376</v>
      </c>
      <c r="G316" s="30" t="s">
        <v>376</v>
      </c>
      <c r="H316" s="30" t="s">
        <v>376</v>
      </c>
      <c r="I316" s="30" t="s">
        <v>376</v>
      </c>
      <c r="J316" s="30" t="s">
        <v>376</v>
      </c>
      <c r="K316" s="30" t="s">
        <v>376</v>
      </c>
      <c r="L316" s="61">
        <f>'Расчет субсидий'!P316-1</f>
        <v>1.0972222222222223</v>
      </c>
      <c r="M316" s="61">
        <f>L316*'Расчет субсидий'!Q316</f>
        <v>21.944444444444446</v>
      </c>
      <c r="N316" s="62">
        <f t="shared" si="118"/>
        <v>18.270181142000705</v>
      </c>
      <c r="O316" s="61">
        <f>'Расчет субсидий'!R316-1</f>
        <v>0</v>
      </c>
      <c r="P316" s="61">
        <f>O316*'Расчет субсидий'!S316</f>
        <v>0</v>
      </c>
      <c r="Q316" s="62">
        <f t="shared" si="119"/>
        <v>0</v>
      </c>
      <c r="R316" s="61">
        <f>'Расчет субсидий'!V316-1</f>
        <v>0.18965517241379315</v>
      </c>
      <c r="S316" s="61">
        <f>R316*'Расчет субсидий'!W316</f>
        <v>3.793103448275863</v>
      </c>
      <c r="T316" s="62">
        <f t="shared" si="120"/>
        <v>3.1580059939905194</v>
      </c>
      <c r="U316" s="61">
        <f>'Расчет субсидий'!Z316-1</f>
        <v>0</v>
      </c>
      <c r="V316" s="61">
        <f>U316*'Расчет субсидий'!AA316</f>
        <v>0</v>
      </c>
      <c r="W316" s="62">
        <f t="shared" si="121"/>
        <v>0</v>
      </c>
      <c r="X316" s="61">
        <f t="shared" si="116"/>
        <v>23.301477906179258</v>
      </c>
    </row>
    <row r="317" spans="1:24" ht="15" customHeight="1">
      <c r="A317" s="36" t="s">
        <v>311</v>
      </c>
      <c r="B317" s="59">
        <f>'Расчет субсидий'!AG317</f>
        <v>-3.245454545454546</v>
      </c>
      <c r="C317" s="61">
        <f>'Расчет субсидий'!D317-1</f>
        <v>-1</v>
      </c>
      <c r="D317" s="61">
        <f>C317*'Расчет субсидий'!E317</f>
        <v>0</v>
      </c>
      <c r="E317" s="62">
        <f t="shared" si="117"/>
        <v>0</v>
      </c>
      <c r="F317" s="30" t="s">
        <v>376</v>
      </c>
      <c r="G317" s="30" t="s">
        <v>376</v>
      </c>
      <c r="H317" s="30" t="s">
        <v>376</v>
      </c>
      <c r="I317" s="30" t="s">
        <v>376</v>
      </c>
      <c r="J317" s="30" t="s">
        <v>376</v>
      </c>
      <c r="K317" s="30" t="s">
        <v>376</v>
      </c>
      <c r="L317" s="61">
        <f>'Расчет субсидий'!P317-1</f>
        <v>-0.48619402985074633</v>
      </c>
      <c r="M317" s="61">
        <f>L317*'Расчет субсидий'!Q317</f>
        <v>-9.7238805970149258</v>
      </c>
      <c r="N317" s="62">
        <f t="shared" si="118"/>
        <v>-0.86072176090853603</v>
      </c>
      <c r="O317" s="61">
        <f>'Расчет субсидий'!R317-1</f>
        <v>0</v>
      </c>
      <c r="P317" s="61">
        <f>O317*'Расчет субсидий'!S317</f>
        <v>0</v>
      </c>
      <c r="Q317" s="62">
        <f t="shared" si="119"/>
        <v>0</v>
      </c>
      <c r="R317" s="61">
        <f>'Расчет субсидий'!V317-1</f>
        <v>0.15294117647058836</v>
      </c>
      <c r="S317" s="61">
        <f>R317*'Расчет субсидий'!W317</f>
        <v>3.0588235294117672</v>
      </c>
      <c r="T317" s="62">
        <f t="shared" si="120"/>
        <v>0.27075568732836819</v>
      </c>
      <c r="U317" s="61">
        <f>'Расчет субсидий'!Z317-1</f>
        <v>-1</v>
      </c>
      <c r="V317" s="61">
        <f>U317*'Расчет субсидий'!AA317</f>
        <v>-30</v>
      </c>
      <c r="W317" s="62">
        <f t="shared" si="121"/>
        <v>-2.6554884718743779</v>
      </c>
      <c r="X317" s="61">
        <f t="shared" si="116"/>
        <v>-36.665057067603158</v>
      </c>
    </row>
    <row r="318" spans="1:24" ht="15" customHeight="1">
      <c r="A318" s="36" t="s">
        <v>312</v>
      </c>
      <c r="B318" s="59">
        <f>'Расчет субсидий'!AG318</f>
        <v>1.8181818181818201</v>
      </c>
      <c r="C318" s="61">
        <f>'Расчет субсидий'!D318-1</f>
        <v>-1</v>
      </c>
      <c r="D318" s="61">
        <f>C318*'Расчет субсидий'!E318</f>
        <v>0</v>
      </c>
      <c r="E318" s="62">
        <f t="shared" si="117"/>
        <v>0</v>
      </c>
      <c r="F318" s="30" t="s">
        <v>376</v>
      </c>
      <c r="G318" s="30" t="s">
        <v>376</v>
      </c>
      <c r="H318" s="30" t="s">
        <v>376</v>
      </c>
      <c r="I318" s="30" t="s">
        <v>376</v>
      </c>
      <c r="J318" s="30" t="s">
        <v>376</v>
      </c>
      <c r="K318" s="30" t="s">
        <v>376</v>
      </c>
      <c r="L318" s="61">
        <f>'Расчет субсидий'!P318-1</f>
        <v>5.772569444444442E-2</v>
      </c>
      <c r="M318" s="61">
        <f>L318*'Расчет субсидий'!Q318</f>
        <v>1.1545138888888884</v>
      </c>
      <c r="N318" s="62">
        <f t="shared" si="118"/>
        <v>0.56104042829081757</v>
      </c>
      <c r="O318" s="61">
        <f>'Расчет субсидий'!R318-1</f>
        <v>0</v>
      </c>
      <c r="P318" s="61">
        <f>O318*'Расчет субсидий'!S318</f>
        <v>0</v>
      </c>
      <c r="Q318" s="62">
        <f t="shared" si="119"/>
        <v>0</v>
      </c>
      <c r="R318" s="61">
        <f>'Расчет субсидий'!V318-1</f>
        <v>4.3478260869564966E-3</v>
      </c>
      <c r="S318" s="61">
        <f>R318*'Расчет субсидий'!W318</f>
        <v>8.6956521739129933E-2</v>
      </c>
      <c r="T318" s="62">
        <f t="shared" si="120"/>
        <v>4.2256853441714176E-2</v>
      </c>
      <c r="U318" s="61">
        <f>'Расчет субсидий'!Z318-1</f>
        <v>8.3333333333333259E-2</v>
      </c>
      <c r="V318" s="61">
        <f>U318*'Расчет субсидий'!AA318</f>
        <v>2.4999999999999978</v>
      </c>
      <c r="W318" s="62">
        <f t="shared" si="121"/>
        <v>1.2148845364492884</v>
      </c>
      <c r="X318" s="61">
        <f t="shared" si="116"/>
        <v>3.7414704106280161</v>
      </c>
    </row>
    <row r="319" spans="1:24" ht="15" customHeight="1">
      <c r="A319" s="36" t="s">
        <v>313</v>
      </c>
      <c r="B319" s="59">
        <f>'Расчет субсидий'!AG319</f>
        <v>-1.0727272727272634</v>
      </c>
      <c r="C319" s="61">
        <f>'Расчет субсидий'!D319-1</f>
        <v>1.2127303182579565</v>
      </c>
      <c r="D319" s="61">
        <f>C319*'Расчет субсидий'!E319</f>
        <v>12.127303182579565</v>
      </c>
      <c r="E319" s="62">
        <f t="shared" si="117"/>
        <v>11.537611034148544</v>
      </c>
      <c r="F319" s="30" t="s">
        <v>376</v>
      </c>
      <c r="G319" s="30" t="s">
        <v>376</v>
      </c>
      <c r="H319" s="30" t="s">
        <v>376</v>
      </c>
      <c r="I319" s="30" t="s">
        <v>376</v>
      </c>
      <c r="J319" s="30" t="s">
        <v>376</v>
      </c>
      <c r="K319" s="30" t="s">
        <v>376</v>
      </c>
      <c r="L319" s="61">
        <f>'Расчет субсидий'!P319-1</f>
        <v>-0.66274289985052315</v>
      </c>
      <c r="M319" s="61">
        <f>L319*'Расчет субсидий'!Q319</f>
        <v>-13.254857997010463</v>
      </c>
      <c r="N319" s="62">
        <f t="shared" si="118"/>
        <v>-12.610338306875807</v>
      </c>
      <c r="O319" s="61">
        <f>'Расчет субсидий'!R319-1</f>
        <v>0</v>
      </c>
      <c r="P319" s="61">
        <f>O319*'Расчет субсидий'!S319</f>
        <v>0</v>
      </c>
      <c r="Q319" s="62">
        <f t="shared" si="119"/>
        <v>0</v>
      </c>
      <c r="R319" s="61">
        <f>'Расчет субсидий'!V319-1</f>
        <v>0</v>
      </c>
      <c r="S319" s="61">
        <f>R319*'Расчет субсидий'!W319</f>
        <v>0</v>
      </c>
      <c r="T319" s="62">
        <f t="shared" si="120"/>
        <v>0</v>
      </c>
      <c r="U319" s="61">
        <f>'Расчет субсидий'!Z319-1</f>
        <v>0</v>
      </c>
      <c r="V319" s="61">
        <f>U319*'Расчет субсидий'!AA319</f>
        <v>0</v>
      </c>
      <c r="W319" s="62">
        <f t="shared" si="121"/>
        <v>0</v>
      </c>
      <c r="X319" s="61">
        <f t="shared" si="116"/>
        <v>-1.1275548144308978</v>
      </c>
    </row>
    <row r="320" spans="1:24" ht="15" customHeight="1">
      <c r="A320" s="36" t="s">
        <v>314</v>
      </c>
      <c r="B320" s="59">
        <f>'Расчет субсидий'!AG320</f>
        <v>4.7818181818181849</v>
      </c>
      <c r="C320" s="61">
        <f>'Расчет субсидий'!D320-1</f>
        <v>-0.12505832944470363</v>
      </c>
      <c r="D320" s="61">
        <f>C320*'Расчет субсидий'!E320</f>
        <v>-1.2505832944470363</v>
      </c>
      <c r="E320" s="62">
        <f t="shared" si="117"/>
        <v>-0.13132357538053405</v>
      </c>
      <c r="F320" s="30" t="s">
        <v>376</v>
      </c>
      <c r="G320" s="30" t="s">
        <v>376</v>
      </c>
      <c r="H320" s="30" t="s">
        <v>376</v>
      </c>
      <c r="I320" s="30" t="s">
        <v>376</v>
      </c>
      <c r="J320" s="30" t="s">
        <v>376</v>
      </c>
      <c r="K320" s="30" t="s">
        <v>376</v>
      </c>
      <c r="L320" s="61">
        <f>'Расчет субсидий'!P320-1</f>
        <v>2.1007352941176469</v>
      </c>
      <c r="M320" s="61">
        <f>L320*'Расчет субсидий'!Q320</f>
        <v>42.014705882352942</v>
      </c>
      <c r="N320" s="62">
        <f t="shared" si="118"/>
        <v>4.4119583393857802</v>
      </c>
      <c r="O320" s="61">
        <f>'Расчет субсидий'!R320-1</f>
        <v>0</v>
      </c>
      <c r="P320" s="61">
        <f>O320*'Расчет субсидий'!S320</f>
        <v>0</v>
      </c>
      <c r="Q320" s="62">
        <f t="shared" si="119"/>
        <v>0</v>
      </c>
      <c r="R320" s="61">
        <f>'Расчет субсидий'!V320-1</f>
        <v>0.15909090909090917</v>
      </c>
      <c r="S320" s="61">
        <f>R320*'Расчет субсидий'!W320</f>
        <v>4.7727272727272751</v>
      </c>
      <c r="T320" s="62">
        <f t="shared" si="120"/>
        <v>0.50118341781293929</v>
      </c>
      <c r="U320" s="61">
        <f>'Расчет субсидий'!Z320-1</f>
        <v>0</v>
      </c>
      <c r="V320" s="61">
        <f>U320*'Расчет субсидий'!AA320</f>
        <v>0</v>
      </c>
      <c r="W320" s="62">
        <f t="shared" si="121"/>
        <v>0</v>
      </c>
      <c r="X320" s="61">
        <f t="shared" si="116"/>
        <v>45.536849860633176</v>
      </c>
    </row>
    <row r="321" spans="1:24" ht="15" customHeight="1">
      <c r="A321" s="36" t="s">
        <v>315</v>
      </c>
      <c r="B321" s="59">
        <f>'Расчет субсидий'!AG321</f>
        <v>-0.75454545454545463</v>
      </c>
      <c r="C321" s="61">
        <f>'Расчет субсидий'!D321-1</f>
        <v>-1</v>
      </c>
      <c r="D321" s="61">
        <f>C321*'Расчет субсидий'!E321</f>
        <v>0</v>
      </c>
      <c r="E321" s="62">
        <f t="shared" si="117"/>
        <v>0</v>
      </c>
      <c r="F321" s="30" t="s">
        <v>376</v>
      </c>
      <c r="G321" s="30" t="s">
        <v>376</v>
      </c>
      <c r="H321" s="30" t="s">
        <v>376</v>
      </c>
      <c r="I321" s="30" t="s">
        <v>376</v>
      </c>
      <c r="J321" s="30" t="s">
        <v>376</v>
      </c>
      <c r="K321" s="30" t="s">
        <v>376</v>
      </c>
      <c r="L321" s="61">
        <f>'Расчет субсидий'!P321-1</f>
        <v>-0.35177098495875792</v>
      </c>
      <c r="M321" s="61">
        <f>L321*'Расчет субсидий'!Q321</f>
        <v>-7.0354196991751579</v>
      </c>
      <c r="N321" s="62">
        <f t="shared" si="118"/>
        <v>-0.11456773218624079</v>
      </c>
      <c r="O321" s="61">
        <f>'Расчет субсидий'!R321-1</f>
        <v>0</v>
      </c>
      <c r="P321" s="61">
        <f>O321*'Расчет субсидий'!S321</f>
        <v>0</v>
      </c>
      <c r="Q321" s="62">
        <f t="shared" si="119"/>
        <v>0</v>
      </c>
      <c r="R321" s="61">
        <f>'Расчет субсидий'!V321-1</f>
        <v>6.999999999999984E-2</v>
      </c>
      <c r="S321" s="61">
        <f>R321*'Расчет субсидий'!W321</f>
        <v>0.6999999999999984</v>
      </c>
      <c r="T321" s="62">
        <f t="shared" si="120"/>
        <v>1.1399094291385463E-2</v>
      </c>
      <c r="U321" s="61">
        <f>'Расчет субсидий'!Z321-1</f>
        <v>-1</v>
      </c>
      <c r="V321" s="61">
        <f>U321*'Расчет субсидий'!AA321</f>
        <v>-40</v>
      </c>
      <c r="W321" s="62">
        <f t="shared" si="121"/>
        <v>-0.65137681665059932</v>
      </c>
      <c r="X321" s="61">
        <f t="shared" si="116"/>
        <v>-46.335419699175162</v>
      </c>
    </row>
    <row r="322" spans="1:24" ht="15" customHeight="1">
      <c r="A322" s="36" t="s">
        <v>316</v>
      </c>
      <c r="B322" s="59">
        <f>'Расчет субсидий'!AG322</f>
        <v>-2.7272727272727337E-2</v>
      </c>
      <c r="C322" s="61">
        <f>'Расчет субсидий'!D322-1</f>
        <v>-1</v>
      </c>
      <c r="D322" s="61">
        <f>C322*'Расчет субсидий'!E322</f>
        <v>0</v>
      </c>
      <c r="E322" s="62">
        <f t="shared" si="117"/>
        <v>0</v>
      </c>
      <c r="F322" s="30" t="s">
        <v>376</v>
      </c>
      <c r="G322" s="30" t="s">
        <v>376</v>
      </c>
      <c r="H322" s="30" t="s">
        <v>376</v>
      </c>
      <c r="I322" s="30" t="s">
        <v>376</v>
      </c>
      <c r="J322" s="30" t="s">
        <v>376</v>
      </c>
      <c r="K322" s="30" t="s">
        <v>376</v>
      </c>
      <c r="L322" s="61">
        <f>'Расчет субсидий'!P322-1</f>
        <v>-0.17522889114954221</v>
      </c>
      <c r="M322" s="61">
        <f>L322*'Расчет субсидий'!Q322</f>
        <v>-3.5045778229908442</v>
      </c>
      <c r="N322" s="62">
        <f t="shared" si="118"/>
        <v>-1.5703775287864603E-2</v>
      </c>
      <c r="O322" s="61">
        <f>'Расчет субсидий'!R322-1</f>
        <v>0</v>
      </c>
      <c r="P322" s="61">
        <f>O322*'Расчет субсидий'!S322</f>
        <v>0</v>
      </c>
      <c r="Q322" s="62">
        <f t="shared" si="119"/>
        <v>0</v>
      </c>
      <c r="R322" s="61">
        <f>'Расчет субсидий'!V322-1</f>
        <v>-6.4545454545454461E-2</v>
      </c>
      <c r="S322" s="61">
        <f>R322*'Расчет субсидий'!W322</f>
        <v>-2.5818181818181785</v>
      </c>
      <c r="T322" s="62">
        <f t="shared" si="120"/>
        <v>-1.156895198486273E-2</v>
      </c>
      <c r="U322" s="61">
        <f>'Расчет субсидий'!Z322-1</f>
        <v>0</v>
      </c>
      <c r="V322" s="61">
        <f>U322*'Расчет субсидий'!AA322</f>
        <v>0</v>
      </c>
      <c r="W322" s="62">
        <f t="shared" si="121"/>
        <v>0</v>
      </c>
      <c r="X322" s="61">
        <f t="shared" si="116"/>
        <v>-6.0863960048090231</v>
      </c>
    </row>
    <row r="323" spans="1:24" ht="15" customHeight="1">
      <c r="A323" s="36" t="s">
        <v>317</v>
      </c>
      <c r="B323" s="59">
        <f>'Расчет субсидий'!AG323</f>
        <v>-10.609090909090909</v>
      </c>
      <c r="C323" s="61">
        <f>'Расчет субсидий'!D323-1</f>
        <v>-0.70694444444444438</v>
      </c>
      <c r="D323" s="61">
        <f>C323*'Расчет субсидий'!E323</f>
        <v>-7.0694444444444438</v>
      </c>
      <c r="E323" s="62">
        <f t="shared" si="117"/>
        <v>-4.0160622715908971</v>
      </c>
      <c r="F323" s="30" t="s">
        <v>376</v>
      </c>
      <c r="G323" s="30" t="s">
        <v>376</v>
      </c>
      <c r="H323" s="30" t="s">
        <v>376</v>
      </c>
      <c r="I323" s="30" t="s">
        <v>376</v>
      </c>
      <c r="J323" s="30" t="s">
        <v>376</v>
      </c>
      <c r="K323" s="30" t="s">
        <v>376</v>
      </c>
      <c r="L323" s="61">
        <f>'Расчет субсидий'!P323-1</f>
        <v>-0.58028295531102625</v>
      </c>
      <c r="M323" s="61">
        <f>L323*'Расчет субсидий'!Q323</f>
        <v>-11.605659106220525</v>
      </c>
      <c r="N323" s="62">
        <f t="shared" si="118"/>
        <v>-6.5930286375000131</v>
      </c>
      <c r="O323" s="61">
        <f>'Расчет субсидий'!R323-1</f>
        <v>0</v>
      </c>
      <c r="P323" s="61">
        <f>O323*'Расчет субсидий'!S323</f>
        <v>0</v>
      </c>
      <c r="Q323" s="62">
        <f t="shared" si="119"/>
        <v>0</v>
      </c>
      <c r="R323" s="61">
        <f>'Расчет субсидий'!V323-1</f>
        <v>0</v>
      </c>
      <c r="S323" s="61">
        <f>R323*'Расчет субсидий'!W323</f>
        <v>0</v>
      </c>
      <c r="T323" s="62">
        <f t="shared" si="120"/>
        <v>0</v>
      </c>
      <c r="U323" s="61">
        <f>'Расчет субсидий'!Z323-1</f>
        <v>0</v>
      </c>
      <c r="V323" s="61">
        <f>U323*'Расчет субсидий'!AA323</f>
        <v>0</v>
      </c>
      <c r="W323" s="62">
        <f t="shared" si="121"/>
        <v>0</v>
      </c>
      <c r="X323" s="61">
        <f t="shared" si="116"/>
        <v>-18.675103550664968</v>
      </c>
    </row>
    <row r="324" spans="1:24" ht="15" customHeight="1">
      <c r="A324" s="36" t="s">
        <v>318</v>
      </c>
      <c r="B324" s="59">
        <f>'Расчет субсидий'!AG324</f>
        <v>-2.7272727272726893E-2</v>
      </c>
      <c r="C324" s="61">
        <f>'Расчет субсидий'!D324-1</f>
        <v>-0.35833333333333328</v>
      </c>
      <c r="D324" s="61">
        <f>C324*'Расчет субсидий'!E324</f>
        <v>-3.583333333333333</v>
      </c>
      <c r="E324" s="62">
        <f t="shared" si="117"/>
        <v>-3.6582089552237256</v>
      </c>
      <c r="F324" s="30" t="s">
        <v>376</v>
      </c>
      <c r="G324" s="30" t="s">
        <v>376</v>
      </c>
      <c r="H324" s="30" t="s">
        <v>376</v>
      </c>
      <c r="I324" s="30" t="s">
        <v>376</v>
      </c>
      <c r="J324" s="30" t="s">
        <v>376</v>
      </c>
      <c r="K324" s="30" t="s">
        <v>376</v>
      </c>
      <c r="L324" s="61">
        <f>'Расчет субсидий'!P324-1</f>
        <v>1.1164274322168932E-2</v>
      </c>
      <c r="M324" s="61">
        <f>L324*'Расчет субсидий'!Q324</f>
        <v>0.22328548644337864</v>
      </c>
      <c r="N324" s="62">
        <f t="shared" si="118"/>
        <v>0.2279511533242754</v>
      </c>
      <c r="O324" s="61">
        <f>'Расчет субсидий'!R324-1</f>
        <v>0</v>
      </c>
      <c r="P324" s="61">
        <f>O324*'Расчет субсидий'!S324</f>
        <v>0</v>
      </c>
      <c r="Q324" s="62">
        <f t="shared" si="119"/>
        <v>0</v>
      </c>
      <c r="R324" s="61">
        <f>'Расчет субсидий'!V324-1</f>
        <v>0.16666666666666674</v>
      </c>
      <c r="S324" s="61">
        <f>R324*'Расчет субсидий'!W324</f>
        <v>3.3333333333333348</v>
      </c>
      <c r="T324" s="62">
        <f t="shared" si="120"/>
        <v>3.4029850746267232</v>
      </c>
      <c r="U324" s="61">
        <f>'Расчет субсидий'!Z324-1</f>
        <v>0</v>
      </c>
      <c r="V324" s="61">
        <f>U324*'Расчет субсидий'!AA324</f>
        <v>0</v>
      </c>
      <c r="W324" s="62">
        <f t="shared" si="121"/>
        <v>0</v>
      </c>
      <c r="X324" s="61">
        <f t="shared" si="116"/>
        <v>-2.6714513556619579E-2</v>
      </c>
    </row>
    <row r="325" spans="1:24" ht="15" customHeight="1">
      <c r="A325" s="36" t="s">
        <v>319</v>
      </c>
      <c r="B325" s="59">
        <f>'Расчет субсидий'!AG325</f>
        <v>-4.8636363636363598</v>
      </c>
      <c r="C325" s="61">
        <f>'Расчет субсидий'!D325-1</f>
        <v>-1</v>
      </c>
      <c r="D325" s="61">
        <f>C325*'Расчет субсидий'!E325</f>
        <v>0</v>
      </c>
      <c r="E325" s="62">
        <f t="shared" si="117"/>
        <v>0</v>
      </c>
      <c r="F325" s="30" t="s">
        <v>376</v>
      </c>
      <c r="G325" s="30" t="s">
        <v>376</v>
      </c>
      <c r="H325" s="30" t="s">
        <v>376</v>
      </c>
      <c r="I325" s="30" t="s">
        <v>376</v>
      </c>
      <c r="J325" s="30" t="s">
        <v>376</v>
      </c>
      <c r="K325" s="30" t="s">
        <v>376</v>
      </c>
      <c r="L325" s="61">
        <f>'Расчет субсидий'!P325-1</f>
        <v>-0.24979321753515304</v>
      </c>
      <c r="M325" s="61">
        <f>L325*'Расчет субсидий'!Q325</f>
        <v>-4.9958643507030605</v>
      </c>
      <c r="N325" s="62">
        <f t="shared" si="118"/>
        <v>-4.8636363636363598</v>
      </c>
      <c r="O325" s="61">
        <f>'Расчет субсидий'!R325-1</f>
        <v>0</v>
      </c>
      <c r="P325" s="61">
        <f>O325*'Расчет субсидий'!S325</f>
        <v>0</v>
      </c>
      <c r="Q325" s="62">
        <f t="shared" si="119"/>
        <v>0</v>
      </c>
      <c r="R325" s="61">
        <f>'Расчет субсидий'!V325-1</f>
        <v>0</v>
      </c>
      <c r="S325" s="61">
        <f>R325*'Расчет субсидий'!W325</f>
        <v>0</v>
      </c>
      <c r="T325" s="62">
        <f t="shared" si="120"/>
        <v>0</v>
      </c>
      <c r="U325" s="61">
        <f>'Расчет субсидий'!Z325-1</f>
        <v>0</v>
      </c>
      <c r="V325" s="61">
        <f>U325*'Расчет субсидий'!AA325</f>
        <v>0</v>
      </c>
      <c r="W325" s="62">
        <f t="shared" si="121"/>
        <v>0</v>
      </c>
      <c r="X325" s="61">
        <f t="shared" si="116"/>
        <v>-4.9958643507030605</v>
      </c>
    </row>
    <row r="326" spans="1:24" ht="15" customHeight="1">
      <c r="A326" s="36" t="s">
        <v>320</v>
      </c>
      <c r="B326" s="59">
        <f>'Расчет субсидий'!AG326</f>
        <v>-5.9000000000000057</v>
      </c>
      <c r="C326" s="61">
        <f>'Расчет субсидий'!D326-1</f>
        <v>-0.21476190476190471</v>
      </c>
      <c r="D326" s="61">
        <f>C326*'Расчет субсидий'!E326</f>
        <v>-2.1476190476190471</v>
      </c>
      <c r="E326" s="62">
        <f t="shared" si="117"/>
        <v>-3.5203216934164265</v>
      </c>
      <c r="F326" s="30" t="s">
        <v>376</v>
      </c>
      <c r="G326" s="30" t="s">
        <v>376</v>
      </c>
      <c r="H326" s="30" t="s">
        <v>376</v>
      </c>
      <c r="I326" s="30" t="s">
        <v>376</v>
      </c>
      <c r="J326" s="30" t="s">
        <v>376</v>
      </c>
      <c r="K326" s="30" t="s">
        <v>376</v>
      </c>
      <c r="L326" s="61">
        <f>'Расчет субсидий'!P326-1</f>
        <v>0.33333333333333326</v>
      </c>
      <c r="M326" s="61">
        <f>L326*'Расчет субсидий'!Q326</f>
        <v>6.6666666666666652</v>
      </c>
      <c r="N326" s="62">
        <f t="shared" si="118"/>
        <v>10.927827873133033</v>
      </c>
      <c r="O326" s="61">
        <f>'Расчет субсидий'!R326-1</f>
        <v>0</v>
      </c>
      <c r="P326" s="61">
        <f>O326*'Расчет субсидий'!S326</f>
        <v>0</v>
      </c>
      <c r="Q326" s="62">
        <f t="shared" si="119"/>
        <v>0</v>
      </c>
      <c r="R326" s="61">
        <f>'Расчет субсидий'!V326-1</f>
        <v>-2.7960526315789491E-2</v>
      </c>
      <c r="S326" s="61">
        <f>R326*'Расчет субсидий'!W326</f>
        <v>-1.1184210526315796</v>
      </c>
      <c r="T326" s="62">
        <f t="shared" si="120"/>
        <v>-1.8332869129269249</v>
      </c>
      <c r="U326" s="61">
        <f>'Расчет субсидий'!Z326-1</f>
        <v>-0.7</v>
      </c>
      <c r="V326" s="61">
        <f>U326*'Расчет субсидий'!AA326</f>
        <v>-7</v>
      </c>
      <c r="W326" s="62">
        <f t="shared" si="121"/>
        <v>-11.474219266789687</v>
      </c>
      <c r="X326" s="61">
        <f t="shared" si="116"/>
        <v>-3.5993734335839616</v>
      </c>
    </row>
    <row r="327" spans="1:24" ht="15" customHeight="1">
      <c r="A327" s="36" t="s">
        <v>321</v>
      </c>
      <c r="B327" s="59">
        <f>'Расчет субсидий'!AG327</f>
        <v>-5.8545454545454518</v>
      </c>
      <c r="C327" s="61">
        <f>'Расчет субсидий'!D327-1</f>
        <v>-1</v>
      </c>
      <c r="D327" s="61">
        <f>C327*'Расчет субсидий'!E327</f>
        <v>0</v>
      </c>
      <c r="E327" s="62">
        <f t="shared" si="117"/>
        <v>0</v>
      </c>
      <c r="F327" s="30" t="s">
        <v>376</v>
      </c>
      <c r="G327" s="30" t="s">
        <v>376</v>
      </c>
      <c r="H327" s="30" t="s">
        <v>376</v>
      </c>
      <c r="I327" s="30" t="s">
        <v>376</v>
      </c>
      <c r="J327" s="30" t="s">
        <v>376</v>
      </c>
      <c r="K327" s="30" t="s">
        <v>376</v>
      </c>
      <c r="L327" s="61">
        <f>'Расчет субсидий'!P327-1</f>
        <v>-0.56976744186046502</v>
      </c>
      <c r="M327" s="61">
        <f>L327*'Расчет субсидий'!Q327</f>
        <v>-11.395348837209301</v>
      </c>
      <c r="N327" s="62">
        <f t="shared" si="118"/>
        <v>-5.8545454545454518</v>
      </c>
      <c r="O327" s="61">
        <f>'Расчет субсидий'!R327-1</f>
        <v>0</v>
      </c>
      <c r="P327" s="61">
        <f>O327*'Расчет субсидий'!S327</f>
        <v>0</v>
      </c>
      <c r="Q327" s="62">
        <f t="shared" si="119"/>
        <v>0</v>
      </c>
      <c r="R327" s="61">
        <f>'Расчет субсидий'!V327-1</f>
        <v>0</v>
      </c>
      <c r="S327" s="61">
        <f>R327*'Расчет субсидий'!W327</f>
        <v>0</v>
      </c>
      <c r="T327" s="62">
        <f t="shared" si="120"/>
        <v>0</v>
      </c>
      <c r="U327" s="61">
        <f>'Расчет субсидий'!Z327-1</f>
        <v>0</v>
      </c>
      <c r="V327" s="61">
        <f>U327*'Расчет субсидий'!AA327</f>
        <v>0</v>
      </c>
      <c r="W327" s="62">
        <f t="shared" si="121"/>
        <v>0</v>
      </c>
      <c r="X327" s="61">
        <f t="shared" si="116"/>
        <v>-11.395348837209301</v>
      </c>
    </row>
    <row r="328" spans="1:24" ht="15" customHeight="1">
      <c r="A328" s="35" t="s">
        <v>322</v>
      </c>
      <c r="B328" s="63"/>
      <c r="C328" s="64"/>
      <c r="D328" s="64"/>
      <c r="E328" s="65"/>
      <c r="F328" s="64"/>
      <c r="G328" s="64"/>
      <c r="H328" s="65"/>
      <c r="I328" s="65"/>
      <c r="J328" s="65"/>
      <c r="K328" s="65"/>
      <c r="L328" s="64"/>
      <c r="M328" s="64"/>
      <c r="N328" s="65"/>
      <c r="O328" s="64"/>
      <c r="P328" s="64"/>
      <c r="Q328" s="65"/>
      <c r="R328" s="64"/>
      <c r="S328" s="64"/>
      <c r="T328" s="65"/>
      <c r="U328" s="64"/>
      <c r="V328" s="64"/>
      <c r="W328" s="65"/>
      <c r="X328" s="65"/>
    </row>
    <row r="329" spans="1:24" ht="15" customHeight="1">
      <c r="A329" s="36" t="s">
        <v>323</v>
      </c>
      <c r="B329" s="59">
        <f>'Расчет субсидий'!AG329</f>
        <v>-16.827272727272728</v>
      </c>
      <c r="C329" s="61">
        <f>'Расчет субсидий'!D329-1</f>
        <v>-0.10967741935483866</v>
      </c>
      <c r="D329" s="61">
        <f>C329*'Расчет субсидий'!E329</f>
        <v>-1.0967741935483866</v>
      </c>
      <c r="E329" s="62">
        <f t="shared" ref="E329:E339" si="122">$B329*D329/$X329</f>
        <v>-0.96701739320682634</v>
      </c>
      <c r="F329" s="30" t="s">
        <v>376</v>
      </c>
      <c r="G329" s="30" t="s">
        <v>376</v>
      </c>
      <c r="H329" s="30" t="s">
        <v>376</v>
      </c>
      <c r="I329" s="30" t="s">
        <v>376</v>
      </c>
      <c r="J329" s="30" t="s">
        <v>376</v>
      </c>
      <c r="K329" s="30" t="s">
        <v>376</v>
      </c>
      <c r="L329" s="61">
        <f>'Расчет субсидий'!P329-1</f>
        <v>-0.54942119323241312</v>
      </c>
      <c r="M329" s="61">
        <f>L329*'Расчет субсидий'!Q329</f>
        <v>-10.988423864648261</v>
      </c>
      <c r="N329" s="62">
        <f t="shared" ref="N329:N339" si="123">$B329*M329/$X329</f>
        <v>-9.6884090303635091</v>
      </c>
      <c r="O329" s="61">
        <f>'Расчет субсидий'!R329-1</f>
        <v>0</v>
      </c>
      <c r="P329" s="61">
        <f>O329*'Расчет субсидий'!S329</f>
        <v>0</v>
      </c>
      <c r="Q329" s="62">
        <f t="shared" ref="Q329:Q339" si="124">$B329*P329/$X329</f>
        <v>0</v>
      </c>
      <c r="R329" s="61">
        <f>'Расчет субсидий'!V329-1</f>
        <v>0</v>
      </c>
      <c r="S329" s="61">
        <f>R329*'Расчет субсидий'!W329</f>
        <v>0</v>
      </c>
      <c r="T329" s="62">
        <f t="shared" ref="T329:T339" si="125">$B329*S329/$X329</f>
        <v>0</v>
      </c>
      <c r="U329" s="61">
        <f>'Расчет субсидий'!Z329-1</f>
        <v>-0.35</v>
      </c>
      <c r="V329" s="61">
        <f>U329*'Расчет субсидий'!AA329</f>
        <v>-7</v>
      </c>
      <c r="W329" s="62">
        <f t="shared" ref="W329:W339" si="126">$B329*V329/$X329</f>
        <v>-6.1718463037023952</v>
      </c>
      <c r="X329" s="61">
        <f t="shared" si="116"/>
        <v>-19.085198058196646</v>
      </c>
    </row>
    <row r="330" spans="1:24" ht="15" customHeight="1">
      <c r="A330" s="36" t="s">
        <v>324</v>
      </c>
      <c r="B330" s="59">
        <f>'Расчет субсидий'!AG330</f>
        <v>-18.354545454545459</v>
      </c>
      <c r="C330" s="61">
        <f>'Расчет субсидий'!D330-1</f>
        <v>0</v>
      </c>
      <c r="D330" s="61">
        <f>C330*'Расчет субсидий'!E330</f>
        <v>0</v>
      </c>
      <c r="E330" s="62">
        <f t="shared" si="122"/>
        <v>0</v>
      </c>
      <c r="F330" s="30" t="s">
        <v>376</v>
      </c>
      <c r="G330" s="30" t="s">
        <v>376</v>
      </c>
      <c r="H330" s="30" t="s">
        <v>376</v>
      </c>
      <c r="I330" s="30" t="s">
        <v>376</v>
      </c>
      <c r="J330" s="30" t="s">
        <v>376</v>
      </c>
      <c r="K330" s="30" t="s">
        <v>376</v>
      </c>
      <c r="L330" s="61">
        <f>'Расчет субсидий'!P330-1</f>
        <v>-0.57907783837382243</v>
      </c>
      <c r="M330" s="61">
        <f>L330*'Расчет субсидий'!Q330</f>
        <v>-11.581556767476449</v>
      </c>
      <c r="N330" s="62">
        <f t="shared" si="123"/>
        <v>-12.726114866231224</v>
      </c>
      <c r="O330" s="61">
        <f>'Расчет субсидий'!R330-1</f>
        <v>0</v>
      </c>
      <c r="P330" s="61">
        <f>O330*'Расчет субсидий'!S330</f>
        <v>0</v>
      </c>
      <c r="Q330" s="62">
        <f t="shared" si="124"/>
        <v>0</v>
      </c>
      <c r="R330" s="61">
        <f>'Расчет субсидий'!V330-1</f>
        <v>-0.33111111111111113</v>
      </c>
      <c r="S330" s="61">
        <f>R330*'Расчет субсидий'!W330</f>
        <v>-6.6222222222222227</v>
      </c>
      <c r="T330" s="62">
        <f t="shared" si="125"/>
        <v>-7.2766694807706793</v>
      </c>
      <c r="U330" s="61">
        <f>'Расчет субсидий'!Z330-1</f>
        <v>5.0000000000000044E-2</v>
      </c>
      <c r="V330" s="61">
        <f>U330*'Расчет субсидий'!AA330</f>
        <v>1.5000000000000013</v>
      </c>
      <c r="W330" s="62">
        <f t="shared" si="126"/>
        <v>1.6482388924564473</v>
      </c>
      <c r="X330" s="61">
        <f t="shared" si="116"/>
        <v>-16.703778989698673</v>
      </c>
    </row>
    <row r="331" spans="1:24" ht="15" customHeight="1">
      <c r="A331" s="36" t="s">
        <v>277</v>
      </c>
      <c r="B331" s="59">
        <f>'Расчет субсидий'!AG331</f>
        <v>9.4545454545454533</v>
      </c>
      <c r="C331" s="61">
        <f>'Расчет субсидий'!D331-1</f>
        <v>-0.17755102040816328</v>
      </c>
      <c r="D331" s="61">
        <f>C331*'Расчет субсидий'!E331</f>
        <v>-1.7755102040816328</v>
      </c>
      <c r="E331" s="62">
        <f t="shared" si="122"/>
        <v>-1.2190567805600296</v>
      </c>
      <c r="F331" s="30" t="s">
        <v>376</v>
      </c>
      <c r="G331" s="30" t="s">
        <v>376</v>
      </c>
      <c r="H331" s="30" t="s">
        <v>376</v>
      </c>
      <c r="I331" s="30" t="s">
        <v>376</v>
      </c>
      <c r="J331" s="30" t="s">
        <v>376</v>
      </c>
      <c r="K331" s="30" t="s">
        <v>376</v>
      </c>
      <c r="L331" s="61">
        <f>'Расчет субсидий'!P331-1</f>
        <v>-0.86021505376344087</v>
      </c>
      <c r="M331" s="61">
        <f>L331*'Расчет субсидий'!Q331</f>
        <v>-17.204301075268816</v>
      </c>
      <c r="N331" s="62">
        <f t="shared" si="123"/>
        <v>-11.812390507465865</v>
      </c>
      <c r="O331" s="61">
        <f>'Расчет субсидий'!R331-1</f>
        <v>0</v>
      </c>
      <c r="P331" s="61">
        <f>O331*'Расчет субсидий'!S331</f>
        <v>0</v>
      </c>
      <c r="Q331" s="62">
        <f t="shared" si="124"/>
        <v>0</v>
      </c>
      <c r="R331" s="61">
        <f>'Расчет субсидий'!V331-1</f>
        <v>1.0249999999999999</v>
      </c>
      <c r="S331" s="61">
        <f>R331*'Расчет субсидий'!W331</f>
        <v>30.749999999999996</v>
      </c>
      <c r="T331" s="62">
        <f t="shared" si="125"/>
        <v>21.112802346078439</v>
      </c>
      <c r="U331" s="61">
        <f>'Расчет субсидий'!Z331-1</f>
        <v>0.10000000000000009</v>
      </c>
      <c r="V331" s="61">
        <f>U331*'Расчет субсидий'!AA331</f>
        <v>2.0000000000000018</v>
      </c>
      <c r="W331" s="62">
        <f t="shared" si="126"/>
        <v>1.3731903964929082</v>
      </c>
      <c r="X331" s="61">
        <f t="shared" si="116"/>
        <v>13.770188720649548</v>
      </c>
    </row>
    <row r="332" spans="1:24" ht="15" customHeight="1">
      <c r="A332" s="36" t="s">
        <v>325</v>
      </c>
      <c r="B332" s="59">
        <f>'Расчет субсидий'!AG332</f>
        <v>27.145454545454527</v>
      </c>
      <c r="C332" s="61">
        <f>'Расчет субсидий'!D332-1</f>
        <v>0.23644859813084129</v>
      </c>
      <c r="D332" s="61">
        <f>C332*'Расчет субсидий'!E332</f>
        <v>2.3644859813084129</v>
      </c>
      <c r="E332" s="62">
        <f t="shared" si="122"/>
        <v>3.8183981797491326</v>
      </c>
      <c r="F332" s="30" t="s">
        <v>376</v>
      </c>
      <c r="G332" s="30" t="s">
        <v>376</v>
      </c>
      <c r="H332" s="30" t="s">
        <v>376</v>
      </c>
      <c r="I332" s="30" t="s">
        <v>376</v>
      </c>
      <c r="J332" s="30" t="s">
        <v>376</v>
      </c>
      <c r="K332" s="30" t="s">
        <v>376</v>
      </c>
      <c r="L332" s="61">
        <f>'Расчет субсидий'!P332-1</f>
        <v>0.61474654377880178</v>
      </c>
      <c r="M332" s="61">
        <f>L332*'Расчет субсидий'!Q332</f>
        <v>12.294930875576036</v>
      </c>
      <c r="N332" s="62">
        <f t="shared" si="123"/>
        <v>19.855030669059989</v>
      </c>
      <c r="O332" s="61">
        <f>'Расчет субсидий'!R332-1</f>
        <v>0</v>
      </c>
      <c r="P332" s="61">
        <f>O332*'Расчет субсидий'!S332</f>
        <v>0</v>
      </c>
      <c r="Q332" s="62">
        <f t="shared" si="124"/>
        <v>0</v>
      </c>
      <c r="R332" s="61">
        <f>'Расчет субсидий'!V332-1</f>
        <v>4.0000000000000036E-2</v>
      </c>
      <c r="S332" s="61">
        <f>R332*'Расчет субсидий'!W332</f>
        <v>1.4000000000000012</v>
      </c>
      <c r="T332" s="62">
        <f t="shared" si="125"/>
        <v>2.2608539420016607</v>
      </c>
      <c r="U332" s="61">
        <f>'Расчет субсидий'!Z332-1</f>
        <v>5.0000000000000044E-2</v>
      </c>
      <c r="V332" s="61">
        <f>U332*'Расчет субсидий'!AA332</f>
        <v>0.75000000000000067</v>
      </c>
      <c r="W332" s="62">
        <f t="shared" si="126"/>
        <v>1.2111717546437466</v>
      </c>
      <c r="X332" s="61">
        <f t="shared" si="116"/>
        <v>16.80941685688445</v>
      </c>
    </row>
    <row r="333" spans="1:24" ht="15" customHeight="1">
      <c r="A333" s="36" t="s">
        <v>326</v>
      </c>
      <c r="B333" s="59">
        <f>'Расчет субсидий'!AG333</f>
        <v>-6.9545454545454675</v>
      </c>
      <c r="C333" s="61">
        <f>'Расчет субсидий'!D333-1</f>
        <v>-1</v>
      </c>
      <c r="D333" s="61">
        <f>C333*'Расчет субсидий'!E333</f>
        <v>0</v>
      </c>
      <c r="E333" s="62">
        <f t="shared" si="122"/>
        <v>0</v>
      </c>
      <c r="F333" s="30" t="s">
        <v>376</v>
      </c>
      <c r="G333" s="30" t="s">
        <v>376</v>
      </c>
      <c r="H333" s="30" t="s">
        <v>376</v>
      </c>
      <c r="I333" s="30" t="s">
        <v>376</v>
      </c>
      <c r="J333" s="30" t="s">
        <v>376</v>
      </c>
      <c r="K333" s="30" t="s">
        <v>376</v>
      </c>
      <c r="L333" s="61">
        <f>'Расчет субсидий'!P333-1</f>
        <v>-0.3923865300146413</v>
      </c>
      <c r="M333" s="61">
        <f>L333*'Расчет субсидий'!Q333</f>
        <v>-7.8477306002928255</v>
      </c>
      <c r="N333" s="62">
        <f t="shared" si="123"/>
        <v>-21.052472520500327</v>
      </c>
      <c r="O333" s="61">
        <f>'Расчет субсидий'!R333-1</f>
        <v>0</v>
      </c>
      <c r="P333" s="61">
        <f>O333*'Расчет субсидий'!S333</f>
        <v>0</v>
      </c>
      <c r="Q333" s="62">
        <f t="shared" si="124"/>
        <v>0</v>
      </c>
      <c r="R333" s="61">
        <f>'Расчет субсидий'!V333-1</f>
        <v>0.13073170731707329</v>
      </c>
      <c r="S333" s="61">
        <f>R333*'Расчет субсидий'!W333</f>
        <v>3.9219512195121986</v>
      </c>
      <c r="T333" s="62">
        <f t="shared" si="125"/>
        <v>10.52110151085493</v>
      </c>
      <c r="U333" s="61">
        <f>'Расчет субсидий'!Z333-1</f>
        <v>6.6666666666666652E-2</v>
      </c>
      <c r="V333" s="61">
        <f>U333*'Расчет субсидий'!AA333</f>
        <v>1.333333333333333</v>
      </c>
      <c r="W333" s="62">
        <f t="shared" si="126"/>
        <v>3.5768255550999304</v>
      </c>
      <c r="X333" s="61">
        <f t="shared" si="116"/>
        <v>-2.5924460474472939</v>
      </c>
    </row>
    <row r="334" spans="1:24" ht="15" customHeight="1">
      <c r="A334" s="36" t="s">
        <v>327</v>
      </c>
      <c r="B334" s="59">
        <f>'Расчет субсидий'!AG334</f>
        <v>-18.281818181818181</v>
      </c>
      <c r="C334" s="61">
        <f>'Расчет субсидий'!D334-1</f>
        <v>2.7397260273972712E-2</v>
      </c>
      <c r="D334" s="61">
        <f>C334*'Расчет субсидий'!E334</f>
        <v>0.27397260273972712</v>
      </c>
      <c r="E334" s="62">
        <f t="shared" si="122"/>
        <v>0.26593195162268152</v>
      </c>
      <c r="F334" s="30" t="s">
        <v>376</v>
      </c>
      <c r="G334" s="30" t="s">
        <v>376</v>
      </c>
      <c r="H334" s="30" t="s">
        <v>376</v>
      </c>
      <c r="I334" s="30" t="s">
        <v>376</v>
      </c>
      <c r="J334" s="30" t="s">
        <v>376</v>
      </c>
      <c r="K334" s="30" t="s">
        <v>376</v>
      </c>
      <c r="L334" s="61">
        <f>'Расчет субсидий'!P334-1</f>
        <v>-0.14917776037588093</v>
      </c>
      <c r="M334" s="61">
        <f>L334*'Расчет субсидий'!Q334</f>
        <v>-2.9835552075176186</v>
      </c>
      <c r="N334" s="62">
        <f t="shared" si="123"/>
        <v>-2.8959927057484767</v>
      </c>
      <c r="O334" s="61">
        <f>'Расчет субсидий'!R334-1</f>
        <v>0</v>
      </c>
      <c r="P334" s="61">
        <f>O334*'Расчет субсидий'!S334</f>
        <v>0</v>
      </c>
      <c r="Q334" s="62">
        <f t="shared" si="124"/>
        <v>0</v>
      </c>
      <c r="R334" s="61">
        <f>'Расчет субсидий'!V334-1</f>
        <v>-0.28749999999999998</v>
      </c>
      <c r="S334" s="61">
        <f>R334*'Расчет субсидий'!W334</f>
        <v>-8.625</v>
      </c>
      <c r="T334" s="62">
        <f t="shared" si="125"/>
        <v>-8.3718702520215089</v>
      </c>
      <c r="U334" s="61">
        <f>'Расчет субсидий'!Z334-1</f>
        <v>-0.375</v>
      </c>
      <c r="V334" s="61">
        <f>U334*'Расчет субсидий'!AA334</f>
        <v>-7.5</v>
      </c>
      <c r="W334" s="62">
        <f t="shared" si="126"/>
        <v>-7.2798871756708774</v>
      </c>
      <c r="X334" s="61">
        <f t="shared" si="116"/>
        <v>-18.834582604777893</v>
      </c>
    </row>
    <row r="335" spans="1:24" ht="15" customHeight="1">
      <c r="A335" s="36" t="s">
        <v>328</v>
      </c>
      <c r="B335" s="59">
        <f>'Расчет субсидий'!AG335</f>
        <v>8.9363636363636303</v>
      </c>
      <c r="C335" s="61">
        <f>'Расчет субсидий'!D335-1</f>
        <v>-1</v>
      </c>
      <c r="D335" s="61">
        <f>C335*'Расчет субсидий'!E335</f>
        <v>0</v>
      </c>
      <c r="E335" s="62">
        <f t="shared" si="122"/>
        <v>0</v>
      </c>
      <c r="F335" s="30" t="s">
        <v>376</v>
      </c>
      <c r="G335" s="30" t="s">
        <v>376</v>
      </c>
      <c r="H335" s="30" t="s">
        <v>376</v>
      </c>
      <c r="I335" s="30" t="s">
        <v>376</v>
      </c>
      <c r="J335" s="30" t="s">
        <v>376</v>
      </c>
      <c r="K335" s="30" t="s">
        <v>376</v>
      </c>
      <c r="L335" s="61">
        <f>'Расчет субсидий'!P335-1</f>
        <v>-0.24174246050741977</v>
      </c>
      <c r="M335" s="61">
        <f>L335*'Расчет субсидий'!Q335</f>
        <v>-4.8348492101483949</v>
      </c>
      <c r="N335" s="62">
        <f t="shared" si="123"/>
        <v>-1.6036107789997782</v>
      </c>
      <c r="O335" s="61">
        <f>'Расчет субсидий'!R335-1</f>
        <v>0</v>
      </c>
      <c r="P335" s="61">
        <f>O335*'Расчет субсидий'!S335</f>
        <v>0</v>
      </c>
      <c r="Q335" s="62">
        <f t="shared" si="124"/>
        <v>0</v>
      </c>
      <c r="R335" s="61">
        <f>'Расчет субсидий'!V335-1</f>
        <v>1.588888888888889</v>
      </c>
      <c r="S335" s="61">
        <f>R335*'Расчет субсидий'!W335</f>
        <v>31.777777777777779</v>
      </c>
      <c r="T335" s="62">
        <f t="shared" si="125"/>
        <v>10.539974415363409</v>
      </c>
      <c r="U335" s="61">
        <f>'Расчет субсидий'!Z335-1</f>
        <v>0</v>
      </c>
      <c r="V335" s="61">
        <f>U335*'Расчет субсидий'!AA335</f>
        <v>0</v>
      </c>
      <c r="W335" s="62">
        <f t="shared" si="126"/>
        <v>0</v>
      </c>
      <c r="X335" s="61">
        <f t="shared" si="116"/>
        <v>26.942928567629384</v>
      </c>
    </row>
    <row r="336" spans="1:24" ht="15" customHeight="1">
      <c r="A336" s="36" t="s">
        <v>329</v>
      </c>
      <c r="B336" s="59">
        <f>'Расчет субсидий'!AG336</f>
        <v>-6.2000000000000028</v>
      </c>
      <c r="C336" s="61">
        <f>'Расчет субсидий'!D336-1</f>
        <v>2.6315789473684292E-2</v>
      </c>
      <c r="D336" s="61">
        <f>C336*'Расчет субсидий'!E336</f>
        <v>0.26315789473684292</v>
      </c>
      <c r="E336" s="62">
        <f t="shared" si="122"/>
        <v>0.23826248785538764</v>
      </c>
      <c r="F336" s="30" t="s">
        <v>376</v>
      </c>
      <c r="G336" s="30" t="s">
        <v>376</v>
      </c>
      <c r="H336" s="30" t="s">
        <v>376</v>
      </c>
      <c r="I336" s="30" t="s">
        <v>376</v>
      </c>
      <c r="J336" s="30" t="s">
        <v>376</v>
      </c>
      <c r="K336" s="30" t="s">
        <v>376</v>
      </c>
      <c r="L336" s="61">
        <f>'Расчет субсидий'!P336-1</f>
        <v>-0.49554896142433236</v>
      </c>
      <c r="M336" s="61">
        <f>L336*'Расчет субсидий'!Q336</f>
        <v>-9.9109792284866476</v>
      </c>
      <c r="N336" s="62">
        <f t="shared" si="123"/>
        <v>-8.9733753586367087</v>
      </c>
      <c r="O336" s="61">
        <f>'Расчет субсидий'!R336-1</f>
        <v>0</v>
      </c>
      <c r="P336" s="61">
        <f>O336*'Расчет субсидий'!S336</f>
        <v>0</v>
      </c>
      <c r="Q336" s="62">
        <f t="shared" si="124"/>
        <v>0</v>
      </c>
      <c r="R336" s="61">
        <f>'Расчет субсидий'!V336-1</f>
        <v>6.0000000000000053E-2</v>
      </c>
      <c r="S336" s="61">
        <f>R336*'Расчет субсидий'!W336</f>
        <v>1.8000000000000016</v>
      </c>
      <c r="T336" s="62">
        <f t="shared" si="125"/>
        <v>1.6297154169308479</v>
      </c>
      <c r="U336" s="61">
        <f>'Расчет субсидий'!Z336-1</f>
        <v>5.0000000000000044E-2</v>
      </c>
      <c r="V336" s="61">
        <f>U336*'Расчет субсидий'!AA336</f>
        <v>1.0000000000000009</v>
      </c>
      <c r="W336" s="62">
        <f t="shared" si="126"/>
        <v>0.9053974538504711</v>
      </c>
      <c r="X336" s="61">
        <f t="shared" si="116"/>
        <v>-6.8478213337498026</v>
      </c>
    </row>
    <row r="337" spans="1:24" ht="15" customHeight="1">
      <c r="A337" s="36" t="s">
        <v>330</v>
      </c>
      <c r="B337" s="59">
        <f>'Расчет субсидий'!AG337</f>
        <v>1.8545454545454518</v>
      </c>
      <c r="C337" s="61">
        <f>'Расчет субсидий'!D337-1</f>
        <v>-0.35</v>
      </c>
      <c r="D337" s="61">
        <f>C337*'Расчет субсидий'!E337</f>
        <v>-3.5</v>
      </c>
      <c r="E337" s="62">
        <f t="shared" si="122"/>
        <v>-1.4774139032583811</v>
      </c>
      <c r="F337" s="30" t="s">
        <v>376</v>
      </c>
      <c r="G337" s="30" t="s">
        <v>376</v>
      </c>
      <c r="H337" s="30" t="s">
        <v>376</v>
      </c>
      <c r="I337" s="30" t="s">
        <v>376</v>
      </c>
      <c r="J337" s="30" t="s">
        <v>376</v>
      </c>
      <c r="K337" s="30" t="s">
        <v>376</v>
      </c>
      <c r="L337" s="61">
        <f>'Расчет субсидий'!P337-1</f>
        <v>-0.29282868525896422</v>
      </c>
      <c r="M337" s="61">
        <f>L337*'Расчет субсидий'!Q337</f>
        <v>-5.8565737051792848</v>
      </c>
      <c r="N337" s="62">
        <f t="shared" si="123"/>
        <v>-2.4721666907112358</v>
      </c>
      <c r="O337" s="61">
        <f>'Расчет субсидий'!R337-1</f>
        <v>0</v>
      </c>
      <c r="P337" s="61">
        <f>O337*'Расчет субсидий'!S337</f>
        <v>0</v>
      </c>
      <c r="Q337" s="62">
        <f t="shared" si="124"/>
        <v>0</v>
      </c>
      <c r="R337" s="61">
        <f>'Расчет субсидий'!V337-1</f>
        <v>0.5</v>
      </c>
      <c r="S337" s="61">
        <f>R337*'Расчет субсидий'!W337</f>
        <v>12.5</v>
      </c>
      <c r="T337" s="62">
        <f t="shared" si="125"/>
        <v>5.2764782259227898</v>
      </c>
      <c r="U337" s="61">
        <f>'Расчет субсидий'!Z337-1</f>
        <v>5.0000000000000044E-2</v>
      </c>
      <c r="V337" s="61">
        <f>U337*'Расчет субсидий'!AA337</f>
        <v>1.2500000000000011</v>
      </c>
      <c r="W337" s="62">
        <f t="shared" si="126"/>
        <v>0.52764782259227949</v>
      </c>
      <c r="X337" s="61">
        <f t="shared" si="116"/>
        <v>4.3934262948207161</v>
      </c>
    </row>
    <row r="338" spans="1:24" ht="15" customHeight="1">
      <c r="A338" s="36" t="s">
        <v>331</v>
      </c>
      <c r="B338" s="59">
        <f>'Расчет субсидий'!AG338</f>
        <v>-7.2727272727263426E-2</v>
      </c>
      <c r="C338" s="61">
        <f>'Расчет субсидий'!D338-1</f>
        <v>-0.40878378378378377</v>
      </c>
      <c r="D338" s="61">
        <f>C338*'Расчет субсидий'!E338</f>
        <v>-4.0878378378378377</v>
      </c>
      <c r="E338" s="62">
        <f t="shared" si="122"/>
        <v>-2.1536321580184694</v>
      </c>
      <c r="F338" s="30" t="s">
        <v>376</v>
      </c>
      <c r="G338" s="30" t="s">
        <v>376</v>
      </c>
      <c r="H338" s="30" t="s">
        <v>376</v>
      </c>
      <c r="I338" s="30" t="s">
        <v>376</v>
      </c>
      <c r="J338" s="30" t="s">
        <v>376</v>
      </c>
      <c r="K338" s="30" t="s">
        <v>376</v>
      </c>
      <c r="L338" s="61">
        <f>'Расчет субсидий'!P338-1</f>
        <v>-0.10887397464578674</v>
      </c>
      <c r="M338" s="61">
        <f>L338*'Расчет субсидий'!Q338</f>
        <v>-2.1774794929157348</v>
      </c>
      <c r="N338" s="62">
        <f t="shared" si="123"/>
        <v>-1.147180990391113</v>
      </c>
      <c r="O338" s="61">
        <f>'Расчет субсидий'!R338-1</f>
        <v>0</v>
      </c>
      <c r="P338" s="61">
        <f>O338*'Расчет субсидий'!S338</f>
        <v>0</v>
      </c>
      <c r="Q338" s="62">
        <f t="shared" si="124"/>
        <v>0</v>
      </c>
      <c r="R338" s="61">
        <f>'Расчет субсидий'!V338-1</f>
        <v>3.6363636363636376E-2</v>
      </c>
      <c r="S338" s="61">
        <f>R338*'Расчет субсидий'!W338</f>
        <v>0.72727272727272751</v>
      </c>
      <c r="T338" s="62">
        <f t="shared" si="125"/>
        <v>0.38315559355279771</v>
      </c>
      <c r="U338" s="61">
        <f>'Расчет субсидий'!Z338-1</f>
        <v>0.17999999999999994</v>
      </c>
      <c r="V338" s="61">
        <f>U338*'Расчет субсидий'!AA338</f>
        <v>5.3999999999999986</v>
      </c>
      <c r="W338" s="62">
        <f t="shared" si="126"/>
        <v>2.8449302821295213</v>
      </c>
      <c r="X338" s="61">
        <f t="shared" si="116"/>
        <v>-0.13804460348084646</v>
      </c>
    </row>
    <row r="339" spans="1:24" ht="15" customHeight="1">
      <c r="A339" s="36" t="s">
        <v>332</v>
      </c>
      <c r="B339" s="59">
        <f>'Расчет субсидий'!AG339</f>
        <v>-12.481818181818198</v>
      </c>
      <c r="C339" s="61">
        <f>'Расчет субсидий'!D339-1</f>
        <v>5.5145821648906468E-2</v>
      </c>
      <c r="D339" s="61">
        <f>C339*'Расчет субсидий'!E339</f>
        <v>0.55145821648906468</v>
      </c>
      <c r="E339" s="62">
        <f t="shared" si="122"/>
        <v>1.7250680140975316</v>
      </c>
      <c r="F339" s="30" t="s">
        <v>376</v>
      </c>
      <c r="G339" s="30" t="s">
        <v>376</v>
      </c>
      <c r="H339" s="30" t="s">
        <v>376</v>
      </c>
      <c r="I339" s="30" t="s">
        <v>376</v>
      </c>
      <c r="J339" s="30" t="s">
        <v>376</v>
      </c>
      <c r="K339" s="30" t="s">
        <v>376</v>
      </c>
      <c r="L339" s="61">
        <f>'Расчет субсидий'!P339-1</f>
        <v>-0.34850669412976309</v>
      </c>
      <c r="M339" s="61">
        <f>L339*'Расчет субсидий'!Q339</f>
        <v>-6.9701338825952615</v>
      </c>
      <c r="N339" s="62">
        <f t="shared" si="123"/>
        <v>-21.803927578402416</v>
      </c>
      <c r="O339" s="61">
        <f>'Расчет субсидий'!R339-1</f>
        <v>0</v>
      </c>
      <c r="P339" s="61">
        <f>O339*'Расчет субсидий'!S339</f>
        <v>0</v>
      </c>
      <c r="Q339" s="62">
        <f t="shared" si="124"/>
        <v>0</v>
      </c>
      <c r="R339" s="61">
        <f>'Расчет субсидий'!V339-1</f>
        <v>7.1428571428571397E-2</v>
      </c>
      <c r="S339" s="61">
        <f>R339*'Расчет субсидий'!W339</f>
        <v>1.4285714285714279</v>
      </c>
      <c r="T339" s="62">
        <f t="shared" si="125"/>
        <v>4.4688478720509828</v>
      </c>
      <c r="U339" s="61">
        <f>'Расчет субсидий'!Z339-1</f>
        <v>3.3333333333333437E-2</v>
      </c>
      <c r="V339" s="61">
        <f>U339*'Расчет субсидий'!AA339</f>
        <v>1.0000000000000031</v>
      </c>
      <c r="W339" s="62">
        <f t="shared" si="126"/>
        <v>3.1281935104356995</v>
      </c>
      <c r="X339" s="61">
        <f t="shared" si="116"/>
        <v>-3.9901042375347653</v>
      </c>
    </row>
    <row r="340" spans="1:24" ht="15" customHeight="1">
      <c r="A340" s="35" t="s">
        <v>333</v>
      </c>
      <c r="B340" s="63"/>
      <c r="C340" s="64"/>
      <c r="D340" s="64"/>
      <c r="E340" s="65"/>
      <c r="F340" s="64"/>
      <c r="G340" s="64"/>
      <c r="H340" s="65"/>
      <c r="I340" s="65"/>
      <c r="J340" s="65"/>
      <c r="K340" s="65"/>
      <c r="L340" s="64"/>
      <c r="M340" s="64"/>
      <c r="N340" s="65"/>
      <c r="O340" s="64"/>
      <c r="P340" s="64"/>
      <c r="Q340" s="65"/>
      <c r="R340" s="64"/>
      <c r="S340" s="64"/>
      <c r="T340" s="65"/>
      <c r="U340" s="64"/>
      <c r="V340" s="64"/>
      <c r="W340" s="65"/>
      <c r="X340" s="65"/>
    </row>
    <row r="341" spans="1:24" ht="15" customHeight="1">
      <c r="A341" s="36" t="s">
        <v>334</v>
      </c>
      <c r="B341" s="59">
        <f>'Расчет субсидий'!AG341</f>
        <v>-10.22727272727272</v>
      </c>
      <c r="C341" s="61">
        <f>'Расчет субсидий'!D341-1</f>
        <v>-0.44999999999999996</v>
      </c>
      <c r="D341" s="61">
        <f>C341*'Расчет субсидий'!E341</f>
        <v>-4.5</v>
      </c>
      <c r="E341" s="62">
        <f t="shared" ref="E341:E351" si="127">$B341*D341/$X341</f>
        <v>-8.3570670249067973</v>
      </c>
      <c r="F341" s="30" t="s">
        <v>376</v>
      </c>
      <c r="G341" s="30" t="s">
        <v>376</v>
      </c>
      <c r="H341" s="30" t="s">
        <v>376</v>
      </c>
      <c r="I341" s="30" t="s">
        <v>376</v>
      </c>
      <c r="J341" s="30" t="s">
        <v>376</v>
      </c>
      <c r="K341" s="30" t="s">
        <v>376</v>
      </c>
      <c r="L341" s="61">
        <f>'Расчет субсидий'!P341-1</f>
        <v>-0.17951881554595928</v>
      </c>
      <c r="M341" s="61">
        <f>L341*'Расчет субсидий'!Q341</f>
        <v>-3.5903763109191855</v>
      </c>
      <c r="N341" s="62">
        <f t="shared" ref="N341:N351" si="128">$B341*M341/$X341</f>
        <v>-6.6677812166642756</v>
      </c>
      <c r="O341" s="61">
        <f>'Расчет субсидий'!R341-1</f>
        <v>0</v>
      </c>
      <c r="P341" s="61">
        <f>O341*'Расчет субсидий'!S341</f>
        <v>0</v>
      </c>
      <c r="Q341" s="62">
        <f t="shared" ref="Q341:Q351" si="129">$B341*P341/$X341</f>
        <v>0</v>
      </c>
      <c r="R341" s="61">
        <f>'Расчет субсидий'!V341-1</f>
        <v>3.3333333333334103E-3</v>
      </c>
      <c r="S341" s="61">
        <f>R341*'Расчет субсидий'!W341</f>
        <v>8.3333333333335258E-2</v>
      </c>
      <c r="T341" s="62">
        <f t="shared" ref="T341:T351" si="130">$B341*S341/$X341</f>
        <v>0.15476050046124054</v>
      </c>
      <c r="U341" s="61">
        <f>'Расчет субсидий'!Z341-1</f>
        <v>0.10000000000000009</v>
      </c>
      <c r="V341" s="61">
        <f>U341*'Расчет субсидий'!AA341</f>
        <v>2.5000000000000022</v>
      </c>
      <c r="W341" s="62">
        <f t="shared" ref="W341:W351" si="131">$B341*V341/$X341</f>
        <v>4.6428150138371134</v>
      </c>
      <c r="X341" s="61">
        <f t="shared" si="116"/>
        <v>-5.5070429775858489</v>
      </c>
    </row>
    <row r="342" spans="1:24" ht="15" customHeight="1">
      <c r="A342" s="36" t="s">
        <v>335</v>
      </c>
      <c r="B342" s="59">
        <f>'Расчет субсидий'!AG342</f>
        <v>-2.1454545454545269</v>
      </c>
      <c r="C342" s="61">
        <f>'Расчет субсидий'!D342-1</f>
        <v>-1</v>
      </c>
      <c r="D342" s="61">
        <f>C342*'Расчет субсидий'!E342</f>
        <v>0</v>
      </c>
      <c r="E342" s="62">
        <f t="shared" si="127"/>
        <v>0</v>
      </c>
      <c r="F342" s="30" t="s">
        <v>376</v>
      </c>
      <c r="G342" s="30" t="s">
        <v>376</v>
      </c>
      <c r="H342" s="30" t="s">
        <v>376</v>
      </c>
      <c r="I342" s="30" t="s">
        <v>376</v>
      </c>
      <c r="J342" s="30" t="s">
        <v>376</v>
      </c>
      <c r="K342" s="30" t="s">
        <v>376</v>
      </c>
      <c r="L342" s="61">
        <f>'Расчет субсидий'!P342-1</f>
        <v>-6.1728395061728447E-2</v>
      </c>
      <c r="M342" s="61">
        <f>L342*'Расчет субсидий'!Q342</f>
        <v>-1.2345679012345689</v>
      </c>
      <c r="N342" s="62">
        <f t="shared" si="128"/>
        <v>-1.9962001925929602</v>
      </c>
      <c r="O342" s="61">
        <f>'Расчет субсидий'!R342-1</f>
        <v>0</v>
      </c>
      <c r="P342" s="61">
        <f>O342*'Расчет субсидий'!S342</f>
        <v>0</v>
      </c>
      <c r="Q342" s="62">
        <f t="shared" si="129"/>
        <v>0</v>
      </c>
      <c r="R342" s="61">
        <f>'Расчет субсидий'!V342-1</f>
        <v>-3.0769230769230882E-3</v>
      </c>
      <c r="S342" s="61">
        <f>R342*'Расчет субсидий'!W342</f>
        <v>-9.2307692307692646E-2</v>
      </c>
      <c r="T342" s="62">
        <f t="shared" si="130"/>
        <v>-0.14925435286156638</v>
      </c>
      <c r="U342" s="61">
        <f>'Расчет субсидий'!Z342-1</f>
        <v>0</v>
      </c>
      <c r="V342" s="61">
        <f>U342*'Расчет субсидий'!AA342</f>
        <v>0</v>
      </c>
      <c r="W342" s="62">
        <f t="shared" si="131"/>
        <v>0</v>
      </c>
      <c r="X342" s="61">
        <f t="shared" si="116"/>
        <v>-1.3268755935422616</v>
      </c>
    </row>
    <row r="343" spans="1:24" ht="15" customHeight="1">
      <c r="A343" s="36" t="s">
        <v>336</v>
      </c>
      <c r="B343" s="59">
        <f>'Расчет субсидий'!AG343</f>
        <v>-5.6090909090909093</v>
      </c>
      <c r="C343" s="61">
        <f>'Расчет субсидий'!D343-1</f>
        <v>-1.538461538461533E-2</v>
      </c>
      <c r="D343" s="61">
        <f>C343*'Расчет субсидий'!E343</f>
        <v>-0.1538461538461533</v>
      </c>
      <c r="E343" s="62">
        <f t="shared" si="127"/>
        <v>-0.20445583593723141</v>
      </c>
      <c r="F343" s="30" t="s">
        <v>376</v>
      </c>
      <c r="G343" s="30" t="s">
        <v>376</v>
      </c>
      <c r="H343" s="30" t="s">
        <v>376</v>
      </c>
      <c r="I343" s="30" t="s">
        <v>376</v>
      </c>
      <c r="J343" s="30" t="s">
        <v>376</v>
      </c>
      <c r="K343" s="30" t="s">
        <v>376</v>
      </c>
      <c r="L343" s="61">
        <f>'Расчет субсидий'!P343-1</f>
        <v>-0.70734032411820791</v>
      </c>
      <c r="M343" s="61">
        <f>L343*'Расчет субсидий'!Q343</f>
        <v>-14.146806482364159</v>
      </c>
      <c r="N343" s="62">
        <f t="shared" si="128"/>
        <v>-18.800581443761121</v>
      </c>
      <c r="O343" s="61">
        <f>'Расчет субсидий'!R343-1</f>
        <v>0</v>
      </c>
      <c r="P343" s="61">
        <f>O343*'Расчет субсидий'!S343</f>
        <v>0</v>
      </c>
      <c r="Q343" s="62">
        <f t="shared" si="129"/>
        <v>0</v>
      </c>
      <c r="R343" s="61">
        <f>'Расчет субсидий'!V343-1</f>
        <v>0.33599999999999985</v>
      </c>
      <c r="S343" s="61">
        <f>R343*'Расчет субсидий'!W343</f>
        <v>10.079999999999995</v>
      </c>
      <c r="T343" s="62">
        <f t="shared" si="130"/>
        <v>13.395946370607442</v>
      </c>
      <c r="U343" s="61">
        <f>'Расчет субсидий'!Z343-1</f>
        <v>0</v>
      </c>
      <c r="V343" s="61">
        <f>U343*'Расчет субсидий'!AA343</f>
        <v>0</v>
      </c>
      <c r="W343" s="62">
        <f t="shared" si="131"/>
        <v>0</v>
      </c>
      <c r="X343" s="61">
        <f t="shared" si="116"/>
        <v>-4.2206526362103176</v>
      </c>
    </row>
    <row r="344" spans="1:24" ht="15" customHeight="1">
      <c r="A344" s="36" t="s">
        <v>337</v>
      </c>
      <c r="B344" s="59">
        <f>'Расчет субсидий'!AG344</f>
        <v>-1.5272727272727309</v>
      </c>
      <c r="C344" s="61">
        <f>'Расчет субсидий'!D344-1</f>
        <v>-3.2692307692307687E-2</v>
      </c>
      <c r="D344" s="61">
        <f>C344*'Расчет субсидий'!E344</f>
        <v>-0.32692307692307687</v>
      </c>
      <c r="E344" s="62">
        <f t="shared" si="127"/>
        <v>-0.62036864643455536</v>
      </c>
      <c r="F344" s="30" t="s">
        <v>376</v>
      </c>
      <c r="G344" s="30" t="s">
        <v>376</v>
      </c>
      <c r="H344" s="30" t="s">
        <v>376</v>
      </c>
      <c r="I344" s="30" t="s">
        <v>376</v>
      </c>
      <c r="J344" s="30" t="s">
        <v>376</v>
      </c>
      <c r="K344" s="30" t="s">
        <v>376</v>
      </c>
      <c r="L344" s="61">
        <f>'Расчет субсидий'!P344-1</f>
        <v>-0.60389610389610393</v>
      </c>
      <c r="M344" s="61">
        <f>L344*'Расчет субсидий'!Q344</f>
        <v>-12.077922077922079</v>
      </c>
      <c r="N344" s="62">
        <f t="shared" si="128"/>
        <v>-22.919043347268985</v>
      </c>
      <c r="O344" s="61">
        <f>'Расчет субсидий'!R344-1</f>
        <v>0</v>
      </c>
      <c r="P344" s="61">
        <f>O344*'Расчет субсидий'!S344</f>
        <v>0</v>
      </c>
      <c r="Q344" s="62">
        <f t="shared" si="129"/>
        <v>0</v>
      </c>
      <c r="R344" s="61">
        <f>'Расчет субсидий'!V344-1</f>
        <v>-1.9999999999999907E-2</v>
      </c>
      <c r="S344" s="61">
        <f>R344*'Расчет субсидий'!W344</f>
        <v>-0.39999999999999813</v>
      </c>
      <c r="T344" s="62">
        <f t="shared" si="130"/>
        <v>-0.75903928504933493</v>
      </c>
      <c r="U344" s="61">
        <f>'Расчет субсидий'!Z344-1</f>
        <v>0.39999999999999991</v>
      </c>
      <c r="V344" s="61">
        <f>U344*'Расчет субсидий'!AA344</f>
        <v>11.999999999999996</v>
      </c>
      <c r="W344" s="62">
        <f t="shared" si="131"/>
        <v>22.771178551480144</v>
      </c>
      <c r="X344" s="61">
        <f t="shared" si="116"/>
        <v>-0.8048451548451574</v>
      </c>
    </row>
    <row r="345" spans="1:24" ht="15" customHeight="1">
      <c r="A345" s="36" t="s">
        <v>338</v>
      </c>
      <c r="B345" s="59">
        <f>'Расчет субсидий'!AG345</f>
        <v>8.4636363636363541</v>
      </c>
      <c r="C345" s="61">
        <f>'Расчет субсидий'!D345-1</f>
        <v>-7.4999999999999956E-2</v>
      </c>
      <c r="D345" s="61">
        <f>C345*'Расчет субсидий'!E345</f>
        <v>-0.74999999999999956</v>
      </c>
      <c r="E345" s="62">
        <f t="shared" si="127"/>
        <v>-0.60819026175063229</v>
      </c>
      <c r="F345" s="30" t="s">
        <v>376</v>
      </c>
      <c r="G345" s="30" t="s">
        <v>376</v>
      </c>
      <c r="H345" s="30" t="s">
        <v>376</v>
      </c>
      <c r="I345" s="30" t="s">
        <v>376</v>
      </c>
      <c r="J345" s="30" t="s">
        <v>376</v>
      </c>
      <c r="K345" s="30" t="s">
        <v>376</v>
      </c>
      <c r="L345" s="61">
        <f>'Расчет субсидий'!P345-1</f>
        <v>0.55102040816326525</v>
      </c>
      <c r="M345" s="61">
        <f>L345*'Расчет субсидий'!Q345</f>
        <v>11.020408163265305</v>
      </c>
      <c r="N345" s="62">
        <f t="shared" si="128"/>
        <v>8.9366732338868466</v>
      </c>
      <c r="O345" s="61">
        <f>'Расчет субсидий'!R345-1</f>
        <v>0</v>
      </c>
      <c r="P345" s="61">
        <f>O345*'Расчет субсидий'!S345</f>
        <v>0</v>
      </c>
      <c r="Q345" s="62">
        <f t="shared" si="129"/>
        <v>0</v>
      </c>
      <c r="R345" s="61">
        <f>'Расчет субсидий'!V345-1</f>
        <v>8.3333333333333037E-3</v>
      </c>
      <c r="S345" s="61">
        <f>R345*'Расчет субсидий'!W345</f>
        <v>0.16666666666666607</v>
      </c>
      <c r="T345" s="62">
        <f t="shared" si="130"/>
        <v>0.13515339150014011</v>
      </c>
      <c r="U345" s="61">
        <f>'Расчет субсидий'!Z345-1</f>
        <v>0</v>
      </c>
      <c r="V345" s="61">
        <f>U345*'Расчет субсидий'!AA345</f>
        <v>0</v>
      </c>
      <c r="W345" s="62">
        <f t="shared" si="131"/>
        <v>0</v>
      </c>
      <c r="X345" s="61">
        <f t="shared" si="116"/>
        <v>10.437074829931971</v>
      </c>
    </row>
    <row r="346" spans="1:24" ht="15" customHeight="1">
      <c r="A346" s="36" t="s">
        <v>339</v>
      </c>
      <c r="B346" s="59">
        <f>'Расчет субсидий'!AG346</f>
        <v>1.5727272727272741</v>
      </c>
      <c r="C346" s="61">
        <f>'Расчет субсидий'!D346-1</f>
        <v>0</v>
      </c>
      <c r="D346" s="61">
        <f>C346*'Расчет субсидий'!E346</f>
        <v>0</v>
      </c>
      <c r="E346" s="62">
        <f t="shared" si="127"/>
        <v>0</v>
      </c>
      <c r="F346" s="30" t="s">
        <v>376</v>
      </c>
      <c r="G346" s="30" t="s">
        <v>376</v>
      </c>
      <c r="H346" s="30" t="s">
        <v>376</v>
      </c>
      <c r="I346" s="30" t="s">
        <v>376</v>
      </c>
      <c r="J346" s="30" t="s">
        <v>376</v>
      </c>
      <c r="K346" s="30" t="s">
        <v>376</v>
      </c>
      <c r="L346" s="61">
        <f>'Расчет субсидий'!P346-1</f>
        <v>0.26191696565863665</v>
      </c>
      <c r="M346" s="61">
        <f>L346*'Расчет субсидий'!Q346</f>
        <v>5.2383393131727329</v>
      </c>
      <c r="N346" s="62">
        <f t="shared" si="128"/>
        <v>1.0646314109801449</v>
      </c>
      <c r="O346" s="61">
        <f>'Расчет субсидий'!R346-1</f>
        <v>0</v>
      </c>
      <c r="P346" s="61">
        <f>O346*'Расчет субсидий'!S346</f>
        <v>0</v>
      </c>
      <c r="Q346" s="62">
        <f t="shared" si="129"/>
        <v>0</v>
      </c>
      <c r="R346" s="61">
        <f>'Расчет субсидий'!V346-1</f>
        <v>0.10000000000000009</v>
      </c>
      <c r="S346" s="61">
        <f>R346*'Расчет субсидий'!W346</f>
        <v>2.5000000000000022</v>
      </c>
      <c r="T346" s="62">
        <f t="shared" si="130"/>
        <v>0.50809586174712917</v>
      </c>
      <c r="U346" s="61">
        <f>'Расчет субсидий'!Z346-1</f>
        <v>0</v>
      </c>
      <c r="V346" s="61">
        <f>U346*'Расчет субсидий'!AA346</f>
        <v>0</v>
      </c>
      <c r="W346" s="62">
        <f t="shared" si="131"/>
        <v>0</v>
      </c>
      <c r="X346" s="61">
        <f t="shared" si="116"/>
        <v>7.7383393131727356</v>
      </c>
    </row>
    <row r="347" spans="1:24" ht="15" customHeight="1">
      <c r="A347" s="36" t="s">
        <v>340</v>
      </c>
      <c r="B347" s="59">
        <f>'Расчет субсидий'!AG347</f>
        <v>-9.7363636363636203</v>
      </c>
      <c r="C347" s="61">
        <f>'Расчет субсидий'!D347-1</f>
        <v>-1</v>
      </c>
      <c r="D347" s="61">
        <f>C347*'Расчет субсидий'!E347</f>
        <v>0</v>
      </c>
      <c r="E347" s="62">
        <f t="shared" si="127"/>
        <v>0</v>
      </c>
      <c r="F347" s="30" t="s">
        <v>376</v>
      </c>
      <c r="G347" s="30" t="s">
        <v>376</v>
      </c>
      <c r="H347" s="30" t="s">
        <v>376</v>
      </c>
      <c r="I347" s="30" t="s">
        <v>376</v>
      </c>
      <c r="J347" s="30" t="s">
        <v>376</v>
      </c>
      <c r="K347" s="30" t="s">
        <v>376</v>
      </c>
      <c r="L347" s="61">
        <f>'Расчет субсидий'!P347-1</f>
        <v>-0.36752136752136755</v>
      </c>
      <c r="M347" s="61">
        <f>L347*'Расчет субсидий'!Q347</f>
        <v>-7.350427350427351</v>
      </c>
      <c r="N347" s="62">
        <f t="shared" si="128"/>
        <v>-12.745277912310172</v>
      </c>
      <c r="O347" s="61">
        <f>'Расчет субсидий'!R347-1</f>
        <v>0</v>
      </c>
      <c r="P347" s="61">
        <f>O347*'Расчет субсидий'!S347</f>
        <v>0</v>
      </c>
      <c r="Q347" s="62">
        <f t="shared" si="129"/>
        <v>0</v>
      </c>
      <c r="R347" s="61">
        <f>'Расчет субсидий'!V347-1</f>
        <v>1.1764705882352899E-2</v>
      </c>
      <c r="S347" s="61">
        <f>R347*'Расчет субсидий'!W347</f>
        <v>0.23529411764705799</v>
      </c>
      <c r="T347" s="62">
        <f t="shared" si="130"/>
        <v>0.40798837639953067</v>
      </c>
      <c r="U347" s="61">
        <f>'Расчет субсидий'!Z347-1</f>
        <v>5.0000000000000044E-2</v>
      </c>
      <c r="V347" s="61">
        <f>U347*'Расчет субсидий'!AA347</f>
        <v>1.5000000000000013</v>
      </c>
      <c r="W347" s="62">
        <f t="shared" si="131"/>
        <v>2.6009258995470197</v>
      </c>
      <c r="X347" s="61">
        <f t="shared" si="116"/>
        <v>-5.6151332327802912</v>
      </c>
    </row>
    <row r="348" spans="1:24" ht="15" customHeight="1">
      <c r="A348" s="36" t="s">
        <v>341</v>
      </c>
      <c r="B348" s="59">
        <f>'Расчет субсидий'!AG348</f>
        <v>-0.11818181818181728</v>
      </c>
      <c r="C348" s="61">
        <f>'Расчет субсидий'!D348-1</f>
        <v>-0.14000000000000001</v>
      </c>
      <c r="D348" s="61">
        <f>C348*'Расчет субсидий'!E348</f>
        <v>-1.4000000000000001</v>
      </c>
      <c r="E348" s="62">
        <f t="shared" si="127"/>
        <v>-0.45555151515151393</v>
      </c>
      <c r="F348" s="30" t="s">
        <v>376</v>
      </c>
      <c r="G348" s="30" t="s">
        <v>376</v>
      </c>
      <c r="H348" s="30" t="s">
        <v>376</v>
      </c>
      <c r="I348" s="30" t="s">
        <v>376</v>
      </c>
      <c r="J348" s="30" t="s">
        <v>376</v>
      </c>
      <c r="K348" s="30" t="s">
        <v>376</v>
      </c>
      <c r="L348" s="61">
        <f>'Расчет субсидий'!P348-1</f>
        <v>0.13898305084745766</v>
      </c>
      <c r="M348" s="61">
        <f>L348*'Расчет субсидий'!Q348</f>
        <v>2.7796610169491531</v>
      </c>
      <c r="N348" s="62">
        <f t="shared" si="128"/>
        <v>0.90448484848484612</v>
      </c>
      <c r="O348" s="61">
        <f>'Расчет субсидий'!R348-1</f>
        <v>0</v>
      </c>
      <c r="P348" s="61">
        <f>O348*'Расчет субсидий'!S348</f>
        <v>0</v>
      </c>
      <c r="Q348" s="62">
        <f t="shared" si="129"/>
        <v>0</v>
      </c>
      <c r="R348" s="61">
        <f>'Расчет субсидий'!V348-1</f>
        <v>-9.1428571428571415E-2</v>
      </c>
      <c r="S348" s="61">
        <f>R348*'Расчет субсидий'!W348</f>
        <v>-2.7428571428571424</v>
      </c>
      <c r="T348" s="62">
        <f t="shared" si="130"/>
        <v>-0.89250909090908837</v>
      </c>
      <c r="U348" s="61">
        <f>'Расчет субсидий'!Z348-1</f>
        <v>5.0000000000000044E-2</v>
      </c>
      <c r="V348" s="61">
        <f>U348*'Расчет субсидий'!AA348</f>
        <v>1.0000000000000009</v>
      </c>
      <c r="W348" s="62">
        <f t="shared" si="131"/>
        <v>0.32539393939393879</v>
      </c>
      <c r="X348" s="61">
        <f t="shared" si="116"/>
        <v>-0.36319612590798855</v>
      </c>
    </row>
    <row r="349" spans="1:24" ht="15" customHeight="1">
      <c r="A349" s="36" t="s">
        <v>342</v>
      </c>
      <c r="B349" s="59">
        <f>'Расчет субсидий'!AG349</f>
        <v>25.545454545454561</v>
      </c>
      <c r="C349" s="61">
        <f>'Расчет субсидий'!D349-1</f>
        <v>-0.1666771724448447</v>
      </c>
      <c r="D349" s="61">
        <f>C349*'Расчет субсидий'!E349</f>
        <v>-1.666771724448447</v>
      </c>
      <c r="E349" s="62">
        <f t="shared" si="127"/>
        <v>-6.4912331253995381</v>
      </c>
      <c r="F349" s="30" t="s">
        <v>376</v>
      </c>
      <c r="G349" s="30" t="s">
        <v>376</v>
      </c>
      <c r="H349" s="30" t="s">
        <v>376</v>
      </c>
      <c r="I349" s="30" t="s">
        <v>376</v>
      </c>
      <c r="J349" s="30" t="s">
        <v>376</v>
      </c>
      <c r="K349" s="30" t="s">
        <v>376</v>
      </c>
      <c r="L349" s="61">
        <f>'Расчет субсидий'!P349-1</f>
        <v>-0.22869259412494825</v>
      </c>
      <c r="M349" s="61">
        <f>L349*'Расчет субсидий'!Q349</f>
        <v>-4.5738518824989649</v>
      </c>
      <c r="N349" s="62">
        <f t="shared" si="128"/>
        <v>-17.812840483703937</v>
      </c>
      <c r="O349" s="61">
        <f>'Расчет субсидий'!R349-1</f>
        <v>0</v>
      </c>
      <c r="P349" s="61">
        <f>O349*'Расчет субсидий'!S349</f>
        <v>0</v>
      </c>
      <c r="Q349" s="62">
        <f t="shared" si="129"/>
        <v>0</v>
      </c>
      <c r="R349" s="61">
        <f>'Расчет субсидий'!V349-1</f>
        <v>0.29000000000000004</v>
      </c>
      <c r="S349" s="61">
        <f>R349*'Расчет субсидий'!W349</f>
        <v>5.8000000000000007</v>
      </c>
      <c r="T349" s="62">
        <f t="shared" si="130"/>
        <v>22.588067445034106</v>
      </c>
      <c r="U349" s="61">
        <f>'Расчет субсидий'!Z349-1</f>
        <v>0.23333333333333339</v>
      </c>
      <c r="V349" s="61">
        <f>U349*'Расчет субсидий'!AA349</f>
        <v>7.0000000000000018</v>
      </c>
      <c r="W349" s="62">
        <f t="shared" si="131"/>
        <v>27.261460709523927</v>
      </c>
      <c r="X349" s="61">
        <f t="shared" si="116"/>
        <v>6.5593763930525908</v>
      </c>
    </row>
    <row r="350" spans="1:24" ht="15" customHeight="1">
      <c r="A350" s="36" t="s">
        <v>343</v>
      </c>
      <c r="B350" s="59">
        <f>'Расчет субсидий'!AG350</f>
        <v>-9.0272727272727238</v>
      </c>
      <c r="C350" s="61">
        <f>'Расчет субсидий'!D350-1</f>
        <v>5.7692307692307709E-2</v>
      </c>
      <c r="D350" s="61">
        <f>C350*'Расчет субсидий'!E350</f>
        <v>0.57692307692307709</v>
      </c>
      <c r="E350" s="62">
        <f t="shared" si="127"/>
        <v>0.37315023008474918</v>
      </c>
      <c r="F350" s="30" t="s">
        <v>376</v>
      </c>
      <c r="G350" s="30" t="s">
        <v>376</v>
      </c>
      <c r="H350" s="30" t="s">
        <v>376</v>
      </c>
      <c r="I350" s="30" t="s">
        <v>376</v>
      </c>
      <c r="J350" s="30" t="s">
        <v>376</v>
      </c>
      <c r="K350" s="30" t="s">
        <v>376</v>
      </c>
      <c r="L350" s="61">
        <f>'Расчет субсидий'!P350-1</f>
        <v>-0.72169403630077777</v>
      </c>
      <c r="M350" s="61">
        <f>L350*'Расчет субсидий'!Q350</f>
        <v>-14.433880726015555</v>
      </c>
      <c r="N350" s="62">
        <f t="shared" si="128"/>
        <v>-9.3357435841427829</v>
      </c>
      <c r="O350" s="61">
        <f>'Расчет субсидий'!R350-1</f>
        <v>0</v>
      </c>
      <c r="P350" s="61">
        <f>O350*'Расчет субсидий'!S350</f>
        <v>0</v>
      </c>
      <c r="Q350" s="62">
        <f t="shared" si="129"/>
        <v>0</v>
      </c>
      <c r="R350" s="61">
        <f>'Расчет субсидий'!V350-1</f>
        <v>1.0000000000000009E-2</v>
      </c>
      <c r="S350" s="61">
        <f>R350*'Расчет субсидий'!W350</f>
        <v>0.30000000000000027</v>
      </c>
      <c r="T350" s="62">
        <f t="shared" si="130"/>
        <v>0.19403811964406967</v>
      </c>
      <c r="U350" s="61">
        <f>'Расчет субсидий'!Z350-1</f>
        <v>-1.9999999999999907E-2</v>
      </c>
      <c r="V350" s="61">
        <f>U350*'Расчет субсидий'!AA350</f>
        <v>-0.39999999999999813</v>
      </c>
      <c r="W350" s="62">
        <f t="shared" si="131"/>
        <v>-0.25871749285875811</v>
      </c>
      <c r="X350" s="61">
        <f t="shared" si="116"/>
        <v>-13.956957649092477</v>
      </c>
    </row>
    <row r="351" spans="1:24" ht="15" customHeight="1">
      <c r="A351" s="36" t="s">
        <v>344</v>
      </c>
      <c r="B351" s="59">
        <f>'Расчет субсидий'!AG351</f>
        <v>-31.800000000000011</v>
      </c>
      <c r="C351" s="61">
        <f>'Расчет субсидий'!D351-1</f>
        <v>-9.9999999999999978E-2</v>
      </c>
      <c r="D351" s="61">
        <f>C351*'Расчет субсидий'!E351</f>
        <v>-0.99999999999999978</v>
      </c>
      <c r="E351" s="62">
        <f t="shared" si="127"/>
        <v>-1.9769940301685682</v>
      </c>
      <c r="F351" s="30" t="s">
        <v>376</v>
      </c>
      <c r="G351" s="30" t="s">
        <v>376</v>
      </c>
      <c r="H351" s="30" t="s">
        <v>376</v>
      </c>
      <c r="I351" s="30" t="s">
        <v>376</v>
      </c>
      <c r="J351" s="30" t="s">
        <v>376</v>
      </c>
      <c r="K351" s="30" t="s">
        <v>376</v>
      </c>
      <c r="L351" s="61">
        <f>'Расчет субсидий'!P351-1</f>
        <v>-0.72135655362053164</v>
      </c>
      <c r="M351" s="61">
        <f>L351*'Расчет субсидий'!Q351</f>
        <v>-14.427131072410633</v>
      </c>
      <c r="N351" s="62">
        <f t="shared" si="128"/>
        <v>-28.522352002615278</v>
      </c>
      <c r="O351" s="61">
        <f>'Расчет субсидий'!R351-1</f>
        <v>0</v>
      </c>
      <c r="P351" s="61">
        <f>O351*'Расчет субсидий'!S351</f>
        <v>0</v>
      </c>
      <c r="Q351" s="62">
        <f t="shared" si="129"/>
        <v>0</v>
      </c>
      <c r="R351" s="61">
        <f>'Расчет субсидий'!V351-1</f>
        <v>-2.6315789473684181E-2</v>
      </c>
      <c r="S351" s="61">
        <f>R351*'Расчет субсидий'!W351</f>
        <v>-0.65789473684210453</v>
      </c>
      <c r="T351" s="62">
        <f t="shared" si="130"/>
        <v>-1.3006539672161621</v>
      </c>
      <c r="U351" s="61">
        <f>'Расчет субсидий'!Z351-1</f>
        <v>0</v>
      </c>
      <c r="V351" s="61">
        <f>U351*'Расчет субсидий'!AA351</f>
        <v>0</v>
      </c>
      <c r="W351" s="62">
        <f t="shared" si="131"/>
        <v>0</v>
      </c>
      <c r="X351" s="61">
        <f t="shared" si="116"/>
        <v>-16.085025809252738</v>
      </c>
    </row>
    <row r="352" spans="1:24" ht="15" customHeight="1">
      <c r="A352" s="35" t="s">
        <v>345</v>
      </c>
      <c r="B352" s="63"/>
      <c r="C352" s="64"/>
      <c r="D352" s="64"/>
      <c r="E352" s="65"/>
      <c r="F352" s="64"/>
      <c r="G352" s="64"/>
      <c r="H352" s="65"/>
      <c r="I352" s="65"/>
      <c r="J352" s="65"/>
      <c r="K352" s="65"/>
      <c r="L352" s="64"/>
      <c r="M352" s="64"/>
      <c r="N352" s="65"/>
      <c r="O352" s="64"/>
      <c r="P352" s="64"/>
      <c r="Q352" s="65"/>
      <c r="R352" s="64"/>
      <c r="S352" s="64"/>
      <c r="T352" s="65"/>
      <c r="U352" s="64"/>
      <c r="V352" s="64"/>
      <c r="W352" s="65"/>
      <c r="X352" s="65"/>
    </row>
    <row r="353" spans="1:24" ht="15" customHeight="1">
      <c r="A353" s="36" t="s">
        <v>346</v>
      </c>
      <c r="B353" s="59">
        <f>'Расчет субсидий'!AG353</f>
        <v>-2.9454545454545453</v>
      </c>
      <c r="C353" s="61">
        <f>'Расчет субсидий'!D353-1</f>
        <v>3.2142857142857029E-2</v>
      </c>
      <c r="D353" s="61">
        <f>C353*'Расчет субсидий'!E353</f>
        <v>0.32142857142857029</v>
      </c>
      <c r="E353" s="62">
        <f t="shared" ref="E353:E363" si="132">$B353*D353/$X353</f>
        <v>0.19285739778956507</v>
      </c>
      <c r="F353" s="30" t="s">
        <v>376</v>
      </c>
      <c r="G353" s="30" t="s">
        <v>376</v>
      </c>
      <c r="H353" s="30" t="s">
        <v>376</v>
      </c>
      <c r="I353" s="30" t="s">
        <v>376</v>
      </c>
      <c r="J353" s="30" t="s">
        <v>376</v>
      </c>
      <c r="K353" s="30" t="s">
        <v>376</v>
      </c>
      <c r="L353" s="61">
        <f>'Расчет субсидий'!P353-1</f>
        <v>-0.67468354430379751</v>
      </c>
      <c r="M353" s="61">
        <f>L353*'Расчет субсидий'!Q353</f>
        <v>-13.49367088607595</v>
      </c>
      <c r="N353" s="62">
        <f t="shared" ref="N353:N363" si="133">$B353*M353/$X353</f>
        <v>-8.0962132337875659</v>
      </c>
      <c r="O353" s="61">
        <f>'Расчет субсидий'!R353-1</f>
        <v>0</v>
      </c>
      <c r="P353" s="61">
        <f>O353*'Расчет субсидий'!S353</f>
        <v>0</v>
      </c>
      <c r="Q353" s="62">
        <f t="shared" ref="Q353:Q363" si="134">$B353*P353/$X353</f>
        <v>0</v>
      </c>
      <c r="R353" s="61">
        <f>'Расчет субсидий'!V353-1</f>
        <v>8.4210526315789513E-2</v>
      </c>
      <c r="S353" s="61">
        <f>R353*'Расчет субсидий'!W353</f>
        <v>1.2631578947368427</v>
      </c>
      <c r="T353" s="62">
        <f t="shared" ref="T353:T363" si="135">$B353*S353/$X353</f>
        <v>0.7578957386818026</v>
      </c>
      <c r="U353" s="61">
        <f>'Расчет субсидий'!Z353-1</f>
        <v>0.19999999999999996</v>
      </c>
      <c r="V353" s="61">
        <f>U353*'Расчет субсидий'!AA353</f>
        <v>6.9999999999999982</v>
      </c>
      <c r="W353" s="62">
        <f t="shared" ref="W353:W363" si="136">$B353*V353/$X353</f>
        <v>4.2000055518616533</v>
      </c>
      <c r="X353" s="61">
        <f t="shared" si="116"/>
        <v>-4.9090844199105401</v>
      </c>
    </row>
    <row r="354" spans="1:24" ht="15" customHeight="1">
      <c r="A354" s="36" t="s">
        <v>54</v>
      </c>
      <c r="B354" s="59">
        <f>'Расчет субсидий'!AG354</f>
        <v>-4.0545454545454547</v>
      </c>
      <c r="C354" s="61">
        <f>'Расчет субсидий'!D354-1</f>
        <v>-1</v>
      </c>
      <c r="D354" s="61">
        <f>C354*'Расчет субсидий'!E354</f>
        <v>0</v>
      </c>
      <c r="E354" s="62">
        <f t="shared" si="132"/>
        <v>0</v>
      </c>
      <c r="F354" s="30" t="s">
        <v>376</v>
      </c>
      <c r="G354" s="30" t="s">
        <v>376</v>
      </c>
      <c r="H354" s="30" t="s">
        <v>376</v>
      </c>
      <c r="I354" s="30" t="s">
        <v>376</v>
      </c>
      <c r="J354" s="30" t="s">
        <v>376</v>
      </c>
      <c r="K354" s="30" t="s">
        <v>376</v>
      </c>
      <c r="L354" s="61">
        <f>'Расчет субсидий'!P354-1</f>
        <v>-0.81841196777905634</v>
      </c>
      <c r="M354" s="61">
        <f>L354*'Расчет субсидий'!Q354</f>
        <v>-16.368239355581128</v>
      </c>
      <c r="N354" s="62">
        <f t="shared" si="133"/>
        <v>-6.2937502151968987</v>
      </c>
      <c r="O354" s="61">
        <f>'Расчет субсидий'!R354-1</f>
        <v>0</v>
      </c>
      <c r="P354" s="61">
        <f>O354*'Расчет субсидий'!S354</f>
        <v>0</v>
      </c>
      <c r="Q354" s="62">
        <f t="shared" si="134"/>
        <v>0</v>
      </c>
      <c r="R354" s="61">
        <f>'Расчет субсидий'!V354-1</f>
        <v>0.19411764705882351</v>
      </c>
      <c r="S354" s="61">
        <f>R354*'Расчет субсидий'!W354</f>
        <v>5.8235294117647047</v>
      </c>
      <c r="T354" s="62">
        <f t="shared" si="135"/>
        <v>2.2392047606514436</v>
      </c>
      <c r="U354" s="61">
        <f>'Расчет субсидий'!Z354-1</f>
        <v>0</v>
      </c>
      <c r="V354" s="61">
        <f>U354*'Расчет субсидий'!AA354</f>
        <v>0</v>
      </c>
      <c r="W354" s="62">
        <f t="shared" si="136"/>
        <v>0</v>
      </c>
      <c r="X354" s="61">
        <f t="shared" si="116"/>
        <v>-10.544709943816423</v>
      </c>
    </row>
    <row r="355" spans="1:24" ht="15" customHeight="1">
      <c r="A355" s="36" t="s">
        <v>347</v>
      </c>
      <c r="B355" s="59">
        <f>'Расчет субсидий'!AG355</f>
        <v>-12.590909090909093</v>
      </c>
      <c r="C355" s="61">
        <f>'Расчет субсидий'!D355-1</f>
        <v>5.507246376811592E-2</v>
      </c>
      <c r="D355" s="61">
        <f>C355*'Расчет субсидий'!E355</f>
        <v>0.5507246376811592</v>
      </c>
      <c r="E355" s="62">
        <f t="shared" si="132"/>
        <v>1.0992544282085521</v>
      </c>
      <c r="F355" s="30" t="s">
        <v>376</v>
      </c>
      <c r="G355" s="30" t="s">
        <v>376</v>
      </c>
      <c r="H355" s="30" t="s">
        <v>376</v>
      </c>
      <c r="I355" s="30" t="s">
        <v>376</v>
      </c>
      <c r="J355" s="30" t="s">
        <v>376</v>
      </c>
      <c r="K355" s="30" t="s">
        <v>376</v>
      </c>
      <c r="L355" s="61">
        <f>'Расчет субсидий'!P355-1</f>
        <v>-0.34293745607870696</v>
      </c>
      <c r="M355" s="61">
        <f>L355*'Расчет субсидий'!Q355</f>
        <v>-6.8587491215741387</v>
      </c>
      <c r="N355" s="62">
        <f t="shared" si="133"/>
        <v>-13.690163519117647</v>
      </c>
      <c r="O355" s="61">
        <f>'Расчет субсидий'!R355-1</f>
        <v>0</v>
      </c>
      <c r="P355" s="61">
        <f>O355*'Расчет субсидий'!S355</f>
        <v>0</v>
      </c>
      <c r="Q355" s="62">
        <f t="shared" si="134"/>
        <v>0</v>
      </c>
      <c r="R355" s="61">
        <f>'Расчет субсидий'!V355-1</f>
        <v>0</v>
      </c>
      <c r="S355" s="61">
        <f>R355*'Расчет субсидий'!W355</f>
        <v>0</v>
      </c>
      <c r="T355" s="62">
        <f t="shared" si="135"/>
        <v>0</v>
      </c>
      <c r="U355" s="61">
        <f>'Расчет субсидий'!Z355-1</f>
        <v>0</v>
      </c>
      <c r="V355" s="61">
        <f>U355*'Расчет субсидий'!AA355</f>
        <v>0</v>
      </c>
      <c r="W355" s="62">
        <f t="shared" si="136"/>
        <v>0</v>
      </c>
      <c r="X355" s="61">
        <f t="shared" si="116"/>
        <v>-6.3080244838929795</v>
      </c>
    </row>
    <row r="356" spans="1:24" ht="15" customHeight="1">
      <c r="A356" s="36" t="s">
        <v>348</v>
      </c>
      <c r="B356" s="59">
        <f>'Расчет субсидий'!AG356</f>
        <v>-3.9636363636363683</v>
      </c>
      <c r="C356" s="61">
        <f>'Расчет субсидий'!D356-1</f>
        <v>2.5765529308836355E-2</v>
      </c>
      <c r="D356" s="61">
        <f>C356*'Расчет субсидий'!E356</f>
        <v>0.25765529308836355</v>
      </c>
      <c r="E356" s="62">
        <f t="shared" si="132"/>
        <v>0.17161982608533122</v>
      </c>
      <c r="F356" s="30" t="s">
        <v>376</v>
      </c>
      <c r="G356" s="30" t="s">
        <v>376</v>
      </c>
      <c r="H356" s="30" t="s">
        <v>376</v>
      </c>
      <c r="I356" s="30" t="s">
        <v>376</v>
      </c>
      <c r="J356" s="30" t="s">
        <v>376</v>
      </c>
      <c r="K356" s="30" t="s">
        <v>376</v>
      </c>
      <c r="L356" s="61">
        <f>'Расчет субсидий'!P356-1</f>
        <v>-0.71264367816091956</v>
      </c>
      <c r="M356" s="61">
        <f>L356*'Расчет субсидий'!Q356</f>
        <v>-14.25287356321839</v>
      </c>
      <c r="N356" s="62">
        <f t="shared" si="133"/>
        <v>-9.4935976389853067</v>
      </c>
      <c r="O356" s="61">
        <f>'Расчет субсидий'!R356-1</f>
        <v>0</v>
      </c>
      <c r="P356" s="61">
        <f>O356*'Расчет субсидий'!S356</f>
        <v>0</v>
      </c>
      <c r="Q356" s="62">
        <f t="shared" si="134"/>
        <v>0</v>
      </c>
      <c r="R356" s="61">
        <f>'Расчет субсидий'!V356-1</f>
        <v>1.4851485148514865E-3</v>
      </c>
      <c r="S356" s="61">
        <f>R356*'Расчет субсидий'!W356</f>
        <v>4.4554455445544594E-2</v>
      </c>
      <c r="T356" s="62">
        <f t="shared" si="135"/>
        <v>2.9676968026690766E-2</v>
      </c>
      <c r="U356" s="61">
        <f>'Расчет субсидий'!Z356-1</f>
        <v>0.40000000000000013</v>
      </c>
      <c r="V356" s="61">
        <f>U356*'Расчет субсидий'!AA356</f>
        <v>8.0000000000000036</v>
      </c>
      <c r="W356" s="62">
        <f t="shared" si="136"/>
        <v>5.3286644812369168</v>
      </c>
      <c r="X356" s="61">
        <f t="shared" si="116"/>
        <v>-5.9506638146844786</v>
      </c>
    </row>
    <row r="357" spans="1:24" ht="15" customHeight="1">
      <c r="A357" s="36" t="s">
        <v>349</v>
      </c>
      <c r="B357" s="59">
        <f>'Расчет субсидий'!AG357</f>
        <v>-6.0272727272727238</v>
      </c>
      <c r="C357" s="61">
        <f>'Расчет субсидий'!D357-1</f>
        <v>-4.3981023917770257E-2</v>
      </c>
      <c r="D357" s="61">
        <f>C357*'Расчет субсидий'!E357</f>
        <v>-0.43981023917770257</v>
      </c>
      <c r="E357" s="62">
        <f t="shared" si="132"/>
        <v>-0.19846972210247527</v>
      </c>
      <c r="F357" s="30" t="s">
        <v>376</v>
      </c>
      <c r="G357" s="30" t="s">
        <v>376</v>
      </c>
      <c r="H357" s="30" t="s">
        <v>376</v>
      </c>
      <c r="I357" s="30" t="s">
        <v>376</v>
      </c>
      <c r="J357" s="30" t="s">
        <v>376</v>
      </c>
      <c r="K357" s="30" t="s">
        <v>376</v>
      </c>
      <c r="L357" s="61">
        <f>'Расчет субсидий'!P357-1</f>
        <v>-0.64583333333333326</v>
      </c>
      <c r="M357" s="61">
        <f>L357*'Расчет субсидий'!Q357</f>
        <v>-12.916666666666664</v>
      </c>
      <c r="N357" s="62">
        <f t="shared" si="133"/>
        <v>-5.828803005170248</v>
      </c>
      <c r="O357" s="61">
        <f>'Расчет субсидий'!R357-1</f>
        <v>0</v>
      </c>
      <c r="P357" s="61">
        <f>O357*'Расчет субсидий'!S357</f>
        <v>0</v>
      </c>
      <c r="Q357" s="62">
        <f t="shared" si="134"/>
        <v>0</v>
      </c>
      <c r="R357" s="61">
        <f>'Расчет субсидий'!V357-1</f>
        <v>0</v>
      </c>
      <c r="S357" s="61">
        <f>R357*'Расчет субсидий'!W357</f>
        <v>0</v>
      </c>
      <c r="T357" s="62">
        <f t="shared" si="135"/>
        <v>0</v>
      </c>
      <c r="U357" s="61">
        <f>'Расчет субсидий'!Z357-1</f>
        <v>0</v>
      </c>
      <c r="V357" s="61">
        <f>U357*'Расчет субсидий'!AA357</f>
        <v>0</v>
      </c>
      <c r="W357" s="62">
        <f t="shared" si="136"/>
        <v>0</v>
      </c>
      <c r="X357" s="61">
        <f t="shared" si="116"/>
        <v>-13.356476905844367</v>
      </c>
    </row>
    <row r="358" spans="1:24" ht="15" customHeight="1">
      <c r="A358" s="36" t="s">
        <v>350</v>
      </c>
      <c r="B358" s="59">
        <f>'Расчет субсидий'!AG358</f>
        <v>-0.54545454545454541</v>
      </c>
      <c r="C358" s="61">
        <f>'Расчет субсидий'!D358-1</f>
        <v>-1</v>
      </c>
      <c r="D358" s="61">
        <f>C358*'Расчет субсидий'!E358</f>
        <v>0</v>
      </c>
      <c r="E358" s="62">
        <f t="shared" si="132"/>
        <v>0</v>
      </c>
      <c r="F358" s="30" t="s">
        <v>376</v>
      </c>
      <c r="G358" s="30" t="s">
        <v>376</v>
      </c>
      <c r="H358" s="30" t="s">
        <v>376</v>
      </c>
      <c r="I358" s="30" t="s">
        <v>376</v>
      </c>
      <c r="J358" s="30" t="s">
        <v>376</v>
      </c>
      <c r="K358" s="30" t="s">
        <v>376</v>
      </c>
      <c r="L358" s="61">
        <f>'Расчет субсидий'!P358-1</f>
        <v>-0.83664122137404584</v>
      </c>
      <c r="M358" s="61">
        <f>L358*'Расчет субсидий'!Q358</f>
        <v>-16.732824427480917</v>
      </c>
      <c r="N358" s="62">
        <f t="shared" si="133"/>
        <v>-0.50895469250653991</v>
      </c>
      <c r="O358" s="61">
        <f>'Расчет субсидий'!R358-1</f>
        <v>0</v>
      </c>
      <c r="P358" s="61">
        <f>O358*'Расчет субсидий'!S358</f>
        <v>0</v>
      </c>
      <c r="Q358" s="62">
        <f t="shared" si="134"/>
        <v>0</v>
      </c>
      <c r="R358" s="61">
        <f>'Расчет субсидий'!V358-1</f>
        <v>-4.0000000000000036E-2</v>
      </c>
      <c r="S358" s="61">
        <f>R358*'Расчет субсидий'!W358</f>
        <v>-1.2000000000000011</v>
      </c>
      <c r="T358" s="62">
        <f t="shared" si="135"/>
        <v>-3.6499852948005541E-2</v>
      </c>
      <c r="U358" s="61">
        <f>'Расчет субсидий'!Z358-1</f>
        <v>0</v>
      </c>
      <c r="V358" s="61">
        <f>U358*'Расчет субсидий'!AA358</f>
        <v>0</v>
      </c>
      <c r="W358" s="62">
        <f t="shared" si="136"/>
        <v>0</v>
      </c>
      <c r="X358" s="61">
        <f t="shared" si="116"/>
        <v>-17.932824427480917</v>
      </c>
    </row>
    <row r="359" spans="1:24" ht="15" customHeight="1">
      <c r="A359" s="36" t="s">
        <v>351</v>
      </c>
      <c r="B359" s="59">
        <f>'Расчет субсидий'!AG359</f>
        <v>-1.1181818181818191</v>
      </c>
      <c r="C359" s="61">
        <f>'Расчет субсидий'!D359-1</f>
        <v>-5.7142857142857162E-2</v>
      </c>
      <c r="D359" s="61">
        <f>C359*'Расчет субсидий'!E359</f>
        <v>-0.57142857142857162</v>
      </c>
      <c r="E359" s="62">
        <f t="shared" si="132"/>
        <v>-6.7652979484416328E-2</v>
      </c>
      <c r="F359" s="30" t="s">
        <v>376</v>
      </c>
      <c r="G359" s="30" t="s">
        <v>376</v>
      </c>
      <c r="H359" s="30" t="s">
        <v>376</v>
      </c>
      <c r="I359" s="30" t="s">
        <v>376</v>
      </c>
      <c r="J359" s="30" t="s">
        <v>376</v>
      </c>
      <c r="K359" s="30" t="s">
        <v>376</v>
      </c>
      <c r="L359" s="61">
        <f>'Расчет субсидий'!P359-1</f>
        <v>-0.50830564784053156</v>
      </c>
      <c r="M359" s="61">
        <f>L359*'Расчет субсидий'!Q359</f>
        <v>-10.166112956810631</v>
      </c>
      <c r="N359" s="62">
        <f t="shared" si="133"/>
        <v>-1.2035937047808949</v>
      </c>
      <c r="O359" s="61">
        <f>'Расчет субсидий'!R359-1</f>
        <v>0</v>
      </c>
      <c r="P359" s="61">
        <f>O359*'Расчет субсидий'!S359</f>
        <v>0</v>
      </c>
      <c r="Q359" s="62">
        <f t="shared" si="134"/>
        <v>0</v>
      </c>
      <c r="R359" s="61">
        <f>'Расчет субсидий'!V359-1</f>
        <v>1.6428571428571459E-2</v>
      </c>
      <c r="S359" s="61">
        <f>R359*'Расчет субсидий'!W359</f>
        <v>0.49285714285714377</v>
      </c>
      <c r="T359" s="62">
        <f t="shared" si="135"/>
        <v>5.8350694805309182E-2</v>
      </c>
      <c r="U359" s="61">
        <f>'Расчет субсидий'!Z359-1</f>
        <v>4.0000000000000036E-2</v>
      </c>
      <c r="V359" s="61">
        <f>U359*'Расчет субсидий'!AA359</f>
        <v>0.80000000000000071</v>
      </c>
      <c r="W359" s="62">
        <f t="shared" si="136"/>
        <v>9.4714171278182935E-2</v>
      </c>
      <c r="X359" s="61">
        <f t="shared" si="116"/>
        <v>-9.4446843853820575</v>
      </c>
    </row>
    <row r="360" spans="1:24" ht="15" customHeight="1">
      <c r="A360" s="36" t="s">
        <v>352</v>
      </c>
      <c r="B360" s="59">
        <f>'Расчет субсидий'!AG360</f>
        <v>-19.054545454545448</v>
      </c>
      <c r="C360" s="61">
        <f>'Расчет субсидий'!D360-1</f>
        <v>-0.125</v>
      </c>
      <c r="D360" s="61">
        <f>C360*'Расчет субсидий'!E360</f>
        <v>-1.25</v>
      </c>
      <c r="E360" s="62">
        <f t="shared" si="132"/>
        <v>-1.3072002217472807</v>
      </c>
      <c r="F360" s="30" t="s">
        <v>376</v>
      </c>
      <c r="G360" s="30" t="s">
        <v>376</v>
      </c>
      <c r="H360" s="30" t="s">
        <v>376</v>
      </c>
      <c r="I360" s="30" t="s">
        <v>376</v>
      </c>
      <c r="J360" s="30" t="s">
        <v>376</v>
      </c>
      <c r="K360" s="30" t="s">
        <v>376</v>
      </c>
      <c r="L360" s="61">
        <f>'Расчет субсидий'!P360-1</f>
        <v>-0.84853801169590648</v>
      </c>
      <c r="M360" s="61">
        <f>L360*'Расчет субсидий'!Q360</f>
        <v>-16.970760233918128</v>
      </c>
      <c r="N360" s="62">
        <f t="shared" si="133"/>
        <v>-17.747345232798168</v>
      </c>
      <c r="O360" s="61">
        <f>'Расчет субсидий'!R360-1</f>
        <v>0</v>
      </c>
      <c r="P360" s="61">
        <f>O360*'Расчет субсидий'!S360</f>
        <v>0</v>
      </c>
      <c r="Q360" s="62">
        <f t="shared" si="134"/>
        <v>0</v>
      </c>
      <c r="R360" s="61">
        <f>'Расчет субсидий'!V360-1</f>
        <v>0</v>
      </c>
      <c r="S360" s="61">
        <f>R360*'Расчет субсидий'!W360</f>
        <v>0</v>
      </c>
      <c r="T360" s="62">
        <f t="shared" si="135"/>
        <v>0</v>
      </c>
      <c r="U360" s="61">
        <f>'Расчет субсидий'!Z360-1</f>
        <v>0</v>
      </c>
      <c r="V360" s="61">
        <f>U360*'Расчет субсидий'!AA360</f>
        <v>0</v>
      </c>
      <c r="W360" s="62">
        <f t="shared" si="136"/>
        <v>0</v>
      </c>
      <c r="X360" s="61">
        <f t="shared" si="116"/>
        <v>-18.220760233918128</v>
      </c>
    </row>
    <row r="361" spans="1:24" ht="15" customHeight="1">
      <c r="A361" s="36" t="s">
        <v>353</v>
      </c>
      <c r="B361" s="59">
        <f>'Расчет субсидий'!AG361</f>
        <v>8.5545454545454476</v>
      </c>
      <c r="C361" s="61">
        <f>'Расчет субсидий'!D361-1</f>
        <v>0.66666666666666674</v>
      </c>
      <c r="D361" s="61">
        <f>C361*'Расчет субсидий'!E361</f>
        <v>6.6666666666666679</v>
      </c>
      <c r="E361" s="62">
        <f t="shared" si="132"/>
        <v>5.3814177252568136</v>
      </c>
      <c r="F361" s="30" t="s">
        <v>376</v>
      </c>
      <c r="G361" s="30" t="s">
        <v>376</v>
      </c>
      <c r="H361" s="30" t="s">
        <v>376</v>
      </c>
      <c r="I361" s="30" t="s">
        <v>376</v>
      </c>
      <c r="J361" s="30" t="s">
        <v>376</v>
      </c>
      <c r="K361" s="30" t="s">
        <v>376</v>
      </c>
      <c r="L361" s="61">
        <f>'Расчет субсидий'!P361-1</f>
        <v>0.40243079000675208</v>
      </c>
      <c r="M361" s="61">
        <f>L361*'Расчет субсидий'!Q361</f>
        <v>8.0486158001350425</v>
      </c>
      <c r="N361" s="62">
        <f t="shared" si="133"/>
        <v>6.4969445595943141</v>
      </c>
      <c r="O361" s="61">
        <f>'Расчет субсидий'!R361-1</f>
        <v>0</v>
      </c>
      <c r="P361" s="61">
        <f>O361*'Расчет субсидий'!S361</f>
        <v>0</v>
      </c>
      <c r="Q361" s="62">
        <f t="shared" si="134"/>
        <v>0</v>
      </c>
      <c r="R361" s="61">
        <f>'Расчет субсидий'!V361-1</f>
        <v>0</v>
      </c>
      <c r="S361" s="61">
        <f>R361*'Расчет субсидий'!W361</f>
        <v>0</v>
      </c>
      <c r="T361" s="62">
        <f t="shared" si="135"/>
        <v>0</v>
      </c>
      <c r="U361" s="61">
        <f>'Расчет субсидий'!Z361-1</f>
        <v>-0.11764705882352944</v>
      </c>
      <c r="V361" s="61">
        <f>U361*'Расчет субсидий'!AA361</f>
        <v>-4.1176470588235308</v>
      </c>
      <c r="W361" s="62">
        <f t="shared" si="136"/>
        <v>-3.3238168303056788</v>
      </c>
      <c r="X361" s="61">
        <f t="shared" si="116"/>
        <v>10.59763540797818</v>
      </c>
    </row>
    <row r="362" spans="1:24" ht="15" customHeight="1">
      <c r="A362" s="36" t="s">
        <v>354</v>
      </c>
      <c r="B362" s="59">
        <f>'Расчет субсидий'!AG362</f>
        <v>-28.145454545454541</v>
      </c>
      <c r="C362" s="61">
        <f>'Расчет субсидий'!D362-1</f>
        <v>-1</v>
      </c>
      <c r="D362" s="61">
        <f>C362*'Расчет субсидий'!E362</f>
        <v>0</v>
      </c>
      <c r="E362" s="62">
        <f t="shared" si="132"/>
        <v>0</v>
      </c>
      <c r="F362" s="30" t="s">
        <v>376</v>
      </c>
      <c r="G362" s="30" t="s">
        <v>376</v>
      </c>
      <c r="H362" s="30" t="s">
        <v>376</v>
      </c>
      <c r="I362" s="30" t="s">
        <v>376</v>
      </c>
      <c r="J362" s="30" t="s">
        <v>376</v>
      </c>
      <c r="K362" s="30" t="s">
        <v>376</v>
      </c>
      <c r="L362" s="61">
        <f>'Расчет субсидий'!P362-1</f>
        <v>-0.32949640287769777</v>
      </c>
      <c r="M362" s="61">
        <f>L362*'Расчет субсидий'!Q362</f>
        <v>-6.5899280575539549</v>
      </c>
      <c r="N362" s="62">
        <f t="shared" si="133"/>
        <v>-8.7255989497866722</v>
      </c>
      <c r="O362" s="61">
        <f>'Расчет субсидий'!R362-1</f>
        <v>0</v>
      </c>
      <c r="P362" s="61">
        <f>O362*'Расчет субсидий'!S362</f>
        <v>0</v>
      </c>
      <c r="Q362" s="62">
        <f t="shared" si="134"/>
        <v>0</v>
      </c>
      <c r="R362" s="61">
        <f>'Расчет субсидий'!V362-1</f>
        <v>0</v>
      </c>
      <c r="S362" s="61">
        <f>R362*'Расчет субсидий'!W362</f>
        <v>0</v>
      </c>
      <c r="T362" s="62">
        <f t="shared" si="135"/>
        <v>0</v>
      </c>
      <c r="U362" s="61">
        <f>'Расчет субсидий'!Z362-1</f>
        <v>-0.3666666666666667</v>
      </c>
      <c r="V362" s="61">
        <f>U362*'Расчет субсидий'!AA362</f>
        <v>-14.666666666666668</v>
      </c>
      <c r="W362" s="62">
        <f t="shared" si="136"/>
        <v>-19.419855595667869</v>
      </c>
      <c r="X362" s="61">
        <f t="shared" si="116"/>
        <v>-21.256594724220623</v>
      </c>
    </row>
    <row r="363" spans="1:24" ht="15" customHeight="1">
      <c r="A363" s="36" t="s">
        <v>355</v>
      </c>
      <c r="B363" s="59">
        <f>'Расчет субсидий'!AG363</f>
        <v>63.590909090909065</v>
      </c>
      <c r="C363" s="61">
        <f>'Расчет субсидий'!D363-1</f>
        <v>-0.3469084021106752</v>
      </c>
      <c r="D363" s="61">
        <f>C363*'Расчет субсидий'!E363</f>
        <v>-3.469084021106752</v>
      </c>
      <c r="E363" s="62">
        <f t="shared" si="132"/>
        <v>-11.210661956809837</v>
      </c>
      <c r="F363" s="30" t="s">
        <v>376</v>
      </c>
      <c r="G363" s="30" t="s">
        <v>376</v>
      </c>
      <c r="H363" s="30" t="s">
        <v>376</v>
      </c>
      <c r="I363" s="30" t="s">
        <v>376</v>
      </c>
      <c r="J363" s="30" t="s">
        <v>376</v>
      </c>
      <c r="K363" s="30" t="s">
        <v>376</v>
      </c>
      <c r="L363" s="61">
        <f>'Расчет субсидий'!P363-1</f>
        <v>-0.35306781485468253</v>
      </c>
      <c r="M363" s="61">
        <f>L363*'Расчет субсидий'!Q363</f>
        <v>-7.061356297093651</v>
      </c>
      <c r="N363" s="62">
        <f t="shared" si="133"/>
        <v>-22.819418013995499</v>
      </c>
      <c r="O363" s="61">
        <f>'Расчет субсидий'!R363-1</f>
        <v>0</v>
      </c>
      <c r="P363" s="61">
        <f>O363*'Расчет субсидий'!S363</f>
        <v>0</v>
      </c>
      <c r="Q363" s="62">
        <f t="shared" si="134"/>
        <v>0</v>
      </c>
      <c r="R363" s="61">
        <f>'Расчет субсидий'!V363-1</f>
        <v>0.33333333333333326</v>
      </c>
      <c r="S363" s="61">
        <f>R363*'Расчет субсидий'!W363</f>
        <v>8.3333333333333321</v>
      </c>
      <c r="T363" s="62">
        <f t="shared" si="135"/>
        <v>26.929928017024658</v>
      </c>
      <c r="U363" s="61">
        <f>'Расчет субсидий'!Z363-1</f>
        <v>0.875</v>
      </c>
      <c r="V363" s="61">
        <f>U363*'Расчет субсидий'!AA363</f>
        <v>21.875</v>
      </c>
      <c r="W363" s="62">
        <f t="shared" si="136"/>
        <v>70.691061044689732</v>
      </c>
      <c r="X363" s="61">
        <f t="shared" si="116"/>
        <v>19.677893015132931</v>
      </c>
    </row>
    <row r="364" spans="1:24" ht="15" customHeight="1">
      <c r="A364" s="35" t="s">
        <v>356</v>
      </c>
      <c r="B364" s="63"/>
      <c r="C364" s="64"/>
      <c r="D364" s="64"/>
      <c r="E364" s="65"/>
      <c r="F364" s="64"/>
      <c r="G364" s="64"/>
      <c r="H364" s="65"/>
      <c r="I364" s="65"/>
      <c r="J364" s="65"/>
      <c r="K364" s="65"/>
      <c r="L364" s="64"/>
      <c r="M364" s="64"/>
      <c r="N364" s="65"/>
      <c r="O364" s="64"/>
      <c r="P364" s="64"/>
      <c r="Q364" s="65"/>
      <c r="R364" s="64"/>
      <c r="S364" s="64"/>
      <c r="T364" s="65"/>
      <c r="U364" s="64"/>
      <c r="V364" s="64"/>
      <c r="W364" s="65"/>
      <c r="X364" s="65"/>
    </row>
    <row r="365" spans="1:24" ht="15" customHeight="1">
      <c r="A365" s="36" t="s">
        <v>357</v>
      </c>
      <c r="B365" s="59">
        <f>'Расчет субсидий'!AG365</f>
        <v>-6.0363636363636459</v>
      </c>
      <c r="C365" s="61">
        <f>'Расчет субсидий'!D365-1</f>
        <v>-9.8333333333333384E-2</v>
      </c>
      <c r="D365" s="61">
        <f>C365*'Расчет субсидий'!E365</f>
        <v>-0.98333333333333384</v>
      </c>
      <c r="E365" s="62">
        <f t="shared" ref="E365:E376" si="137">$B365*D365/$X365</f>
        <v>-1.2651342261320699</v>
      </c>
      <c r="F365" s="30" t="s">
        <v>376</v>
      </c>
      <c r="G365" s="30" t="s">
        <v>376</v>
      </c>
      <c r="H365" s="30" t="s">
        <v>376</v>
      </c>
      <c r="I365" s="30" t="s">
        <v>376</v>
      </c>
      <c r="J365" s="30" t="s">
        <v>376</v>
      </c>
      <c r="K365" s="30" t="s">
        <v>376</v>
      </c>
      <c r="L365" s="61">
        <f>'Расчет субсидий'!P365-1</f>
        <v>-0.18542336548767413</v>
      </c>
      <c r="M365" s="61">
        <f>L365*'Расчет субсидий'!Q365</f>
        <v>-3.7084673097534826</v>
      </c>
      <c r="N365" s="62">
        <f t="shared" ref="N365:N376" si="138">$B365*M365/$X365</f>
        <v>-4.7712294102315758</v>
      </c>
      <c r="O365" s="61">
        <f>'Расчет субсидий'!R365-1</f>
        <v>0</v>
      </c>
      <c r="P365" s="61">
        <f>O365*'Расчет субсидий'!S365</f>
        <v>0</v>
      </c>
      <c r="Q365" s="62">
        <f t="shared" ref="Q365:Q376" si="139">$B365*P365/$X365</f>
        <v>0</v>
      </c>
      <c r="R365" s="61">
        <f>'Расчет субсидий'!V365-1</f>
        <v>0</v>
      </c>
      <c r="S365" s="61">
        <f>R365*'Расчет субсидий'!W365</f>
        <v>0</v>
      </c>
      <c r="T365" s="62">
        <f t="shared" ref="T365:T376" si="140">$B365*S365/$X365</f>
        <v>0</v>
      </c>
      <c r="U365" s="61">
        <f>'Расчет субсидий'!Z365-1</f>
        <v>0</v>
      </c>
      <c r="V365" s="61">
        <f>U365*'Расчет субсидий'!AA365</f>
        <v>0</v>
      </c>
      <c r="W365" s="62">
        <f t="shared" ref="W365:W376" si="141">$B365*V365/$X365</f>
        <v>0</v>
      </c>
      <c r="X365" s="61">
        <f t="shared" si="116"/>
        <v>-4.6918006430868164</v>
      </c>
    </row>
    <row r="366" spans="1:24" ht="15" customHeight="1">
      <c r="A366" s="36" t="s">
        <v>358</v>
      </c>
      <c r="B366" s="59">
        <f>'Расчет субсидий'!AG366</f>
        <v>-17.963636363636368</v>
      </c>
      <c r="C366" s="61">
        <f>'Расчет субсидий'!D366-1</f>
        <v>-1</v>
      </c>
      <c r="D366" s="61">
        <f>C366*'Расчет субсидий'!E366</f>
        <v>0</v>
      </c>
      <c r="E366" s="62">
        <f t="shared" si="137"/>
        <v>0</v>
      </c>
      <c r="F366" s="30" t="s">
        <v>376</v>
      </c>
      <c r="G366" s="30" t="s">
        <v>376</v>
      </c>
      <c r="H366" s="30" t="s">
        <v>376</v>
      </c>
      <c r="I366" s="30" t="s">
        <v>376</v>
      </c>
      <c r="J366" s="30" t="s">
        <v>376</v>
      </c>
      <c r="K366" s="30" t="s">
        <v>376</v>
      </c>
      <c r="L366" s="61">
        <f>'Расчет субсидий'!P366-1</f>
        <v>-0.61653116531165308</v>
      </c>
      <c r="M366" s="61">
        <f>L366*'Расчет субсидий'!Q366</f>
        <v>-12.330623306233061</v>
      </c>
      <c r="N366" s="62">
        <f t="shared" si="138"/>
        <v>-22.531921558799585</v>
      </c>
      <c r="O366" s="61">
        <f>'Расчет субсидий'!R366-1</f>
        <v>0</v>
      </c>
      <c r="P366" s="61">
        <f>O366*'Расчет субсидий'!S366</f>
        <v>0</v>
      </c>
      <c r="Q366" s="62">
        <f t="shared" si="139"/>
        <v>0</v>
      </c>
      <c r="R366" s="61">
        <f>'Расчет субсидий'!V366-1</f>
        <v>0.10000000000000009</v>
      </c>
      <c r="S366" s="61">
        <f>R366*'Расчет субсидий'!W366</f>
        <v>2.5000000000000022</v>
      </c>
      <c r="T366" s="62">
        <f t="shared" si="140"/>
        <v>4.5682851951632175</v>
      </c>
      <c r="U366" s="61">
        <f>'Расчет субсидий'!Z366-1</f>
        <v>0</v>
      </c>
      <c r="V366" s="61">
        <f>U366*'Расчет субсидий'!AA366</f>
        <v>0</v>
      </c>
      <c r="W366" s="62">
        <f t="shared" si="141"/>
        <v>0</v>
      </c>
      <c r="X366" s="61">
        <f t="shared" si="116"/>
        <v>-9.8306233062330595</v>
      </c>
    </row>
    <row r="367" spans="1:24" ht="15" customHeight="1">
      <c r="A367" s="36" t="s">
        <v>359</v>
      </c>
      <c r="B367" s="59">
        <f>'Расчет субсидий'!AG367</f>
        <v>-0.30000000000000004</v>
      </c>
      <c r="C367" s="61">
        <f>'Расчет субсидий'!D367-1</f>
        <v>6.0583941605838465E-3</v>
      </c>
      <c r="D367" s="61">
        <f>C367*'Расчет субсидий'!E367</f>
        <v>6.0583941605838465E-2</v>
      </c>
      <c r="E367" s="62">
        <f t="shared" si="137"/>
        <v>1.5170513852864548E-3</v>
      </c>
      <c r="F367" s="30" t="s">
        <v>376</v>
      </c>
      <c r="G367" s="30" t="s">
        <v>376</v>
      </c>
      <c r="H367" s="30" t="s">
        <v>376</v>
      </c>
      <c r="I367" s="30" t="s">
        <v>376</v>
      </c>
      <c r="J367" s="30" t="s">
        <v>376</v>
      </c>
      <c r="K367" s="30" t="s">
        <v>376</v>
      </c>
      <c r="L367" s="61">
        <f>'Расчет субсидий'!P367-1</f>
        <v>-0.60205908683974929</v>
      </c>
      <c r="M367" s="61">
        <f>L367*'Расчет субсидий'!Q367</f>
        <v>-12.041181736794986</v>
      </c>
      <c r="N367" s="62">
        <f t="shared" si="138"/>
        <v>-0.30151705138528651</v>
      </c>
      <c r="O367" s="61">
        <f>'Расчет субсидий'!R367-1</f>
        <v>0</v>
      </c>
      <c r="P367" s="61">
        <f>O367*'Расчет субсидий'!S367</f>
        <v>0</v>
      </c>
      <c r="Q367" s="62">
        <f t="shared" si="139"/>
        <v>0</v>
      </c>
      <c r="R367" s="61">
        <f>'Расчет субсидий'!V367-1</f>
        <v>0</v>
      </c>
      <c r="S367" s="61">
        <f>R367*'Расчет субсидий'!W367</f>
        <v>0</v>
      </c>
      <c r="T367" s="62">
        <f t="shared" si="140"/>
        <v>0</v>
      </c>
      <c r="U367" s="61">
        <f>'Расчет субсидий'!Z367-1</f>
        <v>0</v>
      </c>
      <c r="V367" s="61">
        <f>U367*'Расчет субсидий'!AA367</f>
        <v>0</v>
      </c>
      <c r="W367" s="62">
        <f t="shared" si="141"/>
        <v>0</v>
      </c>
      <c r="X367" s="61">
        <f t="shared" si="116"/>
        <v>-11.980597795189148</v>
      </c>
    </row>
    <row r="368" spans="1:24" ht="15" customHeight="1">
      <c r="A368" s="36" t="s">
        <v>360</v>
      </c>
      <c r="B368" s="59">
        <f>'Расчет субсидий'!AG368</f>
        <v>21.936363636363637</v>
      </c>
      <c r="C368" s="61">
        <f>'Расчет субсидий'!D368-1</f>
        <v>-1</v>
      </c>
      <c r="D368" s="61">
        <f>C368*'Расчет субсидий'!E368</f>
        <v>0</v>
      </c>
      <c r="E368" s="62">
        <f t="shared" si="137"/>
        <v>0</v>
      </c>
      <c r="F368" s="30" t="s">
        <v>376</v>
      </c>
      <c r="G368" s="30" t="s">
        <v>376</v>
      </c>
      <c r="H368" s="30" t="s">
        <v>376</v>
      </c>
      <c r="I368" s="30" t="s">
        <v>376</v>
      </c>
      <c r="J368" s="30" t="s">
        <v>376</v>
      </c>
      <c r="K368" s="30" t="s">
        <v>376</v>
      </c>
      <c r="L368" s="61">
        <f>'Расчет субсидий'!P368-1</f>
        <v>0.57094594594594583</v>
      </c>
      <c r="M368" s="61">
        <f>L368*'Расчет субсидий'!Q368</f>
        <v>11.418918918918916</v>
      </c>
      <c r="N368" s="62">
        <f t="shared" si="138"/>
        <v>21.936363636363637</v>
      </c>
      <c r="O368" s="61">
        <f>'Расчет субсидий'!R368-1</f>
        <v>0</v>
      </c>
      <c r="P368" s="61">
        <f>O368*'Расчет субсидий'!S368</f>
        <v>0</v>
      </c>
      <c r="Q368" s="62">
        <f t="shared" si="139"/>
        <v>0</v>
      </c>
      <c r="R368" s="61">
        <f>'Расчет субсидий'!V368-1</f>
        <v>0</v>
      </c>
      <c r="S368" s="61">
        <f>R368*'Расчет субсидий'!W368</f>
        <v>0</v>
      </c>
      <c r="T368" s="62">
        <f t="shared" si="140"/>
        <v>0</v>
      </c>
      <c r="U368" s="61">
        <f>'Расчет субсидий'!Z368-1</f>
        <v>0</v>
      </c>
      <c r="V368" s="61">
        <f>U368*'Расчет субсидий'!AA368</f>
        <v>0</v>
      </c>
      <c r="W368" s="62">
        <f t="shared" si="141"/>
        <v>0</v>
      </c>
      <c r="X368" s="61">
        <f t="shared" ref="X368:X376" si="142">D368+M368+P368+S368+V368</f>
        <v>11.418918918918916</v>
      </c>
    </row>
    <row r="369" spans="1:24" ht="15" customHeight="1">
      <c r="A369" s="36" t="s">
        <v>361</v>
      </c>
      <c r="B369" s="59">
        <f>'Расчет субсидий'!AG369</f>
        <v>28.13636363636364</v>
      </c>
      <c r="C369" s="61">
        <f>'Расчет субсидий'!D369-1</f>
        <v>0.53550000000000009</v>
      </c>
      <c r="D369" s="61">
        <f>C369*'Расчет субсидий'!E369</f>
        <v>5.3550000000000004</v>
      </c>
      <c r="E369" s="62">
        <f t="shared" si="137"/>
        <v>3.719273240120196</v>
      </c>
      <c r="F369" s="30" t="s">
        <v>376</v>
      </c>
      <c r="G369" s="30" t="s">
        <v>376</v>
      </c>
      <c r="H369" s="30" t="s">
        <v>376</v>
      </c>
      <c r="I369" s="30" t="s">
        <v>376</v>
      </c>
      <c r="J369" s="30" t="s">
        <v>376</v>
      </c>
      <c r="K369" s="30" t="s">
        <v>376</v>
      </c>
      <c r="L369" s="61">
        <f>'Расчет субсидий'!P369-1</f>
        <v>-0.29221681723419046</v>
      </c>
      <c r="M369" s="61">
        <f>L369*'Расчет субсидий'!Q369</f>
        <v>-5.8443363446838088</v>
      </c>
      <c r="N369" s="62">
        <f t="shared" si="138"/>
        <v>-4.05913795948541</v>
      </c>
      <c r="O369" s="61">
        <f>'Расчет субсидий'!R369-1</f>
        <v>0</v>
      </c>
      <c r="P369" s="61">
        <f>O369*'Расчет субсидий'!S369</f>
        <v>0</v>
      </c>
      <c r="Q369" s="62">
        <f t="shared" si="139"/>
        <v>0</v>
      </c>
      <c r="R369" s="61">
        <f>'Расчет субсидий'!V369-1</f>
        <v>3</v>
      </c>
      <c r="S369" s="61">
        <f>R369*'Расчет субсидий'!W369</f>
        <v>60</v>
      </c>
      <c r="T369" s="62">
        <f t="shared" si="140"/>
        <v>41.672529301066618</v>
      </c>
      <c r="U369" s="61">
        <f>'Расчет субсидий'!Z369-1</f>
        <v>-0.6333333333333333</v>
      </c>
      <c r="V369" s="61">
        <f>U369*'Расчет субсидий'!AA369</f>
        <v>-19</v>
      </c>
      <c r="W369" s="62">
        <f t="shared" si="141"/>
        <v>-13.196300945337761</v>
      </c>
      <c r="X369" s="61">
        <f t="shared" si="142"/>
        <v>40.510663655316193</v>
      </c>
    </row>
    <row r="370" spans="1:24" ht="15" customHeight="1">
      <c r="A370" s="36" t="s">
        <v>362</v>
      </c>
      <c r="B370" s="59">
        <f>'Расчет субсидий'!AG370</f>
        <v>-26.454545454545467</v>
      </c>
      <c r="C370" s="61">
        <f>'Расчет субсидий'!D370-1</f>
        <v>-0.28923076923076918</v>
      </c>
      <c r="D370" s="61">
        <f>C370*'Расчет субсидий'!E370</f>
        <v>-2.8923076923076918</v>
      </c>
      <c r="E370" s="62">
        <f t="shared" si="137"/>
        <v>-5.2518728570225823</v>
      </c>
      <c r="F370" s="30" t="s">
        <v>376</v>
      </c>
      <c r="G370" s="30" t="s">
        <v>376</v>
      </c>
      <c r="H370" s="30" t="s">
        <v>376</v>
      </c>
      <c r="I370" s="30" t="s">
        <v>376</v>
      </c>
      <c r="J370" s="30" t="s">
        <v>376</v>
      </c>
      <c r="K370" s="30" t="s">
        <v>376</v>
      </c>
      <c r="L370" s="61">
        <f>'Расчет субсидий'!P370-1</f>
        <v>-0.61716937354988399</v>
      </c>
      <c r="M370" s="61">
        <f>L370*'Расчет субсидий'!Q370</f>
        <v>-12.34338747099768</v>
      </c>
      <c r="N370" s="62">
        <f t="shared" si="138"/>
        <v>-22.413210667403977</v>
      </c>
      <c r="O370" s="61">
        <f>'Расчет субсидий'!R370-1</f>
        <v>0</v>
      </c>
      <c r="P370" s="61">
        <f>O370*'Расчет субсидий'!S370</f>
        <v>0</v>
      </c>
      <c r="Q370" s="62">
        <f t="shared" si="139"/>
        <v>0</v>
      </c>
      <c r="R370" s="61">
        <f>'Расчет субсидий'!V370-1</f>
        <v>3.3333333333333437E-2</v>
      </c>
      <c r="S370" s="61">
        <f>R370*'Расчет субсидий'!W370</f>
        <v>0.66666666666666874</v>
      </c>
      <c r="T370" s="62">
        <f t="shared" si="140"/>
        <v>1.2105380698810959</v>
      </c>
      <c r="U370" s="61">
        <f>'Расчет субсидий'!Z370-1</f>
        <v>0</v>
      </c>
      <c r="V370" s="61">
        <f>U370*'Расчет субсидий'!AA370</f>
        <v>0</v>
      </c>
      <c r="W370" s="62">
        <f t="shared" si="141"/>
        <v>0</v>
      </c>
      <c r="X370" s="61">
        <f t="shared" si="142"/>
        <v>-14.569028496638705</v>
      </c>
    </row>
    <row r="371" spans="1:24" ht="15" customHeight="1">
      <c r="A371" s="36" t="s">
        <v>363</v>
      </c>
      <c r="B371" s="59">
        <f>'Расчет субсидий'!AG371</f>
        <v>5.4454545454545524</v>
      </c>
      <c r="C371" s="61">
        <f>'Расчет субсидий'!D371-1</f>
        <v>-1</v>
      </c>
      <c r="D371" s="61">
        <f>C371*'Расчет субсидий'!E371</f>
        <v>0</v>
      </c>
      <c r="E371" s="62">
        <f t="shared" si="137"/>
        <v>0</v>
      </c>
      <c r="F371" s="30" t="s">
        <v>376</v>
      </c>
      <c r="G371" s="30" t="s">
        <v>376</v>
      </c>
      <c r="H371" s="30" t="s">
        <v>376</v>
      </c>
      <c r="I371" s="30" t="s">
        <v>376</v>
      </c>
      <c r="J371" s="30" t="s">
        <v>376</v>
      </c>
      <c r="K371" s="30" t="s">
        <v>376</v>
      </c>
      <c r="L371" s="61">
        <f>'Расчет субсидий'!P371-1</f>
        <v>0.19033232628398777</v>
      </c>
      <c r="M371" s="61">
        <f>L371*'Расчет субсидий'!Q371</f>
        <v>3.8066465256797555</v>
      </c>
      <c r="N371" s="62">
        <f t="shared" si="138"/>
        <v>5.4454545454545524</v>
      </c>
      <c r="O371" s="61">
        <f>'Расчет субсидий'!R371-1</f>
        <v>0</v>
      </c>
      <c r="P371" s="61">
        <f>O371*'Расчет субсидий'!S371</f>
        <v>0</v>
      </c>
      <c r="Q371" s="62">
        <f t="shared" si="139"/>
        <v>0</v>
      </c>
      <c r="R371" s="61">
        <f>'Расчет субсидий'!V371-1</f>
        <v>0</v>
      </c>
      <c r="S371" s="61">
        <f>R371*'Расчет субсидий'!W371</f>
        <v>0</v>
      </c>
      <c r="T371" s="62">
        <f t="shared" si="140"/>
        <v>0</v>
      </c>
      <c r="U371" s="61">
        <f>'Расчет субсидий'!Z371-1</f>
        <v>0</v>
      </c>
      <c r="V371" s="61">
        <f>U371*'Расчет субсидий'!AA371</f>
        <v>0</v>
      </c>
      <c r="W371" s="62">
        <f t="shared" si="141"/>
        <v>0</v>
      </c>
      <c r="X371" s="61">
        <f t="shared" si="142"/>
        <v>3.8066465256797555</v>
      </c>
    </row>
    <row r="372" spans="1:24" ht="15" customHeight="1">
      <c r="A372" s="36" t="s">
        <v>364</v>
      </c>
      <c r="B372" s="59">
        <f>'Расчет субсидий'!AG372</f>
        <v>-16.018181818181816</v>
      </c>
      <c r="C372" s="61">
        <f>'Расчет субсидий'!D372-1</f>
        <v>-1</v>
      </c>
      <c r="D372" s="61">
        <f>C372*'Расчет субсидий'!E372</f>
        <v>0</v>
      </c>
      <c r="E372" s="62">
        <f t="shared" si="137"/>
        <v>0</v>
      </c>
      <c r="F372" s="30" t="s">
        <v>376</v>
      </c>
      <c r="G372" s="30" t="s">
        <v>376</v>
      </c>
      <c r="H372" s="30" t="s">
        <v>376</v>
      </c>
      <c r="I372" s="30" t="s">
        <v>376</v>
      </c>
      <c r="J372" s="30" t="s">
        <v>376</v>
      </c>
      <c r="K372" s="30" t="s">
        <v>376</v>
      </c>
      <c r="L372" s="61">
        <f>'Расчет субсидий'!P372-1</f>
        <v>-0.77831715210355989</v>
      </c>
      <c r="M372" s="61">
        <f>L372*'Расчет субсидий'!Q372</f>
        <v>-15.566343042071198</v>
      </c>
      <c r="N372" s="62">
        <f t="shared" si="138"/>
        <v>-17.726321073381929</v>
      </c>
      <c r="O372" s="61">
        <f>'Расчет субсидий'!R372-1</f>
        <v>0</v>
      </c>
      <c r="P372" s="61">
        <f>O372*'Расчет субсидий'!S372</f>
        <v>0</v>
      </c>
      <c r="Q372" s="62">
        <f t="shared" si="139"/>
        <v>0</v>
      </c>
      <c r="R372" s="61">
        <f>'Расчет субсидий'!V372-1</f>
        <v>6.0000000000000053E-2</v>
      </c>
      <c r="S372" s="61">
        <f>R372*'Расчет субсидий'!W372</f>
        <v>1.5000000000000013</v>
      </c>
      <c r="T372" s="62">
        <f t="shared" si="140"/>
        <v>1.7081392552001102</v>
      </c>
      <c r="U372" s="61">
        <f>'Расчет субсидий'!Z372-1</f>
        <v>0</v>
      </c>
      <c r="V372" s="61">
        <f>U372*'Расчет субсидий'!AA372</f>
        <v>0</v>
      </c>
      <c r="W372" s="62">
        <f t="shared" si="141"/>
        <v>0</v>
      </c>
      <c r="X372" s="61">
        <f t="shared" si="142"/>
        <v>-14.066343042071196</v>
      </c>
    </row>
    <row r="373" spans="1:24" ht="15" customHeight="1">
      <c r="A373" s="36" t="s">
        <v>365</v>
      </c>
      <c r="B373" s="59">
        <f>'Расчет субсидий'!AG373</f>
        <v>-40.554545454545462</v>
      </c>
      <c r="C373" s="61">
        <f>'Расчет субсидий'!D373-1</f>
        <v>-1</v>
      </c>
      <c r="D373" s="61">
        <f>C373*'Расчет субсидий'!E373</f>
        <v>0</v>
      </c>
      <c r="E373" s="62">
        <f t="shared" si="137"/>
        <v>0</v>
      </c>
      <c r="F373" s="30" t="s">
        <v>376</v>
      </c>
      <c r="G373" s="30" t="s">
        <v>376</v>
      </c>
      <c r="H373" s="30" t="s">
        <v>376</v>
      </c>
      <c r="I373" s="30" t="s">
        <v>376</v>
      </c>
      <c r="J373" s="30" t="s">
        <v>376</v>
      </c>
      <c r="K373" s="30" t="s">
        <v>376</v>
      </c>
      <c r="L373" s="61">
        <f>'Расчет субсидий'!P373-1</f>
        <v>-0.87296416938110744</v>
      </c>
      <c r="M373" s="61">
        <f>L373*'Расчет субсидий'!Q373</f>
        <v>-17.45928338762215</v>
      </c>
      <c r="N373" s="62">
        <f t="shared" si="138"/>
        <v>-40.554545454545462</v>
      </c>
      <c r="O373" s="61">
        <f>'Расчет субсидий'!R373-1</f>
        <v>0</v>
      </c>
      <c r="P373" s="61">
        <f>O373*'Расчет субсидий'!S373</f>
        <v>0</v>
      </c>
      <c r="Q373" s="62">
        <f t="shared" si="139"/>
        <v>0</v>
      </c>
      <c r="R373" s="61">
        <f>'Расчет субсидий'!V373-1</f>
        <v>0</v>
      </c>
      <c r="S373" s="61">
        <f>R373*'Расчет субсидий'!W373</f>
        <v>0</v>
      </c>
      <c r="T373" s="62">
        <f t="shared" si="140"/>
        <v>0</v>
      </c>
      <c r="U373" s="61">
        <f>'Расчет субсидий'!Z373-1</f>
        <v>0</v>
      </c>
      <c r="V373" s="61">
        <f>U373*'Расчет субсидий'!AA373</f>
        <v>0</v>
      </c>
      <c r="W373" s="62">
        <f t="shared" si="141"/>
        <v>0</v>
      </c>
      <c r="X373" s="61">
        <f t="shared" si="142"/>
        <v>-17.45928338762215</v>
      </c>
    </row>
    <row r="374" spans="1:24" ht="15" customHeight="1">
      <c r="A374" s="36" t="s">
        <v>366</v>
      </c>
      <c r="B374" s="59">
        <f>'Расчет субсидий'!AG374</f>
        <v>-2.4272727272727366</v>
      </c>
      <c r="C374" s="61">
        <f>'Расчет субсидий'!D374-1</f>
        <v>-1</v>
      </c>
      <c r="D374" s="61">
        <f>C374*'Расчет субсидий'!E374</f>
        <v>0</v>
      </c>
      <c r="E374" s="62">
        <f t="shared" si="137"/>
        <v>0</v>
      </c>
      <c r="F374" s="30" t="s">
        <v>376</v>
      </c>
      <c r="G374" s="30" t="s">
        <v>376</v>
      </c>
      <c r="H374" s="30" t="s">
        <v>376</v>
      </c>
      <c r="I374" s="30" t="s">
        <v>376</v>
      </c>
      <c r="J374" s="30" t="s">
        <v>376</v>
      </c>
      <c r="K374" s="30" t="s">
        <v>376</v>
      </c>
      <c r="L374" s="61">
        <f>'Расчет субсидий'!P374-1</f>
        <v>0.59241706161137442</v>
      </c>
      <c r="M374" s="61">
        <f>L374*'Расчет субсидий'!Q374</f>
        <v>11.848341232227488</v>
      </c>
      <c r="N374" s="62">
        <f t="shared" si="138"/>
        <v>12.229306364735679</v>
      </c>
      <c r="O374" s="61">
        <f>'Расчет субсидий'!R374-1</f>
        <v>0</v>
      </c>
      <c r="P374" s="61">
        <f>O374*'Расчет субсидий'!S374</f>
        <v>0</v>
      </c>
      <c r="Q374" s="62">
        <f t="shared" si="139"/>
        <v>0</v>
      </c>
      <c r="R374" s="61">
        <f>'Расчет субсидий'!V374-1</f>
        <v>4.0000000000000036E-2</v>
      </c>
      <c r="S374" s="61">
        <f>R374*'Расчет субсидий'!W374</f>
        <v>0.80000000000000071</v>
      </c>
      <c r="T374" s="62">
        <f t="shared" si="140"/>
        <v>0.8257227657469538</v>
      </c>
      <c r="U374" s="61">
        <f>'Расчет субсидий'!Z374-1</f>
        <v>-0.5</v>
      </c>
      <c r="V374" s="61">
        <f>U374*'Расчет субсидий'!AA374</f>
        <v>-15</v>
      </c>
      <c r="W374" s="62">
        <f t="shared" si="141"/>
        <v>-15.482301857755369</v>
      </c>
      <c r="X374" s="61">
        <f t="shared" si="142"/>
        <v>-2.3516587677725109</v>
      </c>
    </row>
    <row r="375" spans="1:24" ht="15" customHeight="1">
      <c r="A375" s="36" t="s">
        <v>367</v>
      </c>
      <c r="B375" s="59">
        <f>'Расчет субсидий'!AG375</f>
        <v>4.4636363636363683</v>
      </c>
      <c r="C375" s="61">
        <f>'Расчет субсидий'!D375-1</f>
        <v>-0.15568862275449102</v>
      </c>
      <c r="D375" s="61">
        <f>C375*'Расчет субсидий'!E375</f>
        <v>-1.5568862275449102</v>
      </c>
      <c r="E375" s="62">
        <f t="shared" si="137"/>
        <v>-2.6753531110017912</v>
      </c>
      <c r="F375" s="30" t="s">
        <v>376</v>
      </c>
      <c r="G375" s="30" t="s">
        <v>376</v>
      </c>
      <c r="H375" s="30" t="s">
        <v>376</v>
      </c>
      <c r="I375" s="30" t="s">
        <v>376</v>
      </c>
      <c r="J375" s="30" t="s">
        <v>376</v>
      </c>
      <c r="K375" s="30" t="s">
        <v>376</v>
      </c>
      <c r="L375" s="61">
        <f>'Расчет субсидий'!P375-1</f>
        <v>0.20772200772200766</v>
      </c>
      <c r="M375" s="61">
        <f>L375*'Расчет субсидий'!Q375</f>
        <v>4.1544401544401532</v>
      </c>
      <c r="N375" s="62">
        <f t="shared" si="138"/>
        <v>7.1389894746381595</v>
      </c>
      <c r="O375" s="61">
        <f>'Расчет субсидий'!R375-1</f>
        <v>0</v>
      </c>
      <c r="P375" s="61">
        <f>O375*'Расчет субсидий'!S375</f>
        <v>0</v>
      </c>
      <c r="Q375" s="62">
        <f t="shared" si="139"/>
        <v>0</v>
      </c>
      <c r="R375" s="61">
        <f>'Расчет субсидий'!V375-1</f>
        <v>0</v>
      </c>
      <c r="S375" s="61">
        <f>R375*'Расчет субсидий'!W375</f>
        <v>0</v>
      </c>
      <c r="T375" s="62">
        <f t="shared" si="140"/>
        <v>0</v>
      </c>
      <c r="U375" s="61">
        <f>'Расчет субсидий'!Z375-1</f>
        <v>0</v>
      </c>
      <c r="V375" s="61">
        <f>U375*'Расчет субсидий'!AA375</f>
        <v>0</v>
      </c>
      <c r="W375" s="62">
        <f t="shared" si="141"/>
        <v>0</v>
      </c>
      <c r="X375" s="61">
        <f t="shared" si="142"/>
        <v>2.5975539268952428</v>
      </c>
    </row>
    <row r="376" spans="1:24" ht="15" customHeight="1">
      <c r="A376" s="36" t="s">
        <v>368</v>
      </c>
      <c r="B376" s="59">
        <f>'Расчет субсидий'!AG376</f>
        <v>-44.681818181818187</v>
      </c>
      <c r="C376" s="61">
        <f>'Расчет субсидий'!D376-1</f>
        <v>-7.354545454545458E-2</v>
      </c>
      <c r="D376" s="61">
        <f>C376*'Расчет субсидий'!E376</f>
        <v>-0.7354545454545458</v>
      </c>
      <c r="E376" s="62">
        <f t="shared" si="137"/>
        <v>-1.3883270770021998</v>
      </c>
      <c r="F376" s="30" t="s">
        <v>376</v>
      </c>
      <c r="G376" s="30" t="s">
        <v>376</v>
      </c>
      <c r="H376" s="30" t="s">
        <v>376</v>
      </c>
      <c r="I376" s="30" t="s">
        <v>376</v>
      </c>
      <c r="J376" s="30" t="s">
        <v>376</v>
      </c>
      <c r="K376" s="30" t="s">
        <v>376</v>
      </c>
      <c r="L376" s="61">
        <f>'Расчет субсидий'!P376-1</f>
        <v>-0.24671806626380488</v>
      </c>
      <c r="M376" s="61">
        <f>L376*'Расчет субсидий'!Q376</f>
        <v>-4.9343613252760976</v>
      </c>
      <c r="N376" s="62">
        <f t="shared" si="138"/>
        <v>-9.3146578234271811</v>
      </c>
      <c r="O376" s="61">
        <f>'Расчет субсидий'!R376-1</f>
        <v>0</v>
      </c>
      <c r="P376" s="61">
        <f>O376*'Расчет субсидий'!S376</f>
        <v>0</v>
      </c>
      <c r="Q376" s="62">
        <f t="shared" si="139"/>
        <v>0</v>
      </c>
      <c r="R376" s="61">
        <f>'Расчет субсидий'!V376-1</f>
        <v>-0.9</v>
      </c>
      <c r="S376" s="61">
        <f>R376*'Расчет субсидий'!W376</f>
        <v>-18</v>
      </c>
      <c r="T376" s="62">
        <f t="shared" si="140"/>
        <v>-33.978833281388802</v>
      </c>
      <c r="U376" s="61">
        <f>'Расчет субсидий'!Z376-1</f>
        <v>0</v>
      </c>
      <c r="V376" s="61">
        <f>U376*'Расчет субсидий'!AA376</f>
        <v>0</v>
      </c>
      <c r="W376" s="62">
        <f t="shared" si="141"/>
        <v>0</v>
      </c>
      <c r="X376" s="61">
        <f>D376+M376+P376+S376+V376</f>
        <v>-23.669815870730645</v>
      </c>
    </row>
    <row r="377" spans="1:24" s="57" customFormat="1" ht="15" customHeight="1">
      <c r="A377" s="56" t="s">
        <v>380</v>
      </c>
      <c r="B377" s="60">
        <f>'Расчет субсидий'!AG377</f>
        <v>-2674.8363636363629</v>
      </c>
      <c r="C377" s="60"/>
      <c r="D377" s="60"/>
      <c r="E377" s="60">
        <f>E6+E17+E45</f>
        <v>-1593.3253964789978</v>
      </c>
      <c r="F377" s="60"/>
      <c r="G377" s="60"/>
      <c r="H377" s="60">
        <f>H6+H17</f>
        <v>0</v>
      </c>
      <c r="I377" s="60"/>
      <c r="J377" s="60"/>
      <c r="K377" s="60">
        <f>K6+K17</f>
        <v>3982.7175040058455</v>
      </c>
      <c r="L377" s="60"/>
      <c r="M377" s="60"/>
      <c r="N377" s="60">
        <f>N6+N17+N45</f>
        <v>-12850.602108576586</v>
      </c>
      <c r="O377" s="60"/>
      <c r="P377" s="60"/>
      <c r="Q377" s="60">
        <f>Q6+Q17+Q45</f>
        <v>0</v>
      </c>
      <c r="R377" s="60"/>
      <c r="S377" s="60"/>
      <c r="T377" s="60">
        <f>T17+T45</f>
        <v>2961.2511336944603</v>
      </c>
      <c r="U377" s="60"/>
      <c r="V377" s="60"/>
      <c r="W377" s="60">
        <f>W17+W45</f>
        <v>4825.1225037189179</v>
      </c>
      <c r="X377" s="60"/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6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sbitneva</cp:lastModifiedBy>
  <cp:lastPrinted>2014-09-19T14:26:27Z</cp:lastPrinted>
  <dcterms:created xsi:type="dcterms:W3CDTF">2010-02-05T14:48:49Z</dcterms:created>
  <dcterms:modified xsi:type="dcterms:W3CDTF">2014-09-19T14:52:30Z</dcterms:modified>
</cp:coreProperties>
</file>