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6" yWindow="312" windowWidth="13020" windowHeight="8280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субсидий'!$A$1:$AA$350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субсидий'!$A$1:$BE$377</definedName>
  </definedNames>
  <calcPr calcId="125725"/>
</workbook>
</file>

<file path=xl/calcChain.xml><?xml version="1.0" encoding="utf-8"?>
<calcChain xmlns="http://schemas.openxmlformats.org/spreadsheetml/2006/main">
  <c r="L376" i="8"/>
  <c r="L375"/>
  <c r="L374"/>
  <c r="L373"/>
  <c r="L372"/>
  <c r="L371"/>
  <c r="L370"/>
  <c r="L369"/>
  <c r="L368"/>
  <c r="L367"/>
  <c r="L366"/>
  <c r="L365"/>
  <c r="L363"/>
  <c r="L362"/>
  <c r="L361"/>
  <c r="L360"/>
  <c r="L359"/>
  <c r="L358"/>
  <c r="L357"/>
  <c r="L356"/>
  <c r="L355"/>
  <c r="L354"/>
  <c r="L353"/>
  <c r="L351"/>
  <c r="L350"/>
  <c r="L349"/>
  <c r="L348"/>
  <c r="L347"/>
  <c r="L346"/>
  <c r="L345"/>
  <c r="L344"/>
  <c r="L343"/>
  <c r="L342"/>
  <c r="L341"/>
  <c r="L339"/>
  <c r="L338"/>
  <c r="L337"/>
  <c r="L336"/>
  <c r="L335"/>
  <c r="L334"/>
  <c r="L333"/>
  <c r="L332"/>
  <c r="L331"/>
  <c r="L330"/>
  <c r="L329"/>
  <c r="L327"/>
  <c r="L326"/>
  <c r="L325"/>
  <c r="L324"/>
  <c r="L323"/>
  <c r="L322"/>
  <c r="L321"/>
  <c r="L320"/>
  <c r="L319"/>
  <c r="L318"/>
  <c r="L317"/>
  <c r="L316"/>
  <c r="L315"/>
  <c r="L314"/>
  <c r="L313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8"/>
  <c r="L267"/>
  <c r="L266"/>
  <c r="L265"/>
  <c r="L264"/>
  <c r="L263"/>
  <c r="L262"/>
  <c r="L260"/>
  <c r="L259"/>
  <c r="L258"/>
  <c r="L257"/>
  <c r="L256"/>
  <c r="L255"/>
  <c r="L254"/>
  <c r="L253"/>
  <c r="L252"/>
  <c r="L251"/>
  <c r="L250"/>
  <c r="L249"/>
  <c r="L248"/>
  <c r="L247"/>
  <c r="L246"/>
  <c r="L244"/>
  <c r="L243"/>
  <c r="L242"/>
  <c r="L241"/>
  <c r="L240"/>
  <c r="L239"/>
  <c r="L238"/>
  <c r="L237"/>
  <c r="L235"/>
  <c r="L234"/>
  <c r="L233"/>
  <c r="L232"/>
  <c r="L231"/>
  <c r="L230"/>
  <c r="L229"/>
  <c r="L228"/>
  <c r="L227"/>
  <c r="L225"/>
  <c r="L224"/>
  <c r="L223"/>
  <c r="L222"/>
  <c r="L221"/>
  <c r="L220"/>
  <c r="L219"/>
  <c r="L218"/>
  <c r="L217"/>
  <c r="L216"/>
  <c r="L215"/>
  <c r="L214"/>
  <c r="L213"/>
  <c r="L211"/>
  <c r="L210"/>
  <c r="L209"/>
  <c r="L208"/>
  <c r="L207"/>
  <c r="L206"/>
  <c r="L205"/>
  <c r="L204"/>
  <c r="L203"/>
  <c r="L202"/>
  <c r="L201"/>
  <c r="L200"/>
  <c r="L198"/>
  <c r="L197"/>
  <c r="L196"/>
  <c r="L195"/>
  <c r="L194"/>
  <c r="L193"/>
  <c r="L192"/>
  <c r="L191"/>
  <c r="L190"/>
  <c r="L189"/>
  <c r="L188"/>
  <c r="L187"/>
  <c r="L186"/>
  <c r="L184"/>
  <c r="L183"/>
  <c r="L182"/>
  <c r="L181"/>
  <c r="L180"/>
  <c r="L179"/>
  <c r="L178"/>
  <c r="L177"/>
  <c r="L176"/>
  <c r="L175"/>
  <c r="L174"/>
  <c r="L172"/>
  <c r="L171"/>
  <c r="L170"/>
  <c r="L169"/>
  <c r="L168"/>
  <c r="L167"/>
  <c r="L166"/>
  <c r="L165"/>
  <c r="L164"/>
  <c r="L163"/>
  <c r="L162"/>
  <c r="L161"/>
  <c r="L160"/>
  <c r="L158"/>
  <c r="L157"/>
  <c r="L156"/>
  <c r="L155"/>
  <c r="L154"/>
  <c r="L153"/>
  <c r="L152"/>
  <c r="L151"/>
  <c r="L150"/>
  <c r="L149"/>
  <c r="L148"/>
  <c r="L147"/>
  <c r="L145"/>
  <c r="L144"/>
  <c r="L143"/>
  <c r="L142"/>
  <c r="L141"/>
  <c r="L140"/>
  <c r="L138"/>
  <c r="L137"/>
  <c r="L136"/>
  <c r="L135"/>
  <c r="L134"/>
  <c r="L133"/>
  <c r="L132"/>
  <c r="L131"/>
  <c r="L130"/>
  <c r="L128"/>
  <c r="L127"/>
  <c r="L126"/>
  <c r="L125"/>
  <c r="L124"/>
  <c r="L123"/>
  <c r="L122"/>
  <c r="L120"/>
  <c r="L119"/>
  <c r="L118"/>
  <c r="L117"/>
  <c r="L116"/>
  <c r="L115"/>
  <c r="L114"/>
  <c r="L113"/>
  <c r="L112"/>
  <c r="L111"/>
  <c r="L110"/>
  <c r="L109"/>
  <c r="L108"/>
  <c r="L107"/>
  <c r="L106"/>
  <c r="L104"/>
  <c r="L103"/>
  <c r="L102"/>
  <c r="L101"/>
  <c r="L100"/>
  <c r="L99"/>
  <c r="L98"/>
  <c r="L97"/>
  <c r="L96"/>
  <c r="L95"/>
  <c r="L94"/>
  <c r="L93"/>
  <c r="L92"/>
  <c r="L90"/>
  <c r="L89"/>
  <c r="L88"/>
  <c r="L87"/>
  <c r="L86"/>
  <c r="L85"/>
  <c r="L84"/>
  <c r="L83"/>
  <c r="L82"/>
  <c r="L80"/>
  <c r="L79"/>
  <c r="L78"/>
  <c r="L77"/>
  <c r="L76"/>
  <c r="L75"/>
  <c r="L74"/>
  <c r="L73"/>
  <c r="L71"/>
  <c r="L70"/>
  <c r="L69"/>
  <c r="L68"/>
  <c r="L67"/>
  <c r="L65"/>
  <c r="L64"/>
  <c r="L63"/>
  <c r="L62"/>
  <c r="L61"/>
  <c r="L60"/>
  <c r="L59"/>
  <c r="L58"/>
  <c r="L57"/>
  <c r="L56"/>
  <c r="L55"/>
  <c r="L54"/>
  <c r="L53"/>
  <c r="L51"/>
  <c r="L50"/>
  <c r="L49"/>
  <c r="L48"/>
  <c r="L47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6"/>
  <c r="L15"/>
  <c r="L14"/>
  <c r="L13"/>
  <c r="L12"/>
  <c r="L11"/>
  <c r="L10"/>
  <c r="L9"/>
  <c r="L8"/>
  <c r="L7"/>
  <c r="AK377" i="7"/>
  <c r="AJ377"/>
  <c r="Y377"/>
  <c r="X377"/>
  <c r="U377"/>
  <c r="T377"/>
  <c r="C377"/>
  <c r="B377"/>
  <c r="O377"/>
  <c r="N377"/>
  <c r="BD367"/>
  <c r="BD359"/>
  <c r="BD323"/>
  <c r="BD354"/>
  <c r="BD346"/>
  <c r="BD324"/>
  <c r="BD322"/>
  <c r="BD321"/>
  <c r="BD320"/>
  <c r="BD311"/>
  <c r="BD308"/>
  <c r="BD307"/>
  <c r="BD305"/>
  <c r="BD304"/>
  <c r="BD303"/>
  <c r="BD299"/>
  <c r="BD291"/>
  <c r="BD290"/>
  <c r="BD282"/>
  <c r="BD233"/>
  <c r="BD231"/>
  <c r="BD221"/>
  <c r="BD219"/>
  <c r="BD215"/>
  <c r="BD201"/>
  <c r="BD184"/>
  <c r="BD133"/>
  <c r="BD110"/>
  <c r="BD102"/>
  <c r="BD99"/>
  <c r="BD82"/>
  <c r="BD68"/>
  <c r="BD65"/>
  <c r="BD60"/>
  <c r="BD83"/>
  <c r="AY65" l="1"/>
  <c r="BA65" s="1"/>
  <c r="BC65" s="1"/>
  <c r="AH376" i="8" l="1"/>
  <c r="AH375"/>
  <c r="AH374"/>
  <c r="AH373"/>
  <c r="AH372"/>
  <c r="AH371"/>
  <c r="AH370"/>
  <c r="AH369"/>
  <c r="AH368"/>
  <c r="AH367"/>
  <c r="AH366"/>
  <c r="AH365"/>
  <c r="AH363"/>
  <c r="AH362"/>
  <c r="AH361"/>
  <c r="AH360"/>
  <c r="AH359"/>
  <c r="AH358"/>
  <c r="AH357"/>
  <c r="AH356"/>
  <c r="AH355"/>
  <c r="AH354"/>
  <c r="AH353"/>
  <c r="AH351"/>
  <c r="AH350"/>
  <c r="AH349"/>
  <c r="AH348"/>
  <c r="AH347"/>
  <c r="AH346"/>
  <c r="AH345"/>
  <c r="AH344"/>
  <c r="AH343"/>
  <c r="AH342"/>
  <c r="AH341"/>
  <c r="AH339"/>
  <c r="AH338"/>
  <c r="AH337"/>
  <c r="AH336"/>
  <c r="AH335"/>
  <c r="AH334"/>
  <c r="AH333"/>
  <c r="AH332"/>
  <c r="AH331"/>
  <c r="AH330"/>
  <c r="AH329"/>
  <c r="AH327"/>
  <c r="AH326"/>
  <c r="AH325"/>
  <c r="AH324"/>
  <c r="AH323"/>
  <c r="AH322"/>
  <c r="AH321"/>
  <c r="AH320"/>
  <c r="AH319"/>
  <c r="AH318"/>
  <c r="AH317"/>
  <c r="AH316"/>
  <c r="AH315"/>
  <c r="AH314"/>
  <c r="AH313"/>
  <c r="AH311"/>
  <c r="AH310"/>
  <c r="AH309"/>
  <c r="AH308"/>
  <c r="AH307"/>
  <c r="AH306"/>
  <c r="AH305"/>
  <c r="AH304"/>
  <c r="AH303"/>
  <c r="AH302"/>
  <c r="AH301"/>
  <c r="AH300"/>
  <c r="AH299"/>
  <c r="AH298"/>
  <c r="AH297"/>
  <c r="AH296"/>
  <c r="AH295"/>
  <c r="AH294"/>
  <c r="AH293"/>
  <c r="AH292"/>
  <c r="AH291"/>
  <c r="AH290"/>
  <c r="AH289"/>
  <c r="AH288"/>
  <c r="AH286"/>
  <c r="AH285"/>
  <c r="AH284"/>
  <c r="AH283"/>
  <c r="AH282"/>
  <c r="AH281"/>
  <c r="AH280"/>
  <c r="AH279"/>
  <c r="AH278"/>
  <c r="AH277"/>
  <c r="AH276"/>
  <c r="AH275"/>
  <c r="AH274"/>
  <c r="AH273"/>
  <c r="AH272"/>
  <c r="AH271"/>
  <c r="AH270"/>
  <c r="AH268"/>
  <c r="AH267"/>
  <c r="AH266"/>
  <c r="AH265"/>
  <c r="AH264"/>
  <c r="AH263"/>
  <c r="AH262"/>
  <c r="AH260"/>
  <c r="AH259"/>
  <c r="AH258"/>
  <c r="AH257"/>
  <c r="AH256"/>
  <c r="AH255"/>
  <c r="AH254"/>
  <c r="AH253"/>
  <c r="AH252"/>
  <c r="AH251"/>
  <c r="AH250"/>
  <c r="AH249"/>
  <c r="AH248"/>
  <c r="AH247"/>
  <c r="AH246"/>
  <c r="AH244"/>
  <c r="AH243"/>
  <c r="AH242"/>
  <c r="AH241"/>
  <c r="AH240"/>
  <c r="AH239"/>
  <c r="AH238"/>
  <c r="AH237"/>
  <c r="AH235"/>
  <c r="AH234"/>
  <c r="AH233"/>
  <c r="AH232"/>
  <c r="AH231"/>
  <c r="AH230"/>
  <c r="AH229"/>
  <c r="AH228"/>
  <c r="AH227"/>
  <c r="AH225"/>
  <c r="AH224"/>
  <c r="AH223"/>
  <c r="AH222"/>
  <c r="AH221"/>
  <c r="AH220"/>
  <c r="AH219"/>
  <c r="AH218"/>
  <c r="AH217"/>
  <c r="AH216"/>
  <c r="AH215"/>
  <c r="AH214"/>
  <c r="AH213"/>
  <c r="AH211"/>
  <c r="AH210"/>
  <c r="AH209"/>
  <c r="AH208"/>
  <c r="AH207"/>
  <c r="AH206"/>
  <c r="AH205"/>
  <c r="AH204"/>
  <c r="AH203"/>
  <c r="AH202"/>
  <c r="AH201"/>
  <c r="AH200"/>
  <c r="AH198"/>
  <c r="AH197"/>
  <c r="AH196"/>
  <c r="AH195"/>
  <c r="AH194"/>
  <c r="AH193"/>
  <c r="AH192"/>
  <c r="AH191"/>
  <c r="AH190"/>
  <c r="AH189"/>
  <c r="AH188"/>
  <c r="AH187"/>
  <c r="AH186"/>
  <c r="AH184"/>
  <c r="AH183"/>
  <c r="AH182"/>
  <c r="AH181"/>
  <c r="AH180"/>
  <c r="AH179"/>
  <c r="AH178"/>
  <c r="AH177"/>
  <c r="AH176"/>
  <c r="AH175"/>
  <c r="AH174"/>
  <c r="AH172"/>
  <c r="AH171"/>
  <c r="AH170"/>
  <c r="AH169"/>
  <c r="AH168"/>
  <c r="AH167"/>
  <c r="AH166"/>
  <c r="AH165"/>
  <c r="AH164"/>
  <c r="AH163"/>
  <c r="AH162"/>
  <c r="AH161"/>
  <c r="AH160"/>
  <c r="AH158"/>
  <c r="AH157"/>
  <c r="AH156"/>
  <c r="AH155"/>
  <c r="AH154"/>
  <c r="AH153"/>
  <c r="AH152"/>
  <c r="AH151"/>
  <c r="AH150"/>
  <c r="AH149"/>
  <c r="AH148"/>
  <c r="AH147"/>
  <c r="AH145"/>
  <c r="AH144"/>
  <c r="AH143"/>
  <c r="AH142"/>
  <c r="AH141"/>
  <c r="AH140"/>
  <c r="AH138"/>
  <c r="AH137"/>
  <c r="AH136"/>
  <c r="AH135"/>
  <c r="AH134"/>
  <c r="AH133"/>
  <c r="AH132"/>
  <c r="AH131"/>
  <c r="AH130"/>
  <c r="AH128"/>
  <c r="AH127"/>
  <c r="AH126"/>
  <c r="AH125"/>
  <c r="AH124"/>
  <c r="AH123"/>
  <c r="AH122"/>
  <c r="AH120"/>
  <c r="AH119"/>
  <c r="AH118"/>
  <c r="AH117"/>
  <c r="AH116"/>
  <c r="AH115"/>
  <c r="AH114"/>
  <c r="AH113"/>
  <c r="AH112"/>
  <c r="AH111"/>
  <c r="AH110"/>
  <c r="AH109"/>
  <c r="AH108"/>
  <c r="AH107"/>
  <c r="AH106"/>
  <c r="AH104"/>
  <c r="AH103"/>
  <c r="AH102"/>
  <c r="AH101"/>
  <c r="AH100"/>
  <c r="AH99"/>
  <c r="AH98"/>
  <c r="AH97"/>
  <c r="AH96"/>
  <c r="AH95"/>
  <c r="AH94"/>
  <c r="AH93"/>
  <c r="AH92"/>
  <c r="AH90"/>
  <c r="AH89"/>
  <c r="AH88"/>
  <c r="AH87"/>
  <c r="AH86"/>
  <c r="AH85"/>
  <c r="AH84"/>
  <c r="AH83"/>
  <c r="AH82"/>
  <c r="AH80"/>
  <c r="AH79"/>
  <c r="AH78"/>
  <c r="AH77"/>
  <c r="AH76"/>
  <c r="AH75"/>
  <c r="AH74"/>
  <c r="AH73"/>
  <c r="AH71"/>
  <c r="AH70"/>
  <c r="AH69"/>
  <c r="AH68"/>
  <c r="AH67"/>
  <c r="AH65"/>
  <c r="AH64"/>
  <c r="AH63"/>
  <c r="AH62"/>
  <c r="AH61"/>
  <c r="AH60"/>
  <c r="AH59"/>
  <c r="AH58"/>
  <c r="AH57"/>
  <c r="AH56"/>
  <c r="AH55"/>
  <c r="AH54"/>
  <c r="AH53"/>
  <c r="AH51"/>
  <c r="AH50"/>
  <c r="AH49"/>
  <c r="AH48"/>
  <c r="AH47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6"/>
  <c r="AH15"/>
  <c r="AH14"/>
  <c r="AH13"/>
  <c r="AH12"/>
  <c r="AH11"/>
  <c r="AH10"/>
  <c r="AH9"/>
  <c r="AH8"/>
  <c r="AH7"/>
  <c r="P370"/>
  <c r="P335"/>
  <c r="P301"/>
  <c r="P267"/>
  <c r="P232"/>
  <c r="P197"/>
  <c r="P163"/>
  <c r="P127"/>
  <c r="P93"/>
  <c r="P57"/>
  <c r="O376"/>
  <c r="P376" s="1"/>
  <c r="O375"/>
  <c r="P375" s="1"/>
  <c r="O374"/>
  <c r="P374" s="1"/>
  <c r="O373"/>
  <c r="P373" s="1"/>
  <c r="O372"/>
  <c r="P372" s="1"/>
  <c r="O371"/>
  <c r="P371" s="1"/>
  <c r="O370"/>
  <c r="O369"/>
  <c r="P369" s="1"/>
  <c r="O368"/>
  <c r="P368" s="1"/>
  <c r="O367"/>
  <c r="P367" s="1"/>
  <c r="O366"/>
  <c r="P366" s="1"/>
  <c r="O365"/>
  <c r="P365" s="1"/>
  <c r="O363"/>
  <c r="P363" s="1"/>
  <c r="O362"/>
  <c r="P362" s="1"/>
  <c r="O361"/>
  <c r="P361" s="1"/>
  <c r="O360"/>
  <c r="P360" s="1"/>
  <c r="O359"/>
  <c r="P359" s="1"/>
  <c r="O358"/>
  <c r="P358" s="1"/>
  <c r="O357"/>
  <c r="P357" s="1"/>
  <c r="O356"/>
  <c r="P356" s="1"/>
  <c r="O355"/>
  <c r="P355" s="1"/>
  <c r="O354"/>
  <c r="P354" s="1"/>
  <c r="O353"/>
  <c r="P353" s="1"/>
  <c r="O351"/>
  <c r="P351" s="1"/>
  <c r="O350"/>
  <c r="P350" s="1"/>
  <c r="O349"/>
  <c r="P349" s="1"/>
  <c r="O348"/>
  <c r="P348" s="1"/>
  <c r="O347"/>
  <c r="P347" s="1"/>
  <c r="O346"/>
  <c r="P346" s="1"/>
  <c r="O345"/>
  <c r="P345" s="1"/>
  <c r="O344"/>
  <c r="P344" s="1"/>
  <c r="O343"/>
  <c r="P343" s="1"/>
  <c r="O342"/>
  <c r="P342" s="1"/>
  <c r="O341"/>
  <c r="P341" s="1"/>
  <c r="O339"/>
  <c r="P339" s="1"/>
  <c r="O338"/>
  <c r="P338" s="1"/>
  <c r="O337"/>
  <c r="P337" s="1"/>
  <c r="O336"/>
  <c r="P336" s="1"/>
  <c r="O335"/>
  <c r="O334"/>
  <c r="P334" s="1"/>
  <c r="O333"/>
  <c r="P333" s="1"/>
  <c r="O332"/>
  <c r="P332" s="1"/>
  <c r="O331"/>
  <c r="P331" s="1"/>
  <c r="O330"/>
  <c r="P330" s="1"/>
  <c r="O329"/>
  <c r="P329" s="1"/>
  <c r="O327"/>
  <c r="P327" s="1"/>
  <c r="O326"/>
  <c r="P326" s="1"/>
  <c r="O325"/>
  <c r="P325" s="1"/>
  <c r="O324"/>
  <c r="P324" s="1"/>
  <c r="O323"/>
  <c r="P323" s="1"/>
  <c r="O322"/>
  <c r="P322" s="1"/>
  <c r="O321"/>
  <c r="P321" s="1"/>
  <c r="O320"/>
  <c r="P320" s="1"/>
  <c r="O319"/>
  <c r="P319" s="1"/>
  <c r="O318"/>
  <c r="P318" s="1"/>
  <c r="O317"/>
  <c r="P317" s="1"/>
  <c r="O316"/>
  <c r="P316" s="1"/>
  <c r="O315"/>
  <c r="P315" s="1"/>
  <c r="O314"/>
  <c r="P314" s="1"/>
  <c r="O313"/>
  <c r="P313" s="1"/>
  <c r="O311"/>
  <c r="P311" s="1"/>
  <c r="O310"/>
  <c r="P310" s="1"/>
  <c r="O309"/>
  <c r="P309" s="1"/>
  <c r="O308"/>
  <c r="P308" s="1"/>
  <c r="O307"/>
  <c r="P307" s="1"/>
  <c r="O306"/>
  <c r="P306" s="1"/>
  <c r="O305"/>
  <c r="P305" s="1"/>
  <c r="O304"/>
  <c r="P304" s="1"/>
  <c r="O303"/>
  <c r="P303" s="1"/>
  <c r="O302"/>
  <c r="P302" s="1"/>
  <c r="O301"/>
  <c r="O300"/>
  <c r="P300" s="1"/>
  <c r="O299"/>
  <c r="P299" s="1"/>
  <c r="O298"/>
  <c r="P298" s="1"/>
  <c r="O297"/>
  <c r="P297" s="1"/>
  <c r="O296"/>
  <c r="P296" s="1"/>
  <c r="O295"/>
  <c r="P295" s="1"/>
  <c r="O294"/>
  <c r="P294" s="1"/>
  <c r="O293"/>
  <c r="P293" s="1"/>
  <c r="O292"/>
  <c r="P292" s="1"/>
  <c r="O291"/>
  <c r="P291" s="1"/>
  <c r="O290"/>
  <c r="P290" s="1"/>
  <c r="O289"/>
  <c r="P289" s="1"/>
  <c r="O288"/>
  <c r="P288" s="1"/>
  <c r="O286"/>
  <c r="P286" s="1"/>
  <c r="O285"/>
  <c r="P285" s="1"/>
  <c r="O284"/>
  <c r="P284" s="1"/>
  <c r="O283"/>
  <c r="P283" s="1"/>
  <c r="O282"/>
  <c r="P282" s="1"/>
  <c r="O281"/>
  <c r="P281" s="1"/>
  <c r="O280"/>
  <c r="P280" s="1"/>
  <c r="O279"/>
  <c r="P279" s="1"/>
  <c r="O278"/>
  <c r="P278" s="1"/>
  <c r="O277"/>
  <c r="P277" s="1"/>
  <c r="O276"/>
  <c r="P276" s="1"/>
  <c r="O275"/>
  <c r="P275" s="1"/>
  <c r="O274"/>
  <c r="P274" s="1"/>
  <c r="O273"/>
  <c r="P273" s="1"/>
  <c r="O272"/>
  <c r="P272" s="1"/>
  <c r="O271"/>
  <c r="P271" s="1"/>
  <c r="O270"/>
  <c r="P270" s="1"/>
  <c r="O268"/>
  <c r="P268" s="1"/>
  <c r="O267"/>
  <c r="O266"/>
  <c r="P266" s="1"/>
  <c r="O265"/>
  <c r="P265" s="1"/>
  <c r="O264"/>
  <c r="P264" s="1"/>
  <c r="O263"/>
  <c r="P263" s="1"/>
  <c r="O262"/>
  <c r="P262" s="1"/>
  <c r="O260"/>
  <c r="P260" s="1"/>
  <c r="O259"/>
  <c r="P259" s="1"/>
  <c r="O258"/>
  <c r="P258" s="1"/>
  <c r="O257"/>
  <c r="P257" s="1"/>
  <c r="O256"/>
  <c r="P256" s="1"/>
  <c r="O255"/>
  <c r="P255" s="1"/>
  <c r="O254"/>
  <c r="P254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244"/>
  <c r="P244" s="1"/>
  <c r="O243"/>
  <c r="P243" s="1"/>
  <c r="O242"/>
  <c r="P242" s="1"/>
  <c r="O241"/>
  <c r="P241" s="1"/>
  <c r="O240"/>
  <c r="P240" s="1"/>
  <c r="O239"/>
  <c r="P239" s="1"/>
  <c r="O238"/>
  <c r="P238" s="1"/>
  <c r="O237"/>
  <c r="P237" s="1"/>
  <c r="O235"/>
  <c r="P235" s="1"/>
  <c r="O234"/>
  <c r="P234" s="1"/>
  <c r="O233"/>
  <c r="P233" s="1"/>
  <c r="O232"/>
  <c r="O231"/>
  <c r="P231" s="1"/>
  <c r="O230"/>
  <c r="P230" s="1"/>
  <c r="O229"/>
  <c r="P229" s="1"/>
  <c r="O228"/>
  <c r="P228" s="1"/>
  <c r="O227"/>
  <c r="P227" s="1"/>
  <c r="O225"/>
  <c r="P225" s="1"/>
  <c r="O224"/>
  <c r="P224" s="1"/>
  <c r="O223"/>
  <c r="P223" s="1"/>
  <c r="O222"/>
  <c r="P222" s="1"/>
  <c r="O221"/>
  <c r="P221" s="1"/>
  <c r="O220"/>
  <c r="P220" s="1"/>
  <c r="O219"/>
  <c r="P219" s="1"/>
  <c r="O218"/>
  <c r="P218" s="1"/>
  <c r="O217"/>
  <c r="P217" s="1"/>
  <c r="O216"/>
  <c r="P216" s="1"/>
  <c r="O215"/>
  <c r="P215" s="1"/>
  <c r="O214"/>
  <c r="P214" s="1"/>
  <c r="O213"/>
  <c r="P213" s="1"/>
  <c r="O211"/>
  <c r="P211" s="1"/>
  <c r="O210"/>
  <c r="P210" s="1"/>
  <c r="O209"/>
  <c r="P209" s="1"/>
  <c r="O208"/>
  <c r="P208" s="1"/>
  <c r="O207"/>
  <c r="P207" s="1"/>
  <c r="O206"/>
  <c r="P206" s="1"/>
  <c r="O205"/>
  <c r="P205" s="1"/>
  <c r="O204"/>
  <c r="P204" s="1"/>
  <c r="O203"/>
  <c r="P203" s="1"/>
  <c r="O202"/>
  <c r="P202" s="1"/>
  <c r="O201"/>
  <c r="P201" s="1"/>
  <c r="O200"/>
  <c r="P200" s="1"/>
  <c r="O198"/>
  <c r="P198" s="1"/>
  <c r="O197"/>
  <c r="O196"/>
  <c r="P196" s="1"/>
  <c r="O195"/>
  <c r="P195" s="1"/>
  <c r="O194"/>
  <c r="P194" s="1"/>
  <c r="O193"/>
  <c r="P193" s="1"/>
  <c r="O192"/>
  <c r="P192" s="1"/>
  <c r="O191"/>
  <c r="P191" s="1"/>
  <c r="O190"/>
  <c r="P190" s="1"/>
  <c r="O189"/>
  <c r="P189" s="1"/>
  <c r="O188"/>
  <c r="P188" s="1"/>
  <c r="O187"/>
  <c r="P187" s="1"/>
  <c r="O186"/>
  <c r="P186" s="1"/>
  <c r="O184"/>
  <c r="P184" s="1"/>
  <c r="O183"/>
  <c r="P183" s="1"/>
  <c r="O182"/>
  <c r="P182" s="1"/>
  <c r="O181"/>
  <c r="P181" s="1"/>
  <c r="O180"/>
  <c r="P180" s="1"/>
  <c r="O179"/>
  <c r="P179" s="1"/>
  <c r="O178"/>
  <c r="P178" s="1"/>
  <c r="O177"/>
  <c r="P177" s="1"/>
  <c r="O176"/>
  <c r="P176" s="1"/>
  <c r="O175"/>
  <c r="P175" s="1"/>
  <c r="O174"/>
  <c r="P174" s="1"/>
  <c r="O172"/>
  <c r="P172" s="1"/>
  <c r="O171"/>
  <c r="P171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O162"/>
  <c r="P162" s="1"/>
  <c r="O161"/>
  <c r="P161" s="1"/>
  <c r="O160"/>
  <c r="P160" s="1"/>
  <c r="O158"/>
  <c r="P158" s="1"/>
  <c r="O157"/>
  <c r="P157" s="1"/>
  <c r="O156"/>
  <c r="P156" s="1"/>
  <c r="O155"/>
  <c r="P155" s="1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5"/>
  <c r="P145" s="1"/>
  <c r="O144"/>
  <c r="P144" s="1"/>
  <c r="O143"/>
  <c r="P143" s="1"/>
  <c r="O142"/>
  <c r="P142" s="1"/>
  <c r="O141"/>
  <c r="P141" s="1"/>
  <c r="O140"/>
  <c r="P140" s="1"/>
  <c r="O138"/>
  <c r="P138" s="1"/>
  <c r="O137"/>
  <c r="P137" s="1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8"/>
  <c r="P128" s="1"/>
  <c r="O127"/>
  <c r="O126"/>
  <c r="P126" s="1"/>
  <c r="O125"/>
  <c r="P125" s="1"/>
  <c r="O124"/>
  <c r="P124" s="1"/>
  <c r="O123"/>
  <c r="P123" s="1"/>
  <c r="O122"/>
  <c r="P122" s="1"/>
  <c r="O120"/>
  <c r="P120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4"/>
  <c r="P104" s="1"/>
  <c r="O103"/>
  <c r="P103" s="1"/>
  <c r="O102"/>
  <c r="P102" s="1"/>
  <c r="O101"/>
  <c r="P101" s="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O92"/>
  <c r="P92" s="1"/>
  <c r="O90"/>
  <c r="P90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0"/>
  <c r="P80" s="1"/>
  <c r="O79"/>
  <c r="P79" s="1"/>
  <c r="O78"/>
  <c r="P78" s="1"/>
  <c r="O77"/>
  <c r="P77" s="1"/>
  <c r="O76"/>
  <c r="P76" s="1"/>
  <c r="O75"/>
  <c r="P75" s="1"/>
  <c r="O74"/>
  <c r="P74" s="1"/>
  <c r="O73"/>
  <c r="P73" s="1"/>
  <c r="O71"/>
  <c r="P71" s="1"/>
  <c r="O70"/>
  <c r="P70" s="1"/>
  <c r="O69"/>
  <c r="P69" s="1"/>
  <c r="O68"/>
  <c r="P68" s="1"/>
  <c r="O67"/>
  <c r="P67" s="1"/>
  <c r="O65"/>
  <c r="P65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O56"/>
  <c r="P56" s="1"/>
  <c r="O55"/>
  <c r="P55" s="1"/>
  <c r="O54"/>
  <c r="P54" s="1"/>
  <c r="O53"/>
  <c r="P53" s="1"/>
  <c r="O51"/>
  <c r="P51" s="1"/>
  <c r="O50"/>
  <c r="P50" s="1"/>
  <c r="O49"/>
  <c r="P49" s="1"/>
  <c r="O48"/>
  <c r="P48" s="1"/>
  <c r="O47"/>
  <c r="P47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O16"/>
  <c r="P16" s="1"/>
  <c r="O15"/>
  <c r="P15" s="1"/>
  <c r="O14"/>
  <c r="P14" s="1"/>
  <c r="O13"/>
  <c r="P13" s="1"/>
  <c r="O12"/>
  <c r="P12" s="1"/>
  <c r="O11"/>
  <c r="P11" s="1"/>
  <c r="O10"/>
  <c r="P10" s="1"/>
  <c r="O9"/>
  <c r="P9" s="1"/>
  <c r="O8"/>
  <c r="P8" s="1"/>
  <c r="O7"/>
  <c r="P7" s="1"/>
  <c r="AC45" l="1"/>
  <c r="AC17"/>
  <c r="Z17"/>
  <c r="AC6"/>
  <c r="Z6"/>
  <c r="Z377" s="1"/>
  <c r="H17"/>
  <c r="H377" s="1"/>
  <c r="H6"/>
  <c r="AH377"/>
  <c r="AC377" l="1"/>
  <c r="BD45" i="7" l="1"/>
  <c r="BD17"/>
  <c r="BD6"/>
  <c r="BB45"/>
  <c r="BB17"/>
  <c r="BB6"/>
  <c r="AZ377"/>
  <c r="BD377" l="1"/>
  <c r="BB377"/>
  <c r="AT45" l="1"/>
  <c r="AU45"/>
  <c r="AV45"/>
  <c r="AW45"/>
  <c r="AX45"/>
  <c r="AT17"/>
  <c r="AU17"/>
  <c r="AV17"/>
  <c r="AW17"/>
  <c r="AX17"/>
  <c r="AT6"/>
  <c r="AU6"/>
  <c r="AV6"/>
  <c r="AW6"/>
  <c r="AX6"/>
  <c r="AQ376"/>
  <c r="AQ375"/>
  <c r="AQ374"/>
  <c r="AQ373"/>
  <c r="AQ372"/>
  <c r="AQ371"/>
  <c r="AQ370"/>
  <c r="AQ369"/>
  <c r="AQ368"/>
  <c r="AQ367"/>
  <c r="AQ366"/>
  <c r="AQ365"/>
  <c r="AQ363"/>
  <c r="AQ362"/>
  <c r="AQ361"/>
  <c r="AQ360"/>
  <c r="AQ359"/>
  <c r="AQ358"/>
  <c r="AQ357"/>
  <c r="AQ356"/>
  <c r="AQ355"/>
  <c r="AQ354"/>
  <c r="AQ353"/>
  <c r="AQ351"/>
  <c r="AQ350"/>
  <c r="AQ349"/>
  <c r="AQ348"/>
  <c r="AQ347"/>
  <c r="AQ346"/>
  <c r="AQ345"/>
  <c r="AQ344"/>
  <c r="AQ343"/>
  <c r="AQ342"/>
  <c r="AQ341"/>
  <c r="AQ339"/>
  <c r="AQ338"/>
  <c r="AQ337"/>
  <c r="AQ336"/>
  <c r="AQ335"/>
  <c r="AQ334"/>
  <c r="AQ333"/>
  <c r="AQ332"/>
  <c r="AQ331"/>
  <c r="AQ330"/>
  <c r="AQ329"/>
  <c r="AQ327"/>
  <c r="AQ326"/>
  <c r="AQ325"/>
  <c r="AQ324"/>
  <c r="AQ323"/>
  <c r="AQ322"/>
  <c r="AQ321"/>
  <c r="AQ320"/>
  <c r="AQ319"/>
  <c r="AQ318"/>
  <c r="AQ317"/>
  <c r="AQ316"/>
  <c r="AQ315"/>
  <c r="AQ314"/>
  <c r="AQ313"/>
  <c r="AQ311"/>
  <c r="AQ310"/>
  <c r="AQ309"/>
  <c r="AQ308"/>
  <c r="AQ307"/>
  <c r="AQ306"/>
  <c r="AQ305"/>
  <c r="AQ304"/>
  <c r="AQ303"/>
  <c r="AQ302"/>
  <c r="AQ301"/>
  <c r="AQ300"/>
  <c r="AQ299"/>
  <c r="AQ298"/>
  <c r="AQ297"/>
  <c r="AQ296"/>
  <c r="AQ295"/>
  <c r="AQ294"/>
  <c r="AQ293"/>
  <c r="AQ292"/>
  <c r="AQ291"/>
  <c r="AQ290"/>
  <c r="AQ289"/>
  <c r="AQ288"/>
  <c r="AQ286"/>
  <c r="AQ285"/>
  <c r="AQ284"/>
  <c r="AQ283"/>
  <c r="AQ282"/>
  <c r="AQ281"/>
  <c r="AQ280"/>
  <c r="AQ279"/>
  <c r="AQ278"/>
  <c r="AQ277"/>
  <c r="AQ276"/>
  <c r="AQ275"/>
  <c r="AQ274"/>
  <c r="AQ273"/>
  <c r="AQ272"/>
  <c r="AQ271"/>
  <c r="AQ270"/>
  <c r="AQ268"/>
  <c r="AQ267"/>
  <c r="AQ266"/>
  <c r="AQ265"/>
  <c r="AQ264"/>
  <c r="AQ263"/>
  <c r="AQ262"/>
  <c r="AQ260"/>
  <c r="AQ259"/>
  <c r="AQ258"/>
  <c r="AQ257"/>
  <c r="AQ256"/>
  <c r="AQ255"/>
  <c r="AQ254"/>
  <c r="AQ253"/>
  <c r="AQ252"/>
  <c r="AQ251"/>
  <c r="AQ250"/>
  <c r="AQ249"/>
  <c r="AQ248"/>
  <c r="AQ247"/>
  <c r="AQ246"/>
  <c r="AQ244"/>
  <c r="AQ243"/>
  <c r="AQ242"/>
  <c r="AQ241"/>
  <c r="AQ240"/>
  <c r="AQ239"/>
  <c r="AQ238"/>
  <c r="AQ237"/>
  <c r="AQ235"/>
  <c r="AQ234"/>
  <c r="AQ233"/>
  <c r="AQ232"/>
  <c r="AQ231"/>
  <c r="AQ230"/>
  <c r="AQ229"/>
  <c r="AQ228"/>
  <c r="AQ227"/>
  <c r="AQ225"/>
  <c r="AQ224"/>
  <c r="AQ223"/>
  <c r="AQ222"/>
  <c r="AQ221"/>
  <c r="AQ220"/>
  <c r="AQ219"/>
  <c r="AQ218"/>
  <c r="AQ217"/>
  <c r="AQ216"/>
  <c r="AQ215"/>
  <c r="AQ214"/>
  <c r="AQ213"/>
  <c r="AQ211"/>
  <c r="AQ210"/>
  <c r="AQ209"/>
  <c r="AQ208"/>
  <c r="AQ207"/>
  <c r="AQ206"/>
  <c r="AQ205"/>
  <c r="AQ204"/>
  <c r="AQ203"/>
  <c r="AQ202"/>
  <c r="AQ201"/>
  <c r="AQ200"/>
  <c r="AQ198"/>
  <c r="AQ197"/>
  <c r="AQ196"/>
  <c r="AQ195"/>
  <c r="AQ194"/>
  <c r="AQ193"/>
  <c r="AQ192"/>
  <c r="AQ191"/>
  <c r="AQ190"/>
  <c r="AQ189"/>
  <c r="AQ188"/>
  <c r="AQ187"/>
  <c r="AQ186"/>
  <c r="AQ184"/>
  <c r="AQ183"/>
  <c r="AQ182"/>
  <c r="AQ181"/>
  <c r="AQ180"/>
  <c r="AQ179"/>
  <c r="AQ178"/>
  <c r="AQ177"/>
  <c r="AQ176"/>
  <c r="AQ175"/>
  <c r="AQ174"/>
  <c r="AQ172"/>
  <c r="AQ171"/>
  <c r="AQ170"/>
  <c r="AQ169"/>
  <c r="AQ168"/>
  <c r="AQ167"/>
  <c r="AQ166"/>
  <c r="AQ165"/>
  <c r="AQ164"/>
  <c r="AQ163"/>
  <c r="AQ162"/>
  <c r="AQ161"/>
  <c r="AQ160"/>
  <c r="AQ158"/>
  <c r="AQ157"/>
  <c r="AQ156"/>
  <c r="AQ155"/>
  <c r="AQ154"/>
  <c r="AQ153"/>
  <c r="AQ152"/>
  <c r="AQ151"/>
  <c r="AQ150"/>
  <c r="AQ149"/>
  <c r="AQ148"/>
  <c r="AQ147"/>
  <c r="AQ145"/>
  <c r="AQ144"/>
  <c r="AQ143"/>
  <c r="AQ142"/>
  <c r="AQ141"/>
  <c r="AQ140"/>
  <c r="AQ138"/>
  <c r="AQ137"/>
  <c r="AQ136"/>
  <c r="AQ135"/>
  <c r="AQ134"/>
  <c r="AQ133"/>
  <c r="AQ132"/>
  <c r="AQ131"/>
  <c r="AQ130"/>
  <c r="AQ128"/>
  <c r="AQ127"/>
  <c r="AQ126"/>
  <c r="AQ125"/>
  <c r="AQ124"/>
  <c r="AQ123"/>
  <c r="AQ122"/>
  <c r="AQ120"/>
  <c r="AQ119"/>
  <c r="AQ118"/>
  <c r="AQ117"/>
  <c r="AQ116"/>
  <c r="AQ115"/>
  <c r="AQ114"/>
  <c r="AQ113"/>
  <c r="AQ112"/>
  <c r="AQ111"/>
  <c r="AQ110"/>
  <c r="AQ109"/>
  <c r="AQ108"/>
  <c r="AQ107"/>
  <c r="AQ106"/>
  <c r="AQ104"/>
  <c r="AQ103"/>
  <c r="AQ102"/>
  <c r="AQ101"/>
  <c r="AQ100"/>
  <c r="AQ99"/>
  <c r="AQ98"/>
  <c r="AQ97"/>
  <c r="AQ96"/>
  <c r="AQ95"/>
  <c r="AQ94"/>
  <c r="AQ93"/>
  <c r="AQ92"/>
  <c r="AQ90"/>
  <c r="AQ89"/>
  <c r="AQ88"/>
  <c r="AQ87"/>
  <c r="AQ86"/>
  <c r="AQ85"/>
  <c r="AQ84"/>
  <c r="AQ83"/>
  <c r="AQ82"/>
  <c r="AQ80"/>
  <c r="AQ79"/>
  <c r="AQ78"/>
  <c r="AQ77"/>
  <c r="AQ76"/>
  <c r="AQ75"/>
  <c r="AQ74"/>
  <c r="AQ73"/>
  <c r="AQ71"/>
  <c r="AQ70"/>
  <c r="AQ69"/>
  <c r="AQ68"/>
  <c r="AQ67"/>
  <c r="AQ65"/>
  <c r="AQ64"/>
  <c r="AQ63"/>
  <c r="AQ62"/>
  <c r="AQ61"/>
  <c r="AQ60"/>
  <c r="AQ59"/>
  <c r="AQ58"/>
  <c r="AQ57"/>
  <c r="AQ56"/>
  <c r="AQ55"/>
  <c r="AQ54"/>
  <c r="AQ53"/>
  <c r="AQ51"/>
  <c r="AQ50"/>
  <c r="AQ49"/>
  <c r="AQ48"/>
  <c r="AQ45" s="1"/>
  <c r="AQ47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7" s="1"/>
  <c r="AQ19"/>
  <c r="AQ18"/>
  <c r="AQ16"/>
  <c r="AQ15"/>
  <c r="AQ14"/>
  <c r="AQ13"/>
  <c r="AQ12"/>
  <c r="AQ11"/>
  <c r="AQ10"/>
  <c r="AQ9"/>
  <c r="AQ8"/>
  <c r="AQ7"/>
  <c r="AQ6" s="1"/>
  <c r="AP45"/>
  <c r="AP377" s="1"/>
  <c r="AP17"/>
  <c r="AP6"/>
  <c r="AX377" l="1"/>
  <c r="AW377"/>
  <c r="AV377"/>
  <c r="AU377"/>
  <c r="AT377"/>
  <c r="AQ377"/>
  <c r="AL376" l="1"/>
  <c r="AD376" i="8" s="1"/>
  <c r="AE376" s="1"/>
  <c r="AL375" i="7"/>
  <c r="AD375" i="8" s="1"/>
  <c r="AE375" s="1"/>
  <c r="AL374" i="7"/>
  <c r="AD374" i="8" s="1"/>
  <c r="AE374" s="1"/>
  <c r="AL373" i="7"/>
  <c r="AD373" i="8" s="1"/>
  <c r="AE373" s="1"/>
  <c r="AL372" i="7"/>
  <c r="AD372" i="8" s="1"/>
  <c r="AE372" s="1"/>
  <c r="AL371" i="7"/>
  <c r="AD371" i="8" s="1"/>
  <c r="AE371" s="1"/>
  <c r="AL370" i="7"/>
  <c r="AD370" i="8" s="1"/>
  <c r="AE370" s="1"/>
  <c r="AL369" i="7"/>
  <c r="AD369" i="8" s="1"/>
  <c r="AE369" s="1"/>
  <c r="AL368" i="7"/>
  <c r="AD368" i="8" s="1"/>
  <c r="AE368" s="1"/>
  <c r="AL367" i="7"/>
  <c r="AD367" i="8" s="1"/>
  <c r="AE367" s="1"/>
  <c r="AL366" i="7"/>
  <c r="AD366" i="8" s="1"/>
  <c r="AE366" s="1"/>
  <c r="AL365" i="7"/>
  <c r="AD365" i="8" s="1"/>
  <c r="AE365" s="1"/>
  <c r="AL363" i="7"/>
  <c r="AD363" i="8" s="1"/>
  <c r="AE363" s="1"/>
  <c r="AL362" i="7"/>
  <c r="AD362" i="8" s="1"/>
  <c r="AE362" s="1"/>
  <c r="AL361" i="7"/>
  <c r="AD361" i="8" s="1"/>
  <c r="AE361" s="1"/>
  <c r="AL360" i="7"/>
  <c r="AD360" i="8" s="1"/>
  <c r="AE360" s="1"/>
  <c r="AL359" i="7"/>
  <c r="AD359" i="8" s="1"/>
  <c r="AE359" s="1"/>
  <c r="AL358" i="7"/>
  <c r="AD358" i="8" s="1"/>
  <c r="AE358" s="1"/>
  <c r="AL357" i="7"/>
  <c r="AD357" i="8" s="1"/>
  <c r="AE357" s="1"/>
  <c r="AL356" i="7"/>
  <c r="AD356" i="8" s="1"/>
  <c r="AE356" s="1"/>
  <c r="AL355" i="7"/>
  <c r="AD355" i="8" s="1"/>
  <c r="AE355" s="1"/>
  <c r="AL354" i="7"/>
  <c r="AD354" i="8" s="1"/>
  <c r="AE354" s="1"/>
  <c r="AL353" i="7"/>
  <c r="AD353" i="8" s="1"/>
  <c r="AE353" s="1"/>
  <c r="AL351" i="7"/>
  <c r="AD351" i="8" s="1"/>
  <c r="AE351" s="1"/>
  <c r="AL350" i="7"/>
  <c r="AD350" i="8" s="1"/>
  <c r="AE350" s="1"/>
  <c r="AL349" i="7"/>
  <c r="AD349" i="8" s="1"/>
  <c r="AE349" s="1"/>
  <c r="AL348" i="7"/>
  <c r="AD348" i="8" s="1"/>
  <c r="AE348" s="1"/>
  <c r="AL347" i="7"/>
  <c r="AD347" i="8" s="1"/>
  <c r="AE347" s="1"/>
  <c r="AL346" i="7"/>
  <c r="AD346" i="8" s="1"/>
  <c r="AE346" s="1"/>
  <c r="AL345" i="7"/>
  <c r="AD345" i="8" s="1"/>
  <c r="AE345" s="1"/>
  <c r="AL344" i="7"/>
  <c r="AD344" i="8" s="1"/>
  <c r="AE344" s="1"/>
  <c r="AL343" i="7"/>
  <c r="AD343" i="8" s="1"/>
  <c r="AE343" s="1"/>
  <c r="AL342" i="7"/>
  <c r="AD342" i="8" s="1"/>
  <c r="AE342" s="1"/>
  <c r="AL341" i="7"/>
  <c r="AD341" i="8" s="1"/>
  <c r="AE341" s="1"/>
  <c r="AL339" i="7"/>
  <c r="AD339" i="8" s="1"/>
  <c r="AE339" s="1"/>
  <c r="AL338" i="7"/>
  <c r="AD338" i="8" s="1"/>
  <c r="AE338" s="1"/>
  <c r="AL337" i="7"/>
  <c r="AD337" i="8" s="1"/>
  <c r="AE337" s="1"/>
  <c r="AL336" i="7"/>
  <c r="AD336" i="8" s="1"/>
  <c r="AE336" s="1"/>
  <c r="AL335" i="7"/>
  <c r="AD335" i="8" s="1"/>
  <c r="AE335" s="1"/>
  <c r="AL334" i="7"/>
  <c r="AD334" i="8" s="1"/>
  <c r="AE334" s="1"/>
  <c r="AL333" i="7"/>
  <c r="AD333" i="8" s="1"/>
  <c r="AE333" s="1"/>
  <c r="AL332" i="7"/>
  <c r="AD332" i="8" s="1"/>
  <c r="AE332" s="1"/>
  <c r="AL331" i="7"/>
  <c r="AD331" i="8" s="1"/>
  <c r="AE331" s="1"/>
  <c r="AL330" i="7"/>
  <c r="AD330" i="8" s="1"/>
  <c r="AE330" s="1"/>
  <c r="AL329" i="7"/>
  <c r="AD329" i="8" s="1"/>
  <c r="AE329" s="1"/>
  <c r="AL327" i="7"/>
  <c r="AD327" i="8" s="1"/>
  <c r="AE327" s="1"/>
  <c r="AL326" i="7"/>
  <c r="AD326" i="8" s="1"/>
  <c r="AE326" s="1"/>
  <c r="AL325" i="7"/>
  <c r="AD325" i="8" s="1"/>
  <c r="AE325" s="1"/>
  <c r="AL324" i="7"/>
  <c r="AD324" i="8" s="1"/>
  <c r="AE324" s="1"/>
  <c r="AL323" i="7"/>
  <c r="AD323" i="8" s="1"/>
  <c r="AE323" s="1"/>
  <c r="AL322" i="7"/>
  <c r="AD322" i="8" s="1"/>
  <c r="AE322" s="1"/>
  <c r="AL321" i="7"/>
  <c r="AD321" i="8" s="1"/>
  <c r="AE321" s="1"/>
  <c r="AL320" i="7"/>
  <c r="AD320" i="8" s="1"/>
  <c r="AE320" s="1"/>
  <c r="AL319" i="7"/>
  <c r="AD319" i="8" s="1"/>
  <c r="AE319" s="1"/>
  <c r="AL318" i="7"/>
  <c r="AD318" i="8" s="1"/>
  <c r="AE318" s="1"/>
  <c r="AL317" i="7"/>
  <c r="AD317" i="8" s="1"/>
  <c r="AE317" s="1"/>
  <c r="AL316" i="7"/>
  <c r="AD316" i="8" s="1"/>
  <c r="AE316" s="1"/>
  <c r="AL315" i="7"/>
  <c r="AD315" i="8" s="1"/>
  <c r="AE315" s="1"/>
  <c r="AL314" i="7"/>
  <c r="AD314" i="8" s="1"/>
  <c r="AE314" s="1"/>
  <c r="AL313" i="7"/>
  <c r="AD313" i="8" s="1"/>
  <c r="AE313" s="1"/>
  <c r="AL311" i="7"/>
  <c r="AD311" i="8" s="1"/>
  <c r="AE311" s="1"/>
  <c r="AL310" i="7"/>
  <c r="AD310" i="8" s="1"/>
  <c r="AE310" s="1"/>
  <c r="AL309" i="7"/>
  <c r="AD309" i="8" s="1"/>
  <c r="AE309" s="1"/>
  <c r="AL308" i="7"/>
  <c r="AD308" i="8" s="1"/>
  <c r="AE308" s="1"/>
  <c r="AL307" i="7"/>
  <c r="AD307" i="8" s="1"/>
  <c r="AE307" s="1"/>
  <c r="AL306" i="7"/>
  <c r="AD306" i="8" s="1"/>
  <c r="AE306" s="1"/>
  <c r="AL305" i="7"/>
  <c r="AD305" i="8" s="1"/>
  <c r="AE305" s="1"/>
  <c r="AL304" i="7"/>
  <c r="AD304" i="8" s="1"/>
  <c r="AE304" s="1"/>
  <c r="AL303" i="7"/>
  <c r="AD303" i="8" s="1"/>
  <c r="AE303" s="1"/>
  <c r="AL302" i="7"/>
  <c r="AD302" i="8" s="1"/>
  <c r="AE302" s="1"/>
  <c r="AL301" i="7"/>
  <c r="AD301" i="8" s="1"/>
  <c r="AE301" s="1"/>
  <c r="AL300" i="7"/>
  <c r="AD300" i="8" s="1"/>
  <c r="AE300" s="1"/>
  <c r="AL299" i="7"/>
  <c r="AD299" i="8" s="1"/>
  <c r="AE299" s="1"/>
  <c r="AL298" i="7"/>
  <c r="AD298" i="8" s="1"/>
  <c r="AE298" s="1"/>
  <c r="AL297" i="7"/>
  <c r="AD297" i="8" s="1"/>
  <c r="AE297" s="1"/>
  <c r="AL296" i="7"/>
  <c r="AD296" i="8" s="1"/>
  <c r="AE296" s="1"/>
  <c r="AL295" i="7"/>
  <c r="AD295" i="8" s="1"/>
  <c r="AE295" s="1"/>
  <c r="AL294" i="7"/>
  <c r="AD294" i="8" s="1"/>
  <c r="AE294" s="1"/>
  <c r="AL293" i="7"/>
  <c r="AD293" i="8" s="1"/>
  <c r="AE293" s="1"/>
  <c r="AL292" i="7"/>
  <c r="AD292" i="8" s="1"/>
  <c r="AE292" s="1"/>
  <c r="AL291" i="7"/>
  <c r="AD291" i="8" s="1"/>
  <c r="AE291" s="1"/>
  <c r="AL290" i="7"/>
  <c r="AD290" i="8" s="1"/>
  <c r="AE290" s="1"/>
  <c r="AL289" i="7"/>
  <c r="AD289" i="8" s="1"/>
  <c r="AE289" s="1"/>
  <c r="AL288" i="7"/>
  <c r="AD288" i="8" s="1"/>
  <c r="AE288" s="1"/>
  <c r="AL286" i="7"/>
  <c r="AD286" i="8" s="1"/>
  <c r="AE286" s="1"/>
  <c r="AL285" i="7"/>
  <c r="AD285" i="8" s="1"/>
  <c r="AE285" s="1"/>
  <c r="AL284" i="7"/>
  <c r="AD284" i="8" s="1"/>
  <c r="AE284" s="1"/>
  <c r="AL283" i="7"/>
  <c r="AD283" i="8" s="1"/>
  <c r="AE283" s="1"/>
  <c r="AL282" i="7"/>
  <c r="AD282" i="8" s="1"/>
  <c r="AE282" s="1"/>
  <c r="AL281" i="7"/>
  <c r="AD281" i="8" s="1"/>
  <c r="AE281" s="1"/>
  <c r="AL280" i="7"/>
  <c r="AD280" i="8" s="1"/>
  <c r="AE280" s="1"/>
  <c r="AL279" i="7"/>
  <c r="AD279" i="8" s="1"/>
  <c r="AE279" s="1"/>
  <c r="AL278" i="7"/>
  <c r="AD278" i="8" s="1"/>
  <c r="AE278" s="1"/>
  <c r="AL277" i="7"/>
  <c r="AD277" i="8" s="1"/>
  <c r="AE277" s="1"/>
  <c r="AL276" i="7"/>
  <c r="AD276" i="8" s="1"/>
  <c r="AE276" s="1"/>
  <c r="AL275" i="7"/>
  <c r="AD275" i="8" s="1"/>
  <c r="AE275" s="1"/>
  <c r="AL274" i="7"/>
  <c r="AD274" i="8" s="1"/>
  <c r="AE274" s="1"/>
  <c r="AL273" i="7"/>
  <c r="AD273" i="8" s="1"/>
  <c r="AE273" s="1"/>
  <c r="AL272" i="7"/>
  <c r="AD272" i="8" s="1"/>
  <c r="AE272" s="1"/>
  <c r="AL271" i="7"/>
  <c r="AD271" i="8" s="1"/>
  <c r="AE271" s="1"/>
  <c r="AL270" i="7"/>
  <c r="AD270" i="8" s="1"/>
  <c r="AE270" s="1"/>
  <c r="AL268" i="7"/>
  <c r="AD268" i="8" s="1"/>
  <c r="AE268" s="1"/>
  <c r="AL267" i="7"/>
  <c r="AD267" i="8" s="1"/>
  <c r="AE267" s="1"/>
  <c r="AL266" i="7"/>
  <c r="AD266" i="8" s="1"/>
  <c r="AE266" s="1"/>
  <c r="AL265" i="7"/>
  <c r="AD265" i="8" s="1"/>
  <c r="AE265" s="1"/>
  <c r="AL264" i="7"/>
  <c r="AD264" i="8" s="1"/>
  <c r="AE264" s="1"/>
  <c r="AL263" i="7"/>
  <c r="AD263" i="8" s="1"/>
  <c r="AE263" s="1"/>
  <c r="AL262" i="7"/>
  <c r="AD262" i="8" s="1"/>
  <c r="AE262" s="1"/>
  <c r="AL260" i="7"/>
  <c r="AD260" i="8" s="1"/>
  <c r="AE260" s="1"/>
  <c r="AL259" i="7"/>
  <c r="AD259" i="8" s="1"/>
  <c r="AE259" s="1"/>
  <c r="AL258" i="7"/>
  <c r="AD258" i="8" s="1"/>
  <c r="AE258" s="1"/>
  <c r="AL257" i="7"/>
  <c r="AD257" i="8" s="1"/>
  <c r="AE257" s="1"/>
  <c r="AL256" i="7"/>
  <c r="AD256" i="8" s="1"/>
  <c r="AE256" s="1"/>
  <c r="AL255" i="7"/>
  <c r="AD255" i="8" s="1"/>
  <c r="AE255" s="1"/>
  <c r="AL254" i="7"/>
  <c r="AD254" i="8" s="1"/>
  <c r="AE254" s="1"/>
  <c r="AL253" i="7"/>
  <c r="AD253" i="8" s="1"/>
  <c r="AE253" s="1"/>
  <c r="AL252" i="7"/>
  <c r="AD252" i="8" s="1"/>
  <c r="AE252" s="1"/>
  <c r="AL251" i="7"/>
  <c r="AD251" i="8" s="1"/>
  <c r="AE251" s="1"/>
  <c r="AL250" i="7"/>
  <c r="AD250" i="8" s="1"/>
  <c r="AE250" s="1"/>
  <c r="AL249" i="7"/>
  <c r="AD249" i="8" s="1"/>
  <c r="AE249" s="1"/>
  <c r="AL248" i="7"/>
  <c r="AD248" i="8" s="1"/>
  <c r="AE248" s="1"/>
  <c r="AL247" i="7"/>
  <c r="AD247" i="8" s="1"/>
  <c r="AE247" s="1"/>
  <c r="AL246" i="7"/>
  <c r="AD246" i="8" s="1"/>
  <c r="AE246" s="1"/>
  <c r="AL244" i="7"/>
  <c r="AD244" i="8" s="1"/>
  <c r="AE244" s="1"/>
  <c r="AL243" i="7"/>
  <c r="AD243" i="8" s="1"/>
  <c r="AE243" s="1"/>
  <c r="AL242" i="7"/>
  <c r="AD242" i="8" s="1"/>
  <c r="AE242" s="1"/>
  <c r="AL241" i="7"/>
  <c r="AD241" i="8" s="1"/>
  <c r="AE241" s="1"/>
  <c r="AL240" i="7"/>
  <c r="AD240" i="8" s="1"/>
  <c r="AE240" s="1"/>
  <c r="AL239" i="7"/>
  <c r="AD239" i="8" s="1"/>
  <c r="AE239" s="1"/>
  <c r="AL238" i="7"/>
  <c r="AD238" i="8" s="1"/>
  <c r="AE238" s="1"/>
  <c r="AL237" i="7"/>
  <c r="AD237" i="8" s="1"/>
  <c r="AE237" s="1"/>
  <c r="AL235" i="7"/>
  <c r="AD235" i="8" s="1"/>
  <c r="AE235" s="1"/>
  <c r="AL234" i="7"/>
  <c r="AD234" i="8" s="1"/>
  <c r="AE234" s="1"/>
  <c r="AL233" i="7"/>
  <c r="AD233" i="8" s="1"/>
  <c r="AE233" s="1"/>
  <c r="AL232" i="7"/>
  <c r="AD232" i="8" s="1"/>
  <c r="AE232" s="1"/>
  <c r="AL231" i="7"/>
  <c r="AD231" i="8" s="1"/>
  <c r="AE231" s="1"/>
  <c r="AL230" i="7"/>
  <c r="AD230" i="8" s="1"/>
  <c r="AE230" s="1"/>
  <c r="AL229" i="7"/>
  <c r="AD229" i="8" s="1"/>
  <c r="AE229" s="1"/>
  <c r="AL228" i="7"/>
  <c r="AD228" i="8" s="1"/>
  <c r="AE228" s="1"/>
  <c r="AL227" i="7"/>
  <c r="AD227" i="8" s="1"/>
  <c r="AE227" s="1"/>
  <c r="AL225" i="7"/>
  <c r="AD225" i="8" s="1"/>
  <c r="AE225" s="1"/>
  <c r="AL224" i="7"/>
  <c r="AD224" i="8" s="1"/>
  <c r="AE224" s="1"/>
  <c r="AL223" i="7"/>
  <c r="AD223" i="8" s="1"/>
  <c r="AE223" s="1"/>
  <c r="AL222" i="7"/>
  <c r="AD222" i="8" s="1"/>
  <c r="AE222" s="1"/>
  <c r="AL221" i="7"/>
  <c r="AD221" i="8" s="1"/>
  <c r="AE221" s="1"/>
  <c r="AL220" i="7"/>
  <c r="AD220" i="8" s="1"/>
  <c r="AE220" s="1"/>
  <c r="AL219" i="7"/>
  <c r="AD219" i="8" s="1"/>
  <c r="AE219" s="1"/>
  <c r="AL218" i="7"/>
  <c r="AD218" i="8" s="1"/>
  <c r="AE218" s="1"/>
  <c r="AL217" i="7"/>
  <c r="AD217" i="8" s="1"/>
  <c r="AE217" s="1"/>
  <c r="AL216" i="7"/>
  <c r="AD216" i="8" s="1"/>
  <c r="AE216" s="1"/>
  <c r="AL215" i="7"/>
  <c r="AD215" i="8" s="1"/>
  <c r="AE215" s="1"/>
  <c r="AL214" i="7"/>
  <c r="AD214" i="8" s="1"/>
  <c r="AE214" s="1"/>
  <c r="AL213" i="7"/>
  <c r="AD213" i="8" s="1"/>
  <c r="AE213" s="1"/>
  <c r="AL211" i="7"/>
  <c r="AD211" i="8" s="1"/>
  <c r="AE211" s="1"/>
  <c r="AL210" i="7"/>
  <c r="AD210" i="8" s="1"/>
  <c r="AE210" s="1"/>
  <c r="AL209" i="7"/>
  <c r="AD209" i="8" s="1"/>
  <c r="AE209" s="1"/>
  <c r="AL208" i="7"/>
  <c r="AD208" i="8" s="1"/>
  <c r="AE208" s="1"/>
  <c r="AL207" i="7"/>
  <c r="AD207" i="8" s="1"/>
  <c r="AE207" s="1"/>
  <c r="AL206" i="7"/>
  <c r="AD206" i="8" s="1"/>
  <c r="AE206" s="1"/>
  <c r="AL205" i="7"/>
  <c r="AD205" i="8" s="1"/>
  <c r="AE205" s="1"/>
  <c r="AL204" i="7"/>
  <c r="AD204" i="8" s="1"/>
  <c r="AE204" s="1"/>
  <c r="AL203" i="7"/>
  <c r="AD203" i="8" s="1"/>
  <c r="AE203" s="1"/>
  <c r="AL202" i="7"/>
  <c r="AD202" i="8" s="1"/>
  <c r="AE202" s="1"/>
  <c r="AL201" i="7"/>
  <c r="AD201" i="8" s="1"/>
  <c r="AE201" s="1"/>
  <c r="AL200" i="7"/>
  <c r="AD200" i="8" s="1"/>
  <c r="AE200" s="1"/>
  <c r="AL198" i="7"/>
  <c r="AD198" i="8" s="1"/>
  <c r="AE198" s="1"/>
  <c r="AL197" i="7"/>
  <c r="AD197" i="8" s="1"/>
  <c r="AE197" s="1"/>
  <c r="AL196" i="7"/>
  <c r="AD196" i="8" s="1"/>
  <c r="AE196" s="1"/>
  <c r="AL195" i="7"/>
  <c r="AD195" i="8" s="1"/>
  <c r="AE195" s="1"/>
  <c r="AL194" i="7"/>
  <c r="AD194" i="8" s="1"/>
  <c r="AE194" s="1"/>
  <c r="AL193" i="7"/>
  <c r="AD193" i="8" s="1"/>
  <c r="AE193" s="1"/>
  <c r="AL192" i="7"/>
  <c r="AD192" i="8" s="1"/>
  <c r="AE192" s="1"/>
  <c r="AL191" i="7"/>
  <c r="AD191" i="8" s="1"/>
  <c r="AE191" s="1"/>
  <c r="AL190" i="7"/>
  <c r="AD190" i="8" s="1"/>
  <c r="AE190" s="1"/>
  <c r="AL189" i="7"/>
  <c r="AD189" i="8" s="1"/>
  <c r="AE189" s="1"/>
  <c r="AL188" i="7"/>
  <c r="AD188" i="8" s="1"/>
  <c r="AE188" s="1"/>
  <c r="AL187" i="7"/>
  <c r="AD187" i="8" s="1"/>
  <c r="AE187" s="1"/>
  <c r="AL186" i="7"/>
  <c r="AD186" i="8" s="1"/>
  <c r="AE186" s="1"/>
  <c r="AL184" i="7"/>
  <c r="AD184" i="8" s="1"/>
  <c r="AE184" s="1"/>
  <c r="AL183" i="7"/>
  <c r="AD183" i="8" s="1"/>
  <c r="AE183" s="1"/>
  <c r="AL182" i="7"/>
  <c r="AD182" i="8" s="1"/>
  <c r="AE182" s="1"/>
  <c r="AL181" i="7"/>
  <c r="AD181" i="8" s="1"/>
  <c r="AE181" s="1"/>
  <c r="AL180" i="7"/>
  <c r="AD180" i="8" s="1"/>
  <c r="AE180" s="1"/>
  <c r="AL179" i="7"/>
  <c r="AD179" i="8" s="1"/>
  <c r="AE179" s="1"/>
  <c r="AL178" i="7"/>
  <c r="AD178" i="8" s="1"/>
  <c r="AE178" s="1"/>
  <c r="AL177" i="7"/>
  <c r="AD177" i="8" s="1"/>
  <c r="AE177" s="1"/>
  <c r="AL176" i="7"/>
  <c r="AD176" i="8" s="1"/>
  <c r="AE176" s="1"/>
  <c r="AL175" i="7"/>
  <c r="AD175" i="8" s="1"/>
  <c r="AE175" s="1"/>
  <c r="AL174" i="7"/>
  <c r="AD174" i="8" s="1"/>
  <c r="AE174" s="1"/>
  <c r="AL172" i="7"/>
  <c r="AD172" i="8" s="1"/>
  <c r="AE172" s="1"/>
  <c r="AL171" i="7"/>
  <c r="AD171" i="8" s="1"/>
  <c r="AE171" s="1"/>
  <c r="AL170" i="7"/>
  <c r="AD170" i="8" s="1"/>
  <c r="AE170" s="1"/>
  <c r="AL169" i="7"/>
  <c r="AD169" i="8" s="1"/>
  <c r="AE169" s="1"/>
  <c r="AL168" i="7"/>
  <c r="AD168" i="8" s="1"/>
  <c r="AE168" s="1"/>
  <c r="AL167" i="7"/>
  <c r="AD167" i="8" s="1"/>
  <c r="AE167" s="1"/>
  <c r="AL166" i="7"/>
  <c r="AD166" i="8" s="1"/>
  <c r="AE166" s="1"/>
  <c r="AL165" i="7"/>
  <c r="AD165" i="8" s="1"/>
  <c r="AE165" s="1"/>
  <c r="AL164" i="7"/>
  <c r="AD164" i="8" s="1"/>
  <c r="AE164" s="1"/>
  <c r="AL163" i="7"/>
  <c r="AD163" i="8" s="1"/>
  <c r="AE163" s="1"/>
  <c r="AL162" i="7"/>
  <c r="AD162" i="8" s="1"/>
  <c r="AE162" s="1"/>
  <c r="AL161" i="7"/>
  <c r="AD161" i="8" s="1"/>
  <c r="AE161" s="1"/>
  <c r="AL160" i="7"/>
  <c r="AD160" i="8" s="1"/>
  <c r="AE160" s="1"/>
  <c r="AL158" i="7"/>
  <c r="AD158" i="8" s="1"/>
  <c r="AE158" s="1"/>
  <c r="AL157" i="7"/>
  <c r="AD157" i="8" s="1"/>
  <c r="AE157" s="1"/>
  <c r="AL156" i="7"/>
  <c r="AD156" i="8" s="1"/>
  <c r="AE156" s="1"/>
  <c r="AL155" i="7"/>
  <c r="AD155" i="8" s="1"/>
  <c r="AE155" s="1"/>
  <c r="AL154" i="7"/>
  <c r="AD154" i="8" s="1"/>
  <c r="AE154" s="1"/>
  <c r="AL153" i="7"/>
  <c r="AD153" i="8" s="1"/>
  <c r="AE153" s="1"/>
  <c r="AL152" i="7"/>
  <c r="AD152" i="8" s="1"/>
  <c r="AE152" s="1"/>
  <c r="AL151" i="7"/>
  <c r="AD151" i="8" s="1"/>
  <c r="AE151" s="1"/>
  <c r="AL150" i="7"/>
  <c r="AD150" i="8" s="1"/>
  <c r="AE150" s="1"/>
  <c r="AL149" i="7"/>
  <c r="AD149" i="8" s="1"/>
  <c r="AE149" s="1"/>
  <c r="AL148" i="7"/>
  <c r="AD148" i="8" s="1"/>
  <c r="AE148" s="1"/>
  <c r="AL147" i="7"/>
  <c r="AD147" i="8" s="1"/>
  <c r="AE147" s="1"/>
  <c r="AL145" i="7"/>
  <c r="AD145" i="8" s="1"/>
  <c r="AE145" s="1"/>
  <c r="AL144" i="7"/>
  <c r="AD144" i="8" s="1"/>
  <c r="AE144" s="1"/>
  <c r="AL143" i="7"/>
  <c r="AD143" i="8" s="1"/>
  <c r="AE143" s="1"/>
  <c r="AL142" i="7"/>
  <c r="AD142" i="8" s="1"/>
  <c r="AE142" s="1"/>
  <c r="AL141" i="7"/>
  <c r="AD141" i="8" s="1"/>
  <c r="AE141" s="1"/>
  <c r="AL140" i="7"/>
  <c r="AD140" i="8" s="1"/>
  <c r="AE140" s="1"/>
  <c r="AL138" i="7"/>
  <c r="AD138" i="8" s="1"/>
  <c r="AE138" s="1"/>
  <c r="AL137" i="7"/>
  <c r="AD137" i="8" s="1"/>
  <c r="AE137" s="1"/>
  <c r="AL136" i="7"/>
  <c r="AD136" i="8" s="1"/>
  <c r="AE136" s="1"/>
  <c r="AL135" i="7"/>
  <c r="AD135" i="8" s="1"/>
  <c r="AE135" s="1"/>
  <c r="AL134" i="7"/>
  <c r="AD134" i="8" s="1"/>
  <c r="AE134" s="1"/>
  <c r="AL133" i="7"/>
  <c r="AD133" i="8" s="1"/>
  <c r="AE133" s="1"/>
  <c r="AL132" i="7"/>
  <c r="AD132" i="8" s="1"/>
  <c r="AE132" s="1"/>
  <c r="AL131" i="7"/>
  <c r="AD131" i="8" s="1"/>
  <c r="AE131" s="1"/>
  <c r="AL130" i="7"/>
  <c r="AD130" i="8" s="1"/>
  <c r="AE130" s="1"/>
  <c r="AL128" i="7"/>
  <c r="AD128" i="8" s="1"/>
  <c r="AE128" s="1"/>
  <c r="AL127" i="7"/>
  <c r="AD127" i="8" s="1"/>
  <c r="AE127" s="1"/>
  <c r="AL126" i="7"/>
  <c r="AD126" i="8" s="1"/>
  <c r="AE126" s="1"/>
  <c r="AL125" i="7"/>
  <c r="AD125" i="8" s="1"/>
  <c r="AE125" s="1"/>
  <c r="AL124" i="7"/>
  <c r="AD124" i="8" s="1"/>
  <c r="AE124" s="1"/>
  <c r="AL123" i="7"/>
  <c r="AD123" i="8" s="1"/>
  <c r="AE123" s="1"/>
  <c r="AL122" i="7"/>
  <c r="AD122" i="8" s="1"/>
  <c r="AE122" s="1"/>
  <c r="AL120" i="7"/>
  <c r="AD120" i="8" s="1"/>
  <c r="AE120" s="1"/>
  <c r="AL119" i="7"/>
  <c r="AD119" i="8" s="1"/>
  <c r="AE119" s="1"/>
  <c r="AL118" i="7"/>
  <c r="AD118" i="8" s="1"/>
  <c r="AE118" s="1"/>
  <c r="AL117" i="7"/>
  <c r="AD117" i="8" s="1"/>
  <c r="AE117" s="1"/>
  <c r="AL116" i="7"/>
  <c r="AD116" i="8" s="1"/>
  <c r="AE116" s="1"/>
  <c r="AL115" i="7"/>
  <c r="AD115" i="8" s="1"/>
  <c r="AE115" s="1"/>
  <c r="AL114" i="7"/>
  <c r="AD114" i="8" s="1"/>
  <c r="AE114" s="1"/>
  <c r="AL113" i="7"/>
  <c r="AD113" i="8" s="1"/>
  <c r="AE113" s="1"/>
  <c r="AL112" i="7"/>
  <c r="AD112" i="8" s="1"/>
  <c r="AE112" s="1"/>
  <c r="AL111" i="7"/>
  <c r="AD111" i="8" s="1"/>
  <c r="AE111" s="1"/>
  <c r="AL110" i="7"/>
  <c r="AD110" i="8" s="1"/>
  <c r="AE110" s="1"/>
  <c r="AL109" i="7"/>
  <c r="AD109" i="8" s="1"/>
  <c r="AE109" s="1"/>
  <c r="AL108" i="7"/>
  <c r="AD108" i="8" s="1"/>
  <c r="AE108" s="1"/>
  <c r="AL107" i="7"/>
  <c r="AD107" i="8" s="1"/>
  <c r="AE107" s="1"/>
  <c r="AL106" i="7"/>
  <c r="AD106" i="8" s="1"/>
  <c r="AE106" s="1"/>
  <c r="AL104" i="7"/>
  <c r="AD104" i="8" s="1"/>
  <c r="AE104" s="1"/>
  <c r="AL103" i="7"/>
  <c r="AD103" i="8" s="1"/>
  <c r="AE103" s="1"/>
  <c r="AL102" i="7"/>
  <c r="AD102" i="8" s="1"/>
  <c r="AE102" s="1"/>
  <c r="AL101" i="7"/>
  <c r="AD101" i="8" s="1"/>
  <c r="AE101" s="1"/>
  <c r="AL100" i="7"/>
  <c r="AD100" i="8" s="1"/>
  <c r="AE100" s="1"/>
  <c r="AL99" i="7"/>
  <c r="AD99" i="8" s="1"/>
  <c r="AE99" s="1"/>
  <c r="AL98" i="7"/>
  <c r="AD98" i="8" s="1"/>
  <c r="AE98" s="1"/>
  <c r="AL97" i="7"/>
  <c r="AD97" i="8" s="1"/>
  <c r="AE97" s="1"/>
  <c r="AL96" i="7"/>
  <c r="AD96" i="8" s="1"/>
  <c r="AE96" s="1"/>
  <c r="AL95" i="7"/>
  <c r="AD95" i="8" s="1"/>
  <c r="AE95" s="1"/>
  <c r="AL94" i="7"/>
  <c r="AD94" i="8" s="1"/>
  <c r="AE94" s="1"/>
  <c r="AL93" i="7"/>
  <c r="AD93" i="8" s="1"/>
  <c r="AE93" s="1"/>
  <c r="AL92" i="7"/>
  <c r="AD92" i="8" s="1"/>
  <c r="AE92" s="1"/>
  <c r="AL90" i="7"/>
  <c r="AD90" i="8" s="1"/>
  <c r="AE90" s="1"/>
  <c r="AL89" i="7"/>
  <c r="AD89" i="8" s="1"/>
  <c r="AE89" s="1"/>
  <c r="AL88" i="7"/>
  <c r="AD88" i="8" s="1"/>
  <c r="AE88" s="1"/>
  <c r="AL87" i="7"/>
  <c r="AD87" i="8" s="1"/>
  <c r="AE87" s="1"/>
  <c r="AL86" i="7"/>
  <c r="AD86" i="8" s="1"/>
  <c r="AE86" s="1"/>
  <c r="AL85" i="7"/>
  <c r="AD85" i="8" s="1"/>
  <c r="AE85" s="1"/>
  <c r="AL84" i="7"/>
  <c r="AD84" i="8" s="1"/>
  <c r="AE84" s="1"/>
  <c r="AL83" i="7"/>
  <c r="AD83" i="8" s="1"/>
  <c r="AE83" s="1"/>
  <c r="AL82" i="7"/>
  <c r="AD82" i="8" s="1"/>
  <c r="AE82" s="1"/>
  <c r="AL80" i="7"/>
  <c r="AD80" i="8" s="1"/>
  <c r="AE80" s="1"/>
  <c r="AL79" i="7"/>
  <c r="AD79" i="8" s="1"/>
  <c r="AE79" s="1"/>
  <c r="AL78" i="7"/>
  <c r="AD78" i="8" s="1"/>
  <c r="AE78" s="1"/>
  <c r="AL77" i="7"/>
  <c r="AD77" i="8" s="1"/>
  <c r="AE77" s="1"/>
  <c r="AL76" i="7"/>
  <c r="AD76" i="8" s="1"/>
  <c r="AE76" s="1"/>
  <c r="AL75" i="7"/>
  <c r="AD75" i="8" s="1"/>
  <c r="AE75" s="1"/>
  <c r="AL74" i="7"/>
  <c r="AD74" i="8" s="1"/>
  <c r="AE74" s="1"/>
  <c r="AL73" i="7"/>
  <c r="AD73" i="8" s="1"/>
  <c r="AE73" s="1"/>
  <c r="AL71" i="7"/>
  <c r="AD71" i="8" s="1"/>
  <c r="AE71" s="1"/>
  <c r="AL70" i="7"/>
  <c r="AD70" i="8" s="1"/>
  <c r="AE70" s="1"/>
  <c r="AL69" i="7"/>
  <c r="AD69" i="8" s="1"/>
  <c r="AE69" s="1"/>
  <c r="AL68" i="7"/>
  <c r="AD68" i="8" s="1"/>
  <c r="AE68" s="1"/>
  <c r="AL67" i="7"/>
  <c r="AD67" i="8" s="1"/>
  <c r="AE67" s="1"/>
  <c r="AL65" i="7"/>
  <c r="AD65" i="8" s="1"/>
  <c r="AE65" s="1"/>
  <c r="AL64" i="7"/>
  <c r="AD64" i="8" s="1"/>
  <c r="AE64" s="1"/>
  <c r="AL63" i="7"/>
  <c r="AD63" i="8" s="1"/>
  <c r="AE63" s="1"/>
  <c r="AL62" i="7"/>
  <c r="AD62" i="8" s="1"/>
  <c r="AE62" s="1"/>
  <c r="AL61" i="7"/>
  <c r="AD61" i="8" s="1"/>
  <c r="AE61" s="1"/>
  <c r="AL60" i="7"/>
  <c r="AD60" i="8" s="1"/>
  <c r="AE60" s="1"/>
  <c r="AL59" i="7"/>
  <c r="AD59" i="8" s="1"/>
  <c r="AE59" s="1"/>
  <c r="AL58" i="7"/>
  <c r="AD58" i="8" s="1"/>
  <c r="AE58" s="1"/>
  <c r="AL57" i="7"/>
  <c r="AD57" i="8" s="1"/>
  <c r="AE57" s="1"/>
  <c r="AL56" i="7"/>
  <c r="AD56" i="8" s="1"/>
  <c r="AE56" s="1"/>
  <c r="AL55" i="7"/>
  <c r="AD55" i="8" s="1"/>
  <c r="AE55" s="1"/>
  <c r="AL54" i="7"/>
  <c r="AD54" i="8" s="1"/>
  <c r="AE54" s="1"/>
  <c r="AL53" i="7"/>
  <c r="AD53" i="8" s="1"/>
  <c r="AE53" s="1"/>
  <c r="AL51" i="7"/>
  <c r="AD51" i="8" s="1"/>
  <c r="AE51" s="1"/>
  <c r="AL50" i="7"/>
  <c r="AD50" i="8" s="1"/>
  <c r="AE50" s="1"/>
  <c r="AL49" i="7"/>
  <c r="AD49" i="8" s="1"/>
  <c r="AE49" s="1"/>
  <c r="AL48" i="7"/>
  <c r="AD48" i="8" s="1"/>
  <c r="AE48" s="1"/>
  <c r="AL47" i="7"/>
  <c r="AD47" i="8" s="1"/>
  <c r="AE47" s="1"/>
  <c r="AL44" i="7"/>
  <c r="AD44" i="8" s="1"/>
  <c r="AE44" s="1"/>
  <c r="AL43" i="7"/>
  <c r="AD43" i="8" s="1"/>
  <c r="AE43" s="1"/>
  <c r="AL42" i="7"/>
  <c r="AD42" i="8" s="1"/>
  <c r="AE42" s="1"/>
  <c r="AL41" i="7"/>
  <c r="AD41" i="8" s="1"/>
  <c r="AE41" s="1"/>
  <c r="AL40" i="7"/>
  <c r="AD40" i="8" s="1"/>
  <c r="AE40" s="1"/>
  <c r="AL39" i="7"/>
  <c r="AD39" i="8" s="1"/>
  <c r="AE39" s="1"/>
  <c r="AL38" i="7"/>
  <c r="AD38" i="8" s="1"/>
  <c r="AE38" s="1"/>
  <c r="AL37" i="7"/>
  <c r="AD37" i="8" s="1"/>
  <c r="AE37" s="1"/>
  <c r="AL36" i="7"/>
  <c r="AD36" i="8" s="1"/>
  <c r="AE36" s="1"/>
  <c r="AL35" i="7"/>
  <c r="AD35" i="8" s="1"/>
  <c r="AE35" s="1"/>
  <c r="AL34" i="7"/>
  <c r="AD34" i="8" s="1"/>
  <c r="AE34" s="1"/>
  <c r="AL33" i="7"/>
  <c r="AD33" i="8" s="1"/>
  <c r="AE33" s="1"/>
  <c r="AL32" i="7"/>
  <c r="AD32" i="8" s="1"/>
  <c r="AE32" s="1"/>
  <c r="AL31" i="7"/>
  <c r="AD31" i="8" s="1"/>
  <c r="AE31" s="1"/>
  <c r="AL30" i="7"/>
  <c r="AD30" i="8" s="1"/>
  <c r="AE30" s="1"/>
  <c r="AL29" i="7"/>
  <c r="AD29" i="8" s="1"/>
  <c r="AE29" s="1"/>
  <c r="AL28" i="7"/>
  <c r="AD28" i="8" s="1"/>
  <c r="AE28" s="1"/>
  <c r="AL27" i="7"/>
  <c r="AD27" i="8" s="1"/>
  <c r="AE27" s="1"/>
  <c r="AL26" i="7"/>
  <c r="AD26" i="8" s="1"/>
  <c r="AE26" s="1"/>
  <c r="AL25" i="7"/>
  <c r="AD25" i="8" s="1"/>
  <c r="AE25" s="1"/>
  <c r="AL24" i="7"/>
  <c r="AD24" i="8" s="1"/>
  <c r="AE24" s="1"/>
  <c r="AL23" i="7"/>
  <c r="AD23" i="8" s="1"/>
  <c r="AE23" s="1"/>
  <c r="AL22" i="7"/>
  <c r="AD22" i="8" s="1"/>
  <c r="AE22" s="1"/>
  <c r="AL21" i="7"/>
  <c r="AD21" i="8" s="1"/>
  <c r="AE21" s="1"/>
  <c r="AL20" i="7"/>
  <c r="AD20" i="8" s="1"/>
  <c r="AE20" s="1"/>
  <c r="AL19" i="7"/>
  <c r="AD19" i="8" s="1"/>
  <c r="AE19" s="1"/>
  <c r="AL18" i="7"/>
  <c r="AD18" i="8" s="1"/>
  <c r="AE18" s="1"/>
  <c r="AK45" i="7"/>
  <c r="AJ45"/>
  <c r="AL45" l="1"/>
  <c r="AK17"/>
  <c r="AJ17"/>
  <c r="L7"/>
  <c r="I7" i="8" s="1"/>
  <c r="J7" s="1"/>
  <c r="Z376" i="7"/>
  <c r="U376" i="8" s="1"/>
  <c r="V376" s="1"/>
  <c r="Z375" i="7"/>
  <c r="U375" i="8" s="1"/>
  <c r="V375" s="1"/>
  <c r="Z374" i="7"/>
  <c r="U374" i="8" s="1"/>
  <c r="V374" s="1"/>
  <c r="Z373" i="7"/>
  <c r="U373" i="8" s="1"/>
  <c r="V373" s="1"/>
  <c r="Z372" i="7"/>
  <c r="U372" i="8" s="1"/>
  <c r="V372" s="1"/>
  <c r="Z371" i="7"/>
  <c r="U371" i="8" s="1"/>
  <c r="V371" s="1"/>
  <c r="Z370" i="7"/>
  <c r="U370" i="8" s="1"/>
  <c r="V370" s="1"/>
  <c r="Z369" i="7"/>
  <c r="U369" i="8" s="1"/>
  <c r="V369" s="1"/>
  <c r="Z368" i="7"/>
  <c r="U368" i="8" s="1"/>
  <c r="V368" s="1"/>
  <c r="Z367" i="7"/>
  <c r="U367" i="8" s="1"/>
  <c r="V367" s="1"/>
  <c r="Z366" i="7"/>
  <c r="U366" i="8" s="1"/>
  <c r="V366" s="1"/>
  <c r="Z365" i="7"/>
  <c r="U365" i="8" s="1"/>
  <c r="V365" s="1"/>
  <c r="Z363" i="7"/>
  <c r="U363" i="8" s="1"/>
  <c r="V363" s="1"/>
  <c r="Z362" i="7"/>
  <c r="U362" i="8" s="1"/>
  <c r="V362" s="1"/>
  <c r="Z361" i="7"/>
  <c r="U361" i="8" s="1"/>
  <c r="V361" s="1"/>
  <c r="Z360" i="7"/>
  <c r="U360" i="8" s="1"/>
  <c r="V360" s="1"/>
  <c r="Z359" i="7"/>
  <c r="U359" i="8" s="1"/>
  <c r="V359" s="1"/>
  <c r="Z358" i="7"/>
  <c r="U358" i="8" s="1"/>
  <c r="V358" s="1"/>
  <c r="Z357" i="7"/>
  <c r="U357" i="8" s="1"/>
  <c r="V357" s="1"/>
  <c r="Z356" i="7"/>
  <c r="U356" i="8" s="1"/>
  <c r="V356" s="1"/>
  <c r="Z355" i="7"/>
  <c r="U355" i="8" s="1"/>
  <c r="V355" s="1"/>
  <c r="Z354" i="7"/>
  <c r="U354" i="8" s="1"/>
  <c r="V354" s="1"/>
  <c r="Z353" i="7"/>
  <c r="U353" i="8" s="1"/>
  <c r="V353" s="1"/>
  <c r="Z351" i="7"/>
  <c r="U351" i="8" s="1"/>
  <c r="V351" s="1"/>
  <c r="Z350" i="7"/>
  <c r="U350" i="8" s="1"/>
  <c r="V350" s="1"/>
  <c r="Z349" i="7"/>
  <c r="U349" i="8" s="1"/>
  <c r="V349" s="1"/>
  <c r="Z348" i="7"/>
  <c r="U348" i="8" s="1"/>
  <c r="V348" s="1"/>
  <c r="Z347" i="7"/>
  <c r="U347" i="8" s="1"/>
  <c r="V347" s="1"/>
  <c r="Z346" i="7"/>
  <c r="U346" i="8" s="1"/>
  <c r="V346" s="1"/>
  <c r="Z345" i="7"/>
  <c r="U345" i="8" s="1"/>
  <c r="V345" s="1"/>
  <c r="Z344" i="7"/>
  <c r="U344" i="8" s="1"/>
  <c r="V344" s="1"/>
  <c r="Z343" i="7"/>
  <c r="U343" i="8" s="1"/>
  <c r="V343" s="1"/>
  <c r="Z342" i="7"/>
  <c r="U342" i="8" s="1"/>
  <c r="V342" s="1"/>
  <c r="Z341" i="7"/>
  <c r="U341" i="8" s="1"/>
  <c r="V341" s="1"/>
  <c r="Z339" i="7"/>
  <c r="U339" i="8" s="1"/>
  <c r="V339" s="1"/>
  <c r="Z338" i="7"/>
  <c r="U338" i="8" s="1"/>
  <c r="V338" s="1"/>
  <c r="Z337" i="7"/>
  <c r="U337" i="8" s="1"/>
  <c r="V337" s="1"/>
  <c r="Z336" i="7"/>
  <c r="U336" i="8" s="1"/>
  <c r="V336" s="1"/>
  <c r="Z335" i="7"/>
  <c r="U335" i="8" s="1"/>
  <c r="V335" s="1"/>
  <c r="Z334" i="7"/>
  <c r="U334" i="8" s="1"/>
  <c r="V334" s="1"/>
  <c r="Z333" i="7"/>
  <c r="U333" i="8" s="1"/>
  <c r="V333" s="1"/>
  <c r="Z332" i="7"/>
  <c r="U332" i="8" s="1"/>
  <c r="V332" s="1"/>
  <c r="Z331" i="7"/>
  <c r="U331" i="8" s="1"/>
  <c r="V331" s="1"/>
  <c r="Z330" i="7"/>
  <c r="U330" i="8" s="1"/>
  <c r="V330" s="1"/>
  <c r="Z329" i="7"/>
  <c r="U329" i="8" s="1"/>
  <c r="V329" s="1"/>
  <c r="Z327" i="7"/>
  <c r="U327" i="8" s="1"/>
  <c r="V327" s="1"/>
  <c r="Z326" i="7"/>
  <c r="U326" i="8" s="1"/>
  <c r="V326" s="1"/>
  <c r="Z325" i="7"/>
  <c r="U325" i="8" s="1"/>
  <c r="V325" s="1"/>
  <c r="Z324" i="7"/>
  <c r="U324" i="8" s="1"/>
  <c r="V324" s="1"/>
  <c r="Z323" i="7"/>
  <c r="U323" i="8" s="1"/>
  <c r="V323" s="1"/>
  <c r="Z322" i="7"/>
  <c r="U322" i="8" s="1"/>
  <c r="V322" s="1"/>
  <c r="Z321" i="7"/>
  <c r="U321" i="8" s="1"/>
  <c r="V321" s="1"/>
  <c r="Z320" i="7"/>
  <c r="U320" i="8" s="1"/>
  <c r="V320" s="1"/>
  <c r="Z319" i="7"/>
  <c r="U319" i="8" s="1"/>
  <c r="V319" s="1"/>
  <c r="Z318" i="7"/>
  <c r="U318" i="8" s="1"/>
  <c r="V318" s="1"/>
  <c r="Z317" i="7"/>
  <c r="U317" i="8" s="1"/>
  <c r="V317" s="1"/>
  <c r="Z316" i="7"/>
  <c r="U316" i="8" s="1"/>
  <c r="V316" s="1"/>
  <c r="Z315" i="7"/>
  <c r="U315" i="8" s="1"/>
  <c r="V315" s="1"/>
  <c r="Z314" i="7"/>
  <c r="U314" i="8" s="1"/>
  <c r="V314" s="1"/>
  <c r="Z313" i="7"/>
  <c r="U313" i="8" s="1"/>
  <c r="V313" s="1"/>
  <c r="Z311" i="7"/>
  <c r="U311" i="8" s="1"/>
  <c r="V311" s="1"/>
  <c r="Z310" i="7"/>
  <c r="U310" i="8" s="1"/>
  <c r="V310" s="1"/>
  <c r="Z309" i="7"/>
  <c r="U309" i="8" s="1"/>
  <c r="V309" s="1"/>
  <c r="Z308" i="7"/>
  <c r="U308" i="8" s="1"/>
  <c r="V308" s="1"/>
  <c r="Z307" i="7"/>
  <c r="U307" i="8" s="1"/>
  <c r="V307" s="1"/>
  <c r="Z306" i="7"/>
  <c r="U306" i="8" s="1"/>
  <c r="V306" s="1"/>
  <c r="Z305" i="7"/>
  <c r="U305" i="8" s="1"/>
  <c r="V305" s="1"/>
  <c r="Z304" i="7"/>
  <c r="U304" i="8" s="1"/>
  <c r="V304" s="1"/>
  <c r="Z303" i="7"/>
  <c r="U303" i="8" s="1"/>
  <c r="V303" s="1"/>
  <c r="Z302" i="7"/>
  <c r="U302" i="8" s="1"/>
  <c r="V302" s="1"/>
  <c r="Z301" i="7"/>
  <c r="U301" i="8" s="1"/>
  <c r="V301" s="1"/>
  <c r="Z300" i="7"/>
  <c r="U300" i="8" s="1"/>
  <c r="V300" s="1"/>
  <c r="Z299" i="7"/>
  <c r="U299" i="8" s="1"/>
  <c r="V299" s="1"/>
  <c r="Z298" i="7"/>
  <c r="U298" i="8" s="1"/>
  <c r="V298" s="1"/>
  <c r="Z297" i="7"/>
  <c r="U297" i="8" s="1"/>
  <c r="V297" s="1"/>
  <c r="Z296" i="7"/>
  <c r="U296" i="8" s="1"/>
  <c r="V296" s="1"/>
  <c r="Z295" i="7"/>
  <c r="U295" i="8" s="1"/>
  <c r="V295" s="1"/>
  <c r="Z294" i="7"/>
  <c r="U294" i="8" s="1"/>
  <c r="V294" s="1"/>
  <c r="Z293" i="7"/>
  <c r="U293" i="8" s="1"/>
  <c r="V293" s="1"/>
  <c r="Z292" i="7"/>
  <c r="U292" i="8" s="1"/>
  <c r="V292" s="1"/>
  <c r="Z291" i="7"/>
  <c r="U291" i="8" s="1"/>
  <c r="V291" s="1"/>
  <c r="Z290" i="7"/>
  <c r="U290" i="8" s="1"/>
  <c r="V290" s="1"/>
  <c r="Z289" i="7"/>
  <c r="U289" i="8" s="1"/>
  <c r="V289" s="1"/>
  <c r="Z288" i="7"/>
  <c r="U288" i="8" s="1"/>
  <c r="V288" s="1"/>
  <c r="Z286" i="7"/>
  <c r="U286" i="8" s="1"/>
  <c r="V286" s="1"/>
  <c r="Z285" i="7"/>
  <c r="U285" i="8" s="1"/>
  <c r="V285" s="1"/>
  <c r="Z284" i="7"/>
  <c r="U284" i="8" s="1"/>
  <c r="V284" s="1"/>
  <c r="Z283" i="7"/>
  <c r="U283" i="8" s="1"/>
  <c r="V283" s="1"/>
  <c r="Z282" i="7"/>
  <c r="U282" i="8" s="1"/>
  <c r="V282" s="1"/>
  <c r="Z281" i="7"/>
  <c r="U281" i="8" s="1"/>
  <c r="V281" s="1"/>
  <c r="Z280" i="7"/>
  <c r="U280" i="8" s="1"/>
  <c r="V280" s="1"/>
  <c r="Z279" i="7"/>
  <c r="U279" i="8" s="1"/>
  <c r="V279" s="1"/>
  <c r="Z278" i="7"/>
  <c r="U278" i="8" s="1"/>
  <c r="V278" s="1"/>
  <c r="Z277" i="7"/>
  <c r="U277" i="8" s="1"/>
  <c r="V277" s="1"/>
  <c r="Z276" i="7"/>
  <c r="U276" i="8" s="1"/>
  <c r="V276" s="1"/>
  <c r="Z275" i="7"/>
  <c r="U275" i="8" s="1"/>
  <c r="V275" s="1"/>
  <c r="Z274" i="7"/>
  <c r="U274" i="8" s="1"/>
  <c r="V274" s="1"/>
  <c r="Z273" i="7"/>
  <c r="U273" i="8" s="1"/>
  <c r="V273" s="1"/>
  <c r="Z272" i="7"/>
  <c r="U272" i="8" s="1"/>
  <c r="V272" s="1"/>
  <c r="Z271" i="7"/>
  <c r="U271" i="8" s="1"/>
  <c r="V271" s="1"/>
  <c r="Z270" i="7"/>
  <c r="U270" i="8" s="1"/>
  <c r="V270" s="1"/>
  <c r="Z268" i="7"/>
  <c r="U268" i="8" s="1"/>
  <c r="V268" s="1"/>
  <c r="Z267" i="7"/>
  <c r="U267" i="8" s="1"/>
  <c r="V267" s="1"/>
  <c r="Z266" i="7"/>
  <c r="U266" i="8" s="1"/>
  <c r="V266" s="1"/>
  <c r="Z265" i="7"/>
  <c r="U265" i="8" s="1"/>
  <c r="V265" s="1"/>
  <c r="Z264" i="7"/>
  <c r="U264" i="8" s="1"/>
  <c r="V264" s="1"/>
  <c r="Z263" i="7"/>
  <c r="U263" i="8" s="1"/>
  <c r="V263" s="1"/>
  <c r="Z262" i="7"/>
  <c r="U262" i="8" s="1"/>
  <c r="V262" s="1"/>
  <c r="Z260" i="7"/>
  <c r="U260" i="8" s="1"/>
  <c r="V260" s="1"/>
  <c r="Z259" i="7"/>
  <c r="U259" i="8" s="1"/>
  <c r="V259" s="1"/>
  <c r="Z258" i="7"/>
  <c r="U258" i="8" s="1"/>
  <c r="V258" s="1"/>
  <c r="Z257" i="7"/>
  <c r="U257" i="8" s="1"/>
  <c r="V257" s="1"/>
  <c r="Z256" i="7"/>
  <c r="U256" i="8" s="1"/>
  <c r="V256" s="1"/>
  <c r="Z255" i="7"/>
  <c r="U255" i="8" s="1"/>
  <c r="V255" s="1"/>
  <c r="Z254" i="7"/>
  <c r="U254" i="8" s="1"/>
  <c r="V254" s="1"/>
  <c r="Z253" i="7"/>
  <c r="U253" i="8" s="1"/>
  <c r="V253" s="1"/>
  <c r="Z252" i="7"/>
  <c r="U252" i="8" s="1"/>
  <c r="V252" s="1"/>
  <c r="Z251" i="7"/>
  <c r="U251" i="8" s="1"/>
  <c r="V251" s="1"/>
  <c r="Z250" i="7"/>
  <c r="U250" i="8" s="1"/>
  <c r="V250" s="1"/>
  <c r="Z249" i="7"/>
  <c r="U249" i="8" s="1"/>
  <c r="V249" s="1"/>
  <c r="Z248" i="7"/>
  <c r="U248" i="8" s="1"/>
  <c r="V248" s="1"/>
  <c r="Z247" i="7"/>
  <c r="U247" i="8" s="1"/>
  <c r="V247" s="1"/>
  <c r="Z246" i="7"/>
  <c r="U246" i="8" s="1"/>
  <c r="V246" s="1"/>
  <c r="Z244" i="7"/>
  <c r="U244" i="8" s="1"/>
  <c r="V244" s="1"/>
  <c r="Z243" i="7"/>
  <c r="U243" i="8" s="1"/>
  <c r="V243" s="1"/>
  <c r="Z242" i="7"/>
  <c r="U242" i="8" s="1"/>
  <c r="V242" s="1"/>
  <c r="Z241" i="7"/>
  <c r="U241" i="8" s="1"/>
  <c r="V241" s="1"/>
  <c r="Z240" i="7"/>
  <c r="U240" i="8" s="1"/>
  <c r="V240" s="1"/>
  <c r="Z239" i="7"/>
  <c r="U239" i="8" s="1"/>
  <c r="V239" s="1"/>
  <c r="Z238" i="7"/>
  <c r="U238" i="8" s="1"/>
  <c r="V238" s="1"/>
  <c r="Z237" i="7"/>
  <c r="U237" i="8" s="1"/>
  <c r="V237" s="1"/>
  <c r="Z235" i="7"/>
  <c r="U235" i="8" s="1"/>
  <c r="V235" s="1"/>
  <c r="Z234" i="7"/>
  <c r="U234" i="8" s="1"/>
  <c r="V234" s="1"/>
  <c r="Z233" i="7"/>
  <c r="U233" i="8" s="1"/>
  <c r="V233" s="1"/>
  <c r="Z232" i="7"/>
  <c r="U232" i="8" s="1"/>
  <c r="V232" s="1"/>
  <c r="Z231" i="7"/>
  <c r="U231" i="8" s="1"/>
  <c r="V231" s="1"/>
  <c r="Z230" i="7"/>
  <c r="U230" i="8" s="1"/>
  <c r="V230" s="1"/>
  <c r="Z229" i="7"/>
  <c r="U229" i="8" s="1"/>
  <c r="V229" s="1"/>
  <c r="Z228" i="7"/>
  <c r="U228" i="8" s="1"/>
  <c r="V228" s="1"/>
  <c r="Z227" i="7"/>
  <c r="U227" i="8" s="1"/>
  <c r="V227" s="1"/>
  <c r="Z225" i="7"/>
  <c r="U225" i="8" s="1"/>
  <c r="V225" s="1"/>
  <c r="Z224" i="7"/>
  <c r="U224" i="8" s="1"/>
  <c r="V224" s="1"/>
  <c r="Z223" i="7"/>
  <c r="U223" i="8" s="1"/>
  <c r="V223" s="1"/>
  <c r="Z222" i="7"/>
  <c r="U222" i="8" s="1"/>
  <c r="V222" s="1"/>
  <c r="Z221" i="7"/>
  <c r="U221" i="8" s="1"/>
  <c r="V221" s="1"/>
  <c r="Z220" i="7"/>
  <c r="U220" i="8" s="1"/>
  <c r="V220" s="1"/>
  <c r="Z219" i="7"/>
  <c r="U219" i="8" s="1"/>
  <c r="V219" s="1"/>
  <c r="Z218" i="7"/>
  <c r="U218" i="8" s="1"/>
  <c r="V218" s="1"/>
  <c r="Z217" i="7"/>
  <c r="U217" i="8" s="1"/>
  <c r="V217" s="1"/>
  <c r="Z216" i="7"/>
  <c r="U216" i="8" s="1"/>
  <c r="V216" s="1"/>
  <c r="Z215" i="7"/>
  <c r="U215" i="8" s="1"/>
  <c r="V215" s="1"/>
  <c r="Z214" i="7"/>
  <c r="U214" i="8" s="1"/>
  <c r="V214" s="1"/>
  <c r="Z213" i="7"/>
  <c r="U213" i="8" s="1"/>
  <c r="V213" s="1"/>
  <c r="Z211" i="7"/>
  <c r="U211" i="8" s="1"/>
  <c r="V211" s="1"/>
  <c r="Z210" i="7"/>
  <c r="U210" i="8" s="1"/>
  <c r="V210" s="1"/>
  <c r="Z209" i="7"/>
  <c r="U209" i="8" s="1"/>
  <c r="V209" s="1"/>
  <c r="Z208" i="7"/>
  <c r="U208" i="8" s="1"/>
  <c r="V208" s="1"/>
  <c r="Z207" i="7"/>
  <c r="U207" i="8" s="1"/>
  <c r="V207" s="1"/>
  <c r="Z206" i="7"/>
  <c r="U206" i="8" s="1"/>
  <c r="V206" s="1"/>
  <c r="Z205" i="7"/>
  <c r="U205" i="8" s="1"/>
  <c r="V205" s="1"/>
  <c r="Z204" i="7"/>
  <c r="U204" i="8" s="1"/>
  <c r="V204" s="1"/>
  <c r="Z203" i="7"/>
  <c r="U203" i="8" s="1"/>
  <c r="V203" s="1"/>
  <c r="Z202" i="7"/>
  <c r="U202" i="8" s="1"/>
  <c r="V202" s="1"/>
  <c r="Z201" i="7"/>
  <c r="U201" i="8" s="1"/>
  <c r="V201" s="1"/>
  <c r="Z200" i="7"/>
  <c r="U200" i="8" s="1"/>
  <c r="V200" s="1"/>
  <c r="Z198" i="7"/>
  <c r="U198" i="8" s="1"/>
  <c r="V198" s="1"/>
  <c r="Z197" i="7"/>
  <c r="U197" i="8" s="1"/>
  <c r="V197" s="1"/>
  <c r="Z196" i="7"/>
  <c r="U196" i="8" s="1"/>
  <c r="V196" s="1"/>
  <c r="Z195" i="7"/>
  <c r="U195" i="8" s="1"/>
  <c r="V195" s="1"/>
  <c r="Z194" i="7"/>
  <c r="U194" i="8" s="1"/>
  <c r="V194" s="1"/>
  <c r="Z193" i="7"/>
  <c r="U193" i="8" s="1"/>
  <c r="V193" s="1"/>
  <c r="Z192" i="7"/>
  <c r="U192" i="8" s="1"/>
  <c r="V192" s="1"/>
  <c r="Z191" i="7"/>
  <c r="U191" i="8" s="1"/>
  <c r="V191" s="1"/>
  <c r="Z190" i="7"/>
  <c r="U190" i="8" s="1"/>
  <c r="V190" s="1"/>
  <c r="Z189" i="7"/>
  <c r="U189" i="8" s="1"/>
  <c r="V189" s="1"/>
  <c r="Z188" i="7"/>
  <c r="U188" i="8" s="1"/>
  <c r="V188" s="1"/>
  <c r="Z187" i="7"/>
  <c r="U187" i="8" s="1"/>
  <c r="V187" s="1"/>
  <c r="Z186" i="7"/>
  <c r="U186" i="8" s="1"/>
  <c r="V186" s="1"/>
  <c r="Z184" i="7"/>
  <c r="U184" i="8" s="1"/>
  <c r="V184" s="1"/>
  <c r="Z183" i="7"/>
  <c r="U183" i="8" s="1"/>
  <c r="V183" s="1"/>
  <c r="Z182" i="7"/>
  <c r="U182" i="8" s="1"/>
  <c r="V182" s="1"/>
  <c r="Z181" i="7"/>
  <c r="U181" i="8" s="1"/>
  <c r="V181" s="1"/>
  <c r="Z180" i="7"/>
  <c r="U180" i="8" s="1"/>
  <c r="V180" s="1"/>
  <c r="Z179" i="7"/>
  <c r="U179" i="8" s="1"/>
  <c r="V179" s="1"/>
  <c r="Z178" i="7"/>
  <c r="U178" i="8" s="1"/>
  <c r="V178" s="1"/>
  <c r="Z177" i="7"/>
  <c r="U177" i="8" s="1"/>
  <c r="V177" s="1"/>
  <c r="Z176" i="7"/>
  <c r="U176" i="8" s="1"/>
  <c r="V176" s="1"/>
  <c r="Z175" i="7"/>
  <c r="U175" i="8" s="1"/>
  <c r="V175" s="1"/>
  <c r="Z174" i="7"/>
  <c r="U174" i="8" s="1"/>
  <c r="V174" s="1"/>
  <c r="Z172" i="7"/>
  <c r="U172" i="8" s="1"/>
  <c r="V172" s="1"/>
  <c r="Z171" i="7"/>
  <c r="U171" i="8" s="1"/>
  <c r="V171" s="1"/>
  <c r="Z170" i="7"/>
  <c r="U170" i="8" s="1"/>
  <c r="V170" s="1"/>
  <c r="Z169" i="7"/>
  <c r="U169" i="8" s="1"/>
  <c r="V169" s="1"/>
  <c r="Z168" i="7"/>
  <c r="U168" i="8" s="1"/>
  <c r="V168" s="1"/>
  <c r="Z167" i="7"/>
  <c r="U167" i="8" s="1"/>
  <c r="V167" s="1"/>
  <c r="Z166" i="7"/>
  <c r="U166" i="8" s="1"/>
  <c r="V166" s="1"/>
  <c r="Z165" i="7"/>
  <c r="U165" i="8" s="1"/>
  <c r="V165" s="1"/>
  <c r="Z164" i="7"/>
  <c r="U164" i="8" s="1"/>
  <c r="V164" s="1"/>
  <c r="Z163" i="7"/>
  <c r="U163" i="8" s="1"/>
  <c r="V163" s="1"/>
  <c r="Z162" i="7"/>
  <c r="U162" i="8" s="1"/>
  <c r="V162" s="1"/>
  <c r="Z161" i="7"/>
  <c r="U161" i="8" s="1"/>
  <c r="V161" s="1"/>
  <c r="Z160" i="7"/>
  <c r="U160" i="8" s="1"/>
  <c r="V160" s="1"/>
  <c r="Z158" i="7"/>
  <c r="U158" i="8" s="1"/>
  <c r="V158" s="1"/>
  <c r="Z157" i="7"/>
  <c r="U157" i="8" s="1"/>
  <c r="V157" s="1"/>
  <c r="Z156" i="7"/>
  <c r="U156" i="8" s="1"/>
  <c r="V156" s="1"/>
  <c r="Z155" i="7"/>
  <c r="U155" i="8" s="1"/>
  <c r="V155" s="1"/>
  <c r="Z154" i="7"/>
  <c r="U154" i="8" s="1"/>
  <c r="V154" s="1"/>
  <c r="Z153" i="7"/>
  <c r="U153" i="8" s="1"/>
  <c r="V153" s="1"/>
  <c r="Z152" i="7"/>
  <c r="U152" i="8" s="1"/>
  <c r="V152" s="1"/>
  <c r="Z151" i="7"/>
  <c r="U151" i="8" s="1"/>
  <c r="V151" s="1"/>
  <c r="Z150" i="7"/>
  <c r="U150" i="8" s="1"/>
  <c r="V150" s="1"/>
  <c r="Z149" i="7"/>
  <c r="U149" i="8" s="1"/>
  <c r="V149" s="1"/>
  <c r="Z148" i="7"/>
  <c r="U148" i="8" s="1"/>
  <c r="V148" s="1"/>
  <c r="Z147" i="7"/>
  <c r="U147" i="8" s="1"/>
  <c r="V147" s="1"/>
  <c r="Z145" i="7"/>
  <c r="U145" i="8" s="1"/>
  <c r="V145" s="1"/>
  <c r="Z144" i="7"/>
  <c r="U144" i="8" s="1"/>
  <c r="V144" s="1"/>
  <c r="Z143" i="7"/>
  <c r="U143" i="8" s="1"/>
  <c r="V143" s="1"/>
  <c r="Z142" i="7"/>
  <c r="U142" i="8" s="1"/>
  <c r="V142" s="1"/>
  <c r="Z141" i="7"/>
  <c r="U141" i="8" s="1"/>
  <c r="V141" s="1"/>
  <c r="Z140" i="7"/>
  <c r="U140" i="8" s="1"/>
  <c r="V140" s="1"/>
  <c r="Z138" i="7"/>
  <c r="U138" i="8" s="1"/>
  <c r="V138" s="1"/>
  <c r="Z137" i="7"/>
  <c r="U137" i="8" s="1"/>
  <c r="V137" s="1"/>
  <c r="Z136" i="7"/>
  <c r="U136" i="8" s="1"/>
  <c r="V136" s="1"/>
  <c r="Z135" i="7"/>
  <c r="U135" i="8" s="1"/>
  <c r="V135" s="1"/>
  <c r="Z134" i="7"/>
  <c r="U134" i="8" s="1"/>
  <c r="V134" s="1"/>
  <c r="Z133" i="7"/>
  <c r="U133" i="8" s="1"/>
  <c r="V133" s="1"/>
  <c r="Z132" i="7"/>
  <c r="U132" i="8" s="1"/>
  <c r="V132" s="1"/>
  <c r="Z131" i="7"/>
  <c r="U131" i="8" s="1"/>
  <c r="V131" s="1"/>
  <c r="Z130" i="7"/>
  <c r="U130" i="8" s="1"/>
  <c r="V130" s="1"/>
  <c r="Z128" i="7"/>
  <c r="U128" i="8" s="1"/>
  <c r="V128" s="1"/>
  <c r="Z127" i="7"/>
  <c r="U127" i="8" s="1"/>
  <c r="V127" s="1"/>
  <c r="Z126" i="7"/>
  <c r="U126" i="8" s="1"/>
  <c r="V126" s="1"/>
  <c r="Z125" i="7"/>
  <c r="U125" i="8" s="1"/>
  <c r="V125" s="1"/>
  <c r="Z124" i="7"/>
  <c r="U124" i="8" s="1"/>
  <c r="V124" s="1"/>
  <c r="Z123" i="7"/>
  <c r="U123" i="8" s="1"/>
  <c r="V123" s="1"/>
  <c r="Z122" i="7"/>
  <c r="U122" i="8" s="1"/>
  <c r="V122" s="1"/>
  <c r="Z120" i="7"/>
  <c r="U120" i="8" s="1"/>
  <c r="V120" s="1"/>
  <c r="Z119" i="7"/>
  <c r="U119" i="8" s="1"/>
  <c r="V119" s="1"/>
  <c r="Z118" i="7"/>
  <c r="U118" i="8" s="1"/>
  <c r="V118" s="1"/>
  <c r="Z117" i="7"/>
  <c r="U117" i="8" s="1"/>
  <c r="V117" s="1"/>
  <c r="Z116" i="7"/>
  <c r="U116" i="8" s="1"/>
  <c r="V116" s="1"/>
  <c r="Z115" i="7"/>
  <c r="U115" i="8" s="1"/>
  <c r="V115" s="1"/>
  <c r="Z114" i="7"/>
  <c r="U114" i="8" s="1"/>
  <c r="V114" s="1"/>
  <c r="Z113" i="7"/>
  <c r="U113" i="8" s="1"/>
  <c r="V113" s="1"/>
  <c r="Z112" i="7"/>
  <c r="U112" i="8" s="1"/>
  <c r="V112" s="1"/>
  <c r="Z111" i="7"/>
  <c r="U111" i="8" s="1"/>
  <c r="V111" s="1"/>
  <c r="Z110" i="7"/>
  <c r="U110" i="8" s="1"/>
  <c r="V110" s="1"/>
  <c r="Z109" i="7"/>
  <c r="U109" i="8" s="1"/>
  <c r="V109" s="1"/>
  <c r="Z108" i="7"/>
  <c r="U108" i="8" s="1"/>
  <c r="V108" s="1"/>
  <c r="Z107" i="7"/>
  <c r="U107" i="8" s="1"/>
  <c r="V107" s="1"/>
  <c r="Z106" i="7"/>
  <c r="U106" i="8" s="1"/>
  <c r="V106" s="1"/>
  <c r="Z104" i="7"/>
  <c r="U104" i="8" s="1"/>
  <c r="V104" s="1"/>
  <c r="Z103" i="7"/>
  <c r="U103" i="8" s="1"/>
  <c r="V103" s="1"/>
  <c r="Z102" i="7"/>
  <c r="U102" i="8" s="1"/>
  <c r="V102" s="1"/>
  <c r="Z101" i="7"/>
  <c r="U101" i="8" s="1"/>
  <c r="V101" s="1"/>
  <c r="Z100" i="7"/>
  <c r="U100" i="8" s="1"/>
  <c r="V100" s="1"/>
  <c r="Z99" i="7"/>
  <c r="U99" i="8" s="1"/>
  <c r="V99" s="1"/>
  <c r="Z98" i="7"/>
  <c r="U98" i="8" s="1"/>
  <c r="V98" s="1"/>
  <c r="Z97" i="7"/>
  <c r="U97" i="8" s="1"/>
  <c r="V97" s="1"/>
  <c r="Z96" i="7"/>
  <c r="U96" i="8" s="1"/>
  <c r="V96" s="1"/>
  <c r="Z95" i="7"/>
  <c r="U95" i="8" s="1"/>
  <c r="V95" s="1"/>
  <c r="Z94" i="7"/>
  <c r="U94" i="8" s="1"/>
  <c r="V94" s="1"/>
  <c r="Z93" i="7"/>
  <c r="U93" i="8" s="1"/>
  <c r="V93" s="1"/>
  <c r="Z92" i="7"/>
  <c r="U92" i="8" s="1"/>
  <c r="V92" s="1"/>
  <c r="Z90" i="7"/>
  <c r="U90" i="8" s="1"/>
  <c r="V90" s="1"/>
  <c r="Z89" i="7"/>
  <c r="U89" i="8" s="1"/>
  <c r="V89" s="1"/>
  <c r="Z88" i="7"/>
  <c r="U88" i="8" s="1"/>
  <c r="V88" s="1"/>
  <c r="Z87" i="7"/>
  <c r="U87" i="8" s="1"/>
  <c r="V87" s="1"/>
  <c r="Z86" i="7"/>
  <c r="U86" i="8" s="1"/>
  <c r="V86" s="1"/>
  <c r="Z85" i="7"/>
  <c r="U85" i="8" s="1"/>
  <c r="V85" s="1"/>
  <c r="Z84" i="7"/>
  <c r="U84" i="8" s="1"/>
  <c r="V84" s="1"/>
  <c r="Z83" i="7"/>
  <c r="U83" i="8" s="1"/>
  <c r="V83" s="1"/>
  <c r="Z82" i="7"/>
  <c r="U82" i="8" s="1"/>
  <c r="V82" s="1"/>
  <c r="Z80" i="7"/>
  <c r="U80" i="8" s="1"/>
  <c r="V80" s="1"/>
  <c r="Z79" i="7"/>
  <c r="U79" i="8" s="1"/>
  <c r="V79" s="1"/>
  <c r="Z78" i="7"/>
  <c r="U78" i="8" s="1"/>
  <c r="V78" s="1"/>
  <c r="Z77" i="7"/>
  <c r="U77" i="8" s="1"/>
  <c r="V77" s="1"/>
  <c r="Z76" i="7"/>
  <c r="U76" i="8" s="1"/>
  <c r="V76" s="1"/>
  <c r="Z75" i="7"/>
  <c r="U75" i="8" s="1"/>
  <c r="V75" s="1"/>
  <c r="Z74" i="7"/>
  <c r="U74" i="8" s="1"/>
  <c r="V74" s="1"/>
  <c r="Z73" i="7"/>
  <c r="U73" i="8" s="1"/>
  <c r="V73" s="1"/>
  <c r="Z71" i="7"/>
  <c r="U71" i="8" s="1"/>
  <c r="V71" s="1"/>
  <c r="Z70" i="7"/>
  <c r="U70" i="8" s="1"/>
  <c r="V70" s="1"/>
  <c r="Z69" i="7"/>
  <c r="U69" i="8" s="1"/>
  <c r="V69" s="1"/>
  <c r="Z68" i="7"/>
  <c r="U68" i="8" s="1"/>
  <c r="V68" s="1"/>
  <c r="Z67" i="7"/>
  <c r="U67" i="8" s="1"/>
  <c r="V67" s="1"/>
  <c r="Z65" i="7"/>
  <c r="U65" i="8" s="1"/>
  <c r="V65" s="1"/>
  <c r="Z64" i="7"/>
  <c r="U64" i="8" s="1"/>
  <c r="V64" s="1"/>
  <c r="Z63" i="7"/>
  <c r="U63" i="8" s="1"/>
  <c r="V63" s="1"/>
  <c r="Z62" i="7"/>
  <c r="U62" i="8" s="1"/>
  <c r="V62" s="1"/>
  <c r="Z61" i="7"/>
  <c r="U61" i="8" s="1"/>
  <c r="V61" s="1"/>
  <c r="Z60" i="7"/>
  <c r="U60" i="8" s="1"/>
  <c r="V60" s="1"/>
  <c r="Z59" i="7"/>
  <c r="U59" i="8" s="1"/>
  <c r="V59" s="1"/>
  <c r="Z58" i="7"/>
  <c r="U58" i="8" s="1"/>
  <c r="V58" s="1"/>
  <c r="Z57" i="7"/>
  <c r="U57" i="8" s="1"/>
  <c r="V57" s="1"/>
  <c r="Z56" i="7"/>
  <c r="U56" i="8" s="1"/>
  <c r="V56" s="1"/>
  <c r="Z55" i="7"/>
  <c r="U55" i="8" s="1"/>
  <c r="V55" s="1"/>
  <c r="Z54" i="7"/>
  <c r="U54" i="8" s="1"/>
  <c r="V54" s="1"/>
  <c r="Z53" i="7"/>
  <c r="U53" i="8" s="1"/>
  <c r="V53" s="1"/>
  <c r="Z51" i="7"/>
  <c r="U51" i="8" s="1"/>
  <c r="V51" s="1"/>
  <c r="Z50" i="7"/>
  <c r="U50" i="8" s="1"/>
  <c r="V50" s="1"/>
  <c r="Z49" i="7"/>
  <c r="U49" i="8" s="1"/>
  <c r="V49" s="1"/>
  <c r="Z48" i="7"/>
  <c r="U48" i="8" s="1"/>
  <c r="V48" s="1"/>
  <c r="Z47" i="7"/>
  <c r="U47" i="8" s="1"/>
  <c r="V47" s="1"/>
  <c r="Z44" i="7"/>
  <c r="U44" i="8" s="1"/>
  <c r="V44" s="1"/>
  <c r="Z43" i="7"/>
  <c r="U43" i="8" s="1"/>
  <c r="V43" s="1"/>
  <c r="Z42" i="7"/>
  <c r="U42" i="8" s="1"/>
  <c r="V42" s="1"/>
  <c r="Z41" i="7"/>
  <c r="U41" i="8" s="1"/>
  <c r="V41" s="1"/>
  <c r="Z40" i="7"/>
  <c r="U40" i="8" s="1"/>
  <c r="V40" s="1"/>
  <c r="Z39" i="7"/>
  <c r="U39" i="8" s="1"/>
  <c r="V39" s="1"/>
  <c r="Z38" i="7"/>
  <c r="U38" i="8" s="1"/>
  <c r="V38" s="1"/>
  <c r="Z37" i="7"/>
  <c r="U37" i="8" s="1"/>
  <c r="V37" s="1"/>
  <c r="Z36" i="7"/>
  <c r="U36" i="8" s="1"/>
  <c r="V36" s="1"/>
  <c r="Z35" i="7"/>
  <c r="U35" i="8" s="1"/>
  <c r="V35" s="1"/>
  <c r="Z34" i="7"/>
  <c r="U34" i="8" s="1"/>
  <c r="V34" s="1"/>
  <c r="Z33" i="7"/>
  <c r="U33" i="8" s="1"/>
  <c r="V33" s="1"/>
  <c r="Z32" i="7"/>
  <c r="U32" i="8" s="1"/>
  <c r="V32" s="1"/>
  <c r="Z31" i="7"/>
  <c r="U31" i="8" s="1"/>
  <c r="V31" s="1"/>
  <c r="Z30" i="7"/>
  <c r="U30" i="8" s="1"/>
  <c r="V30" s="1"/>
  <c r="Z29" i="7"/>
  <c r="U29" i="8" s="1"/>
  <c r="V29" s="1"/>
  <c r="Z28" i="7"/>
  <c r="U28" i="8" s="1"/>
  <c r="V28" s="1"/>
  <c r="Z27" i="7"/>
  <c r="U27" i="8" s="1"/>
  <c r="V27" s="1"/>
  <c r="Z26" i="7"/>
  <c r="U26" i="8" s="1"/>
  <c r="V26" s="1"/>
  <c r="Z25" i="7"/>
  <c r="U25" i="8" s="1"/>
  <c r="V25" s="1"/>
  <c r="Z24" i="7"/>
  <c r="U24" i="8" s="1"/>
  <c r="V24" s="1"/>
  <c r="Z23" i="7"/>
  <c r="U23" i="8" s="1"/>
  <c r="V23" s="1"/>
  <c r="Z22" i="7"/>
  <c r="U22" i="8" s="1"/>
  <c r="V22" s="1"/>
  <c r="Z21" i="7"/>
  <c r="U21" i="8" s="1"/>
  <c r="V21" s="1"/>
  <c r="Z20" i="7"/>
  <c r="U20" i="8" s="1"/>
  <c r="V20" s="1"/>
  <c r="Z19" i="7"/>
  <c r="U19" i="8" s="1"/>
  <c r="V19" s="1"/>
  <c r="Z18" i="7"/>
  <c r="U18" i="8" s="1"/>
  <c r="V18" s="1"/>
  <c r="V376" i="7"/>
  <c r="R376" i="8" s="1"/>
  <c r="S376" s="1"/>
  <c r="V375" i="7"/>
  <c r="R375" i="8" s="1"/>
  <c r="S375" s="1"/>
  <c r="V374" i="7"/>
  <c r="R374" i="8" s="1"/>
  <c r="S374" s="1"/>
  <c r="V373" i="7"/>
  <c r="R373" i="8" s="1"/>
  <c r="S373" s="1"/>
  <c r="V372" i="7"/>
  <c r="R372" i="8" s="1"/>
  <c r="S372" s="1"/>
  <c r="V371" i="7"/>
  <c r="R371" i="8" s="1"/>
  <c r="S371" s="1"/>
  <c r="V370" i="7"/>
  <c r="R370" i="8" s="1"/>
  <c r="S370" s="1"/>
  <c r="V369" i="7"/>
  <c r="R369" i="8" s="1"/>
  <c r="S369" s="1"/>
  <c r="V368" i="7"/>
  <c r="R368" i="8" s="1"/>
  <c r="S368" s="1"/>
  <c r="V367" i="7"/>
  <c r="R367" i="8" s="1"/>
  <c r="S367" s="1"/>
  <c r="V366" i="7"/>
  <c r="R366" i="8" s="1"/>
  <c r="S366" s="1"/>
  <c r="V365" i="7"/>
  <c r="R365" i="8" s="1"/>
  <c r="S365" s="1"/>
  <c r="V363" i="7"/>
  <c r="R363" i="8" s="1"/>
  <c r="S363" s="1"/>
  <c r="V362" i="7"/>
  <c r="R362" i="8" s="1"/>
  <c r="S362" s="1"/>
  <c r="V361" i="7"/>
  <c r="R361" i="8" s="1"/>
  <c r="S361" s="1"/>
  <c r="V360" i="7"/>
  <c r="R360" i="8" s="1"/>
  <c r="S360" s="1"/>
  <c r="V359" i="7"/>
  <c r="R359" i="8" s="1"/>
  <c r="S359" s="1"/>
  <c r="V358" i="7"/>
  <c r="R358" i="8" s="1"/>
  <c r="S358" s="1"/>
  <c r="V357" i="7"/>
  <c r="R357" i="8" s="1"/>
  <c r="S357" s="1"/>
  <c r="V356" i="7"/>
  <c r="R356" i="8" s="1"/>
  <c r="S356" s="1"/>
  <c r="V355" i="7"/>
  <c r="R355" i="8" s="1"/>
  <c r="S355" s="1"/>
  <c r="V354" i="7"/>
  <c r="R354" i="8" s="1"/>
  <c r="S354" s="1"/>
  <c r="V353" i="7"/>
  <c r="R353" i="8" s="1"/>
  <c r="S353" s="1"/>
  <c r="V351" i="7"/>
  <c r="R351" i="8" s="1"/>
  <c r="S351" s="1"/>
  <c r="V350" i="7"/>
  <c r="R350" i="8" s="1"/>
  <c r="S350" s="1"/>
  <c r="V349" i="7"/>
  <c r="R349" i="8" s="1"/>
  <c r="S349" s="1"/>
  <c r="V348" i="7"/>
  <c r="R348" i="8" s="1"/>
  <c r="S348" s="1"/>
  <c r="V347" i="7"/>
  <c r="R347" i="8" s="1"/>
  <c r="S347" s="1"/>
  <c r="V346" i="7"/>
  <c r="R346" i="8" s="1"/>
  <c r="S346" s="1"/>
  <c r="V345" i="7"/>
  <c r="R345" i="8" s="1"/>
  <c r="S345" s="1"/>
  <c r="V344" i="7"/>
  <c r="R344" i="8" s="1"/>
  <c r="S344" s="1"/>
  <c r="V343" i="7"/>
  <c r="R343" i="8" s="1"/>
  <c r="S343" s="1"/>
  <c r="V342" i="7"/>
  <c r="R342" i="8" s="1"/>
  <c r="S342" s="1"/>
  <c r="V341" i="7"/>
  <c r="R341" i="8" s="1"/>
  <c r="S341" s="1"/>
  <c r="V339" i="7"/>
  <c r="R339" i="8" s="1"/>
  <c r="S339" s="1"/>
  <c r="V338" i="7"/>
  <c r="R338" i="8" s="1"/>
  <c r="S338" s="1"/>
  <c r="V337" i="7"/>
  <c r="R337" i="8" s="1"/>
  <c r="S337" s="1"/>
  <c r="V336" i="7"/>
  <c r="R336" i="8" s="1"/>
  <c r="S336" s="1"/>
  <c r="V335" i="7"/>
  <c r="R335" i="8" s="1"/>
  <c r="S335" s="1"/>
  <c r="V334" i="7"/>
  <c r="R334" i="8" s="1"/>
  <c r="S334" s="1"/>
  <c r="V333" i="7"/>
  <c r="R333" i="8" s="1"/>
  <c r="S333" s="1"/>
  <c r="V332" i="7"/>
  <c r="R332" i="8" s="1"/>
  <c r="S332" s="1"/>
  <c r="V331" i="7"/>
  <c r="R331" i="8" s="1"/>
  <c r="S331" s="1"/>
  <c r="V330" i="7"/>
  <c r="R330" i="8" s="1"/>
  <c r="S330" s="1"/>
  <c r="V329" i="7"/>
  <c r="R329" i="8" s="1"/>
  <c r="S329" s="1"/>
  <c r="V327" i="7"/>
  <c r="R327" i="8" s="1"/>
  <c r="S327" s="1"/>
  <c r="V326" i="7"/>
  <c r="R326" i="8" s="1"/>
  <c r="S326" s="1"/>
  <c r="V325" i="7"/>
  <c r="R325" i="8" s="1"/>
  <c r="S325" s="1"/>
  <c r="V324" i="7"/>
  <c r="R324" i="8" s="1"/>
  <c r="S324" s="1"/>
  <c r="V323" i="7"/>
  <c r="R323" i="8" s="1"/>
  <c r="S323" s="1"/>
  <c r="V322" i="7"/>
  <c r="R322" i="8" s="1"/>
  <c r="S322" s="1"/>
  <c r="V321" i="7"/>
  <c r="R321" i="8" s="1"/>
  <c r="S321" s="1"/>
  <c r="V320" i="7"/>
  <c r="R320" i="8" s="1"/>
  <c r="S320" s="1"/>
  <c r="V319" i="7"/>
  <c r="R319" i="8" s="1"/>
  <c r="S319" s="1"/>
  <c r="V318" i="7"/>
  <c r="R318" i="8" s="1"/>
  <c r="S318" s="1"/>
  <c r="V317" i="7"/>
  <c r="R317" i="8" s="1"/>
  <c r="S317" s="1"/>
  <c r="V316" i="7"/>
  <c r="R316" i="8" s="1"/>
  <c r="S316" s="1"/>
  <c r="V315" i="7"/>
  <c r="R315" i="8" s="1"/>
  <c r="S315" s="1"/>
  <c r="V314" i="7"/>
  <c r="R314" i="8" s="1"/>
  <c r="S314" s="1"/>
  <c r="V313" i="7"/>
  <c r="R313" i="8" s="1"/>
  <c r="S313" s="1"/>
  <c r="V311" i="7"/>
  <c r="R311" i="8" s="1"/>
  <c r="S311" s="1"/>
  <c r="V310" i="7"/>
  <c r="R310" i="8" s="1"/>
  <c r="S310" s="1"/>
  <c r="V309" i="7"/>
  <c r="R309" i="8" s="1"/>
  <c r="S309" s="1"/>
  <c r="V308" i="7"/>
  <c r="R308" i="8" s="1"/>
  <c r="S308" s="1"/>
  <c r="V307" i="7"/>
  <c r="R307" i="8" s="1"/>
  <c r="S307" s="1"/>
  <c r="V306" i="7"/>
  <c r="R306" i="8" s="1"/>
  <c r="S306" s="1"/>
  <c r="V305" i="7"/>
  <c r="R305" i="8" s="1"/>
  <c r="S305" s="1"/>
  <c r="V304" i="7"/>
  <c r="R304" i="8" s="1"/>
  <c r="S304" s="1"/>
  <c r="V303" i="7"/>
  <c r="R303" i="8" s="1"/>
  <c r="S303" s="1"/>
  <c r="V302" i="7"/>
  <c r="R302" i="8" s="1"/>
  <c r="S302" s="1"/>
  <c r="V301" i="7"/>
  <c r="R301" i="8" s="1"/>
  <c r="S301" s="1"/>
  <c r="V300" i="7"/>
  <c r="R300" i="8" s="1"/>
  <c r="S300" s="1"/>
  <c r="V299" i="7"/>
  <c r="R299" i="8" s="1"/>
  <c r="S299" s="1"/>
  <c r="V298" i="7"/>
  <c r="R298" i="8" s="1"/>
  <c r="S298" s="1"/>
  <c r="V297" i="7"/>
  <c r="R297" i="8" s="1"/>
  <c r="S297" s="1"/>
  <c r="V296" i="7"/>
  <c r="R296" i="8" s="1"/>
  <c r="S296" s="1"/>
  <c r="V295" i="7"/>
  <c r="R295" i="8" s="1"/>
  <c r="S295" s="1"/>
  <c r="V294" i="7"/>
  <c r="R294" i="8" s="1"/>
  <c r="S294" s="1"/>
  <c r="V293" i="7"/>
  <c r="R293" i="8" s="1"/>
  <c r="S293" s="1"/>
  <c r="V292" i="7"/>
  <c r="R292" i="8" s="1"/>
  <c r="S292" s="1"/>
  <c r="V291" i="7"/>
  <c r="R291" i="8" s="1"/>
  <c r="S291" s="1"/>
  <c r="V290" i="7"/>
  <c r="R290" i="8" s="1"/>
  <c r="S290" s="1"/>
  <c r="V289" i="7"/>
  <c r="R289" i="8" s="1"/>
  <c r="S289" s="1"/>
  <c r="V288" i="7"/>
  <c r="R288" i="8" s="1"/>
  <c r="S288" s="1"/>
  <c r="V286" i="7"/>
  <c r="R286" i="8" s="1"/>
  <c r="S286" s="1"/>
  <c r="V285" i="7"/>
  <c r="R285" i="8" s="1"/>
  <c r="S285" s="1"/>
  <c r="V284" i="7"/>
  <c r="R284" i="8" s="1"/>
  <c r="S284" s="1"/>
  <c r="V283" i="7"/>
  <c r="R283" i="8" s="1"/>
  <c r="S283" s="1"/>
  <c r="V282" i="7"/>
  <c r="R282" i="8" s="1"/>
  <c r="S282" s="1"/>
  <c r="V281" i="7"/>
  <c r="R281" i="8" s="1"/>
  <c r="S281" s="1"/>
  <c r="V280" i="7"/>
  <c r="R280" i="8" s="1"/>
  <c r="S280" s="1"/>
  <c r="V279" i="7"/>
  <c r="R279" i="8" s="1"/>
  <c r="S279" s="1"/>
  <c r="V278" i="7"/>
  <c r="R278" i="8" s="1"/>
  <c r="S278" s="1"/>
  <c r="V277" i="7"/>
  <c r="R277" i="8" s="1"/>
  <c r="S277" s="1"/>
  <c r="V276" i="7"/>
  <c r="R276" i="8" s="1"/>
  <c r="S276" s="1"/>
  <c r="V275" i="7"/>
  <c r="R275" i="8" s="1"/>
  <c r="S275" s="1"/>
  <c r="V274" i="7"/>
  <c r="R274" i="8" s="1"/>
  <c r="S274" s="1"/>
  <c r="V273" i="7"/>
  <c r="R273" i="8" s="1"/>
  <c r="S273" s="1"/>
  <c r="V272" i="7"/>
  <c r="R272" i="8" s="1"/>
  <c r="S272" s="1"/>
  <c r="V271" i="7"/>
  <c r="R271" i="8" s="1"/>
  <c r="S271" s="1"/>
  <c r="V270" i="7"/>
  <c r="R270" i="8" s="1"/>
  <c r="S270" s="1"/>
  <c r="V268" i="7"/>
  <c r="R268" i="8" s="1"/>
  <c r="S268" s="1"/>
  <c r="V267" i="7"/>
  <c r="R267" i="8" s="1"/>
  <c r="S267" s="1"/>
  <c r="V266" i="7"/>
  <c r="R266" i="8" s="1"/>
  <c r="S266" s="1"/>
  <c r="V265" i="7"/>
  <c r="R265" i="8" s="1"/>
  <c r="S265" s="1"/>
  <c r="V264" i="7"/>
  <c r="R264" i="8" s="1"/>
  <c r="S264" s="1"/>
  <c r="V263" i="7"/>
  <c r="R263" i="8" s="1"/>
  <c r="S263" s="1"/>
  <c r="V262" i="7"/>
  <c r="R262" i="8" s="1"/>
  <c r="S262" s="1"/>
  <c r="V260" i="7"/>
  <c r="R260" i="8" s="1"/>
  <c r="S260" s="1"/>
  <c r="V259" i="7"/>
  <c r="R259" i="8" s="1"/>
  <c r="S259" s="1"/>
  <c r="V258" i="7"/>
  <c r="R258" i="8" s="1"/>
  <c r="S258" s="1"/>
  <c r="V257" i="7"/>
  <c r="R257" i="8" s="1"/>
  <c r="S257" s="1"/>
  <c r="V256" i="7"/>
  <c r="R256" i="8" s="1"/>
  <c r="S256" s="1"/>
  <c r="V255" i="7"/>
  <c r="R255" i="8" s="1"/>
  <c r="S255" s="1"/>
  <c r="V254" i="7"/>
  <c r="R254" i="8" s="1"/>
  <c r="S254" s="1"/>
  <c r="V253" i="7"/>
  <c r="R253" i="8" s="1"/>
  <c r="S253" s="1"/>
  <c r="V252" i="7"/>
  <c r="R252" i="8" s="1"/>
  <c r="S252" s="1"/>
  <c r="V251" i="7"/>
  <c r="R251" i="8" s="1"/>
  <c r="S251" s="1"/>
  <c r="V250" i="7"/>
  <c r="R250" i="8" s="1"/>
  <c r="S250" s="1"/>
  <c r="V249" i="7"/>
  <c r="R249" i="8" s="1"/>
  <c r="S249" s="1"/>
  <c r="V248" i="7"/>
  <c r="R248" i="8" s="1"/>
  <c r="S248" s="1"/>
  <c r="V247" i="7"/>
  <c r="R247" i="8" s="1"/>
  <c r="S247" s="1"/>
  <c r="V246" i="7"/>
  <c r="R246" i="8" s="1"/>
  <c r="S246" s="1"/>
  <c r="V244" i="7"/>
  <c r="R244" i="8" s="1"/>
  <c r="S244" s="1"/>
  <c r="V243" i="7"/>
  <c r="R243" i="8" s="1"/>
  <c r="S243" s="1"/>
  <c r="V242" i="7"/>
  <c r="R242" i="8" s="1"/>
  <c r="S242" s="1"/>
  <c r="V241" i="7"/>
  <c r="R241" i="8" s="1"/>
  <c r="S241" s="1"/>
  <c r="V240" i="7"/>
  <c r="R240" i="8" s="1"/>
  <c r="S240" s="1"/>
  <c r="V239" i="7"/>
  <c r="R239" i="8" s="1"/>
  <c r="S239" s="1"/>
  <c r="V238" i="7"/>
  <c r="R238" i="8" s="1"/>
  <c r="S238" s="1"/>
  <c r="V237" i="7"/>
  <c r="R237" i="8" s="1"/>
  <c r="S237" s="1"/>
  <c r="V235" i="7"/>
  <c r="R235" i="8" s="1"/>
  <c r="S235" s="1"/>
  <c r="V234" i="7"/>
  <c r="R234" i="8" s="1"/>
  <c r="S234" s="1"/>
  <c r="V233" i="7"/>
  <c r="R233" i="8" s="1"/>
  <c r="S233" s="1"/>
  <c r="V232" i="7"/>
  <c r="R232" i="8" s="1"/>
  <c r="S232" s="1"/>
  <c r="V231" i="7"/>
  <c r="R231" i="8" s="1"/>
  <c r="S231" s="1"/>
  <c r="V230" i="7"/>
  <c r="R230" i="8" s="1"/>
  <c r="S230" s="1"/>
  <c r="V229" i="7"/>
  <c r="R229" i="8" s="1"/>
  <c r="S229" s="1"/>
  <c r="V228" i="7"/>
  <c r="R228" i="8" s="1"/>
  <c r="S228" s="1"/>
  <c r="V227" i="7"/>
  <c r="R227" i="8" s="1"/>
  <c r="S227" s="1"/>
  <c r="V225" i="7"/>
  <c r="R225" i="8" s="1"/>
  <c r="S225" s="1"/>
  <c r="V224" i="7"/>
  <c r="R224" i="8" s="1"/>
  <c r="S224" s="1"/>
  <c r="V223" i="7"/>
  <c r="R223" i="8" s="1"/>
  <c r="S223" s="1"/>
  <c r="V222" i="7"/>
  <c r="R222" i="8" s="1"/>
  <c r="S222" s="1"/>
  <c r="V221" i="7"/>
  <c r="R221" i="8" s="1"/>
  <c r="S221" s="1"/>
  <c r="V220" i="7"/>
  <c r="R220" i="8" s="1"/>
  <c r="S220" s="1"/>
  <c r="V219" i="7"/>
  <c r="R219" i="8" s="1"/>
  <c r="S219" s="1"/>
  <c r="V218" i="7"/>
  <c r="R218" i="8" s="1"/>
  <c r="S218" s="1"/>
  <c r="V217" i="7"/>
  <c r="R217" i="8" s="1"/>
  <c r="S217" s="1"/>
  <c r="V216" i="7"/>
  <c r="R216" i="8" s="1"/>
  <c r="S216" s="1"/>
  <c r="V215" i="7"/>
  <c r="R215" i="8" s="1"/>
  <c r="S215" s="1"/>
  <c r="V214" i="7"/>
  <c r="R214" i="8" s="1"/>
  <c r="S214" s="1"/>
  <c r="V213" i="7"/>
  <c r="R213" i="8" s="1"/>
  <c r="S213" s="1"/>
  <c r="V211" i="7"/>
  <c r="R211" i="8" s="1"/>
  <c r="S211" s="1"/>
  <c r="V210" i="7"/>
  <c r="R210" i="8" s="1"/>
  <c r="S210" s="1"/>
  <c r="V209" i="7"/>
  <c r="R209" i="8" s="1"/>
  <c r="S209" s="1"/>
  <c r="V208" i="7"/>
  <c r="R208" i="8" s="1"/>
  <c r="S208" s="1"/>
  <c r="V207" i="7"/>
  <c r="R207" i="8" s="1"/>
  <c r="S207" s="1"/>
  <c r="V206" i="7"/>
  <c r="R206" i="8" s="1"/>
  <c r="S206" s="1"/>
  <c r="V205" i="7"/>
  <c r="R205" i="8" s="1"/>
  <c r="S205" s="1"/>
  <c r="V204" i="7"/>
  <c r="R204" i="8" s="1"/>
  <c r="S204" s="1"/>
  <c r="V203" i="7"/>
  <c r="R203" i="8" s="1"/>
  <c r="S203" s="1"/>
  <c r="V202" i="7"/>
  <c r="R202" i="8" s="1"/>
  <c r="S202" s="1"/>
  <c r="V201" i="7"/>
  <c r="R201" i="8" s="1"/>
  <c r="S201" s="1"/>
  <c r="V200" i="7"/>
  <c r="R200" i="8" s="1"/>
  <c r="S200" s="1"/>
  <c r="V198" i="7"/>
  <c r="R198" i="8" s="1"/>
  <c r="S198" s="1"/>
  <c r="V197" i="7"/>
  <c r="R197" i="8" s="1"/>
  <c r="S197" s="1"/>
  <c r="V196" i="7"/>
  <c r="R196" i="8" s="1"/>
  <c r="S196" s="1"/>
  <c r="V195" i="7"/>
  <c r="R195" i="8" s="1"/>
  <c r="S195" s="1"/>
  <c r="V194" i="7"/>
  <c r="R194" i="8" s="1"/>
  <c r="S194" s="1"/>
  <c r="V193" i="7"/>
  <c r="R193" i="8" s="1"/>
  <c r="S193" s="1"/>
  <c r="V192" i="7"/>
  <c r="R192" i="8" s="1"/>
  <c r="S192" s="1"/>
  <c r="V191" i="7"/>
  <c r="R191" i="8" s="1"/>
  <c r="S191" s="1"/>
  <c r="V190" i="7"/>
  <c r="R190" i="8" s="1"/>
  <c r="S190" s="1"/>
  <c r="V189" i="7"/>
  <c r="R189" i="8" s="1"/>
  <c r="S189" s="1"/>
  <c r="V188" i="7"/>
  <c r="R188" i="8" s="1"/>
  <c r="S188" s="1"/>
  <c r="V187" i="7"/>
  <c r="R187" i="8" s="1"/>
  <c r="S187" s="1"/>
  <c r="V186" i="7"/>
  <c r="R186" i="8" s="1"/>
  <c r="S186" s="1"/>
  <c r="V184" i="7"/>
  <c r="R184" i="8" s="1"/>
  <c r="S184" s="1"/>
  <c r="V183" i="7"/>
  <c r="R183" i="8" s="1"/>
  <c r="S183" s="1"/>
  <c r="V182" i="7"/>
  <c r="R182" i="8" s="1"/>
  <c r="S182" s="1"/>
  <c r="V181" i="7"/>
  <c r="R181" i="8" s="1"/>
  <c r="S181" s="1"/>
  <c r="V180" i="7"/>
  <c r="R180" i="8" s="1"/>
  <c r="S180" s="1"/>
  <c r="V179" i="7"/>
  <c r="R179" i="8" s="1"/>
  <c r="S179" s="1"/>
  <c r="V178" i="7"/>
  <c r="R178" i="8" s="1"/>
  <c r="S178" s="1"/>
  <c r="V177" i="7"/>
  <c r="R177" i="8" s="1"/>
  <c r="S177" s="1"/>
  <c r="V176" i="7"/>
  <c r="R176" i="8" s="1"/>
  <c r="S176" s="1"/>
  <c r="V175" i="7"/>
  <c r="R175" i="8" s="1"/>
  <c r="S175" s="1"/>
  <c r="V174" i="7"/>
  <c r="R174" i="8" s="1"/>
  <c r="S174" s="1"/>
  <c r="V172" i="7"/>
  <c r="R172" i="8" s="1"/>
  <c r="S172" s="1"/>
  <c r="V171" i="7"/>
  <c r="R171" i="8" s="1"/>
  <c r="S171" s="1"/>
  <c r="V170" i="7"/>
  <c r="R170" i="8" s="1"/>
  <c r="S170" s="1"/>
  <c r="V169" i="7"/>
  <c r="R169" i="8" s="1"/>
  <c r="S169" s="1"/>
  <c r="V168" i="7"/>
  <c r="R168" i="8" s="1"/>
  <c r="S168" s="1"/>
  <c r="V167" i="7"/>
  <c r="R167" i="8" s="1"/>
  <c r="S167" s="1"/>
  <c r="V166" i="7"/>
  <c r="R166" i="8" s="1"/>
  <c r="S166" s="1"/>
  <c r="V165" i="7"/>
  <c r="R165" i="8" s="1"/>
  <c r="S165" s="1"/>
  <c r="V164" i="7"/>
  <c r="R164" i="8" s="1"/>
  <c r="S164" s="1"/>
  <c r="V163" i="7"/>
  <c r="R163" i="8" s="1"/>
  <c r="S163" s="1"/>
  <c r="V162" i="7"/>
  <c r="R162" i="8" s="1"/>
  <c r="S162" s="1"/>
  <c r="V161" i="7"/>
  <c r="R161" i="8" s="1"/>
  <c r="S161" s="1"/>
  <c r="V160" i="7"/>
  <c r="R160" i="8" s="1"/>
  <c r="S160" s="1"/>
  <c r="V158" i="7"/>
  <c r="R158" i="8" s="1"/>
  <c r="S158" s="1"/>
  <c r="V157" i="7"/>
  <c r="R157" i="8" s="1"/>
  <c r="S157" s="1"/>
  <c r="V156" i="7"/>
  <c r="R156" i="8" s="1"/>
  <c r="S156" s="1"/>
  <c r="V155" i="7"/>
  <c r="R155" i="8" s="1"/>
  <c r="S155" s="1"/>
  <c r="V154" i="7"/>
  <c r="R154" i="8" s="1"/>
  <c r="S154" s="1"/>
  <c r="V153" i="7"/>
  <c r="R153" i="8" s="1"/>
  <c r="S153" s="1"/>
  <c r="V152" i="7"/>
  <c r="R152" i="8" s="1"/>
  <c r="S152" s="1"/>
  <c r="V151" i="7"/>
  <c r="R151" i="8" s="1"/>
  <c r="S151" s="1"/>
  <c r="V150" i="7"/>
  <c r="R150" i="8" s="1"/>
  <c r="S150" s="1"/>
  <c r="V149" i="7"/>
  <c r="R149" i="8" s="1"/>
  <c r="S149" s="1"/>
  <c r="V148" i="7"/>
  <c r="R148" i="8" s="1"/>
  <c r="S148" s="1"/>
  <c r="V147" i="7"/>
  <c r="R147" i="8" s="1"/>
  <c r="S147" s="1"/>
  <c r="V145" i="7"/>
  <c r="R145" i="8" s="1"/>
  <c r="S145" s="1"/>
  <c r="V144" i="7"/>
  <c r="R144" i="8" s="1"/>
  <c r="S144" s="1"/>
  <c r="V143" i="7"/>
  <c r="R143" i="8" s="1"/>
  <c r="S143" s="1"/>
  <c r="V142" i="7"/>
  <c r="R142" i="8" s="1"/>
  <c r="S142" s="1"/>
  <c r="V141" i="7"/>
  <c r="R141" i="8" s="1"/>
  <c r="S141" s="1"/>
  <c r="V140" i="7"/>
  <c r="R140" i="8" s="1"/>
  <c r="S140" s="1"/>
  <c r="V138" i="7"/>
  <c r="R138" i="8" s="1"/>
  <c r="S138" s="1"/>
  <c r="V137" i="7"/>
  <c r="R137" i="8" s="1"/>
  <c r="S137" s="1"/>
  <c r="V136" i="7"/>
  <c r="R136" i="8" s="1"/>
  <c r="S136" s="1"/>
  <c r="V135" i="7"/>
  <c r="R135" i="8" s="1"/>
  <c r="S135" s="1"/>
  <c r="V134" i="7"/>
  <c r="R134" i="8" s="1"/>
  <c r="S134" s="1"/>
  <c r="V133" i="7"/>
  <c r="R133" i="8" s="1"/>
  <c r="S133" s="1"/>
  <c r="V132" i="7"/>
  <c r="R132" i="8" s="1"/>
  <c r="S132" s="1"/>
  <c r="V131" i="7"/>
  <c r="R131" i="8" s="1"/>
  <c r="S131" s="1"/>
  <c r="V130" i="7"/>
  <c r="R130" i="8" s="1"/>
  <c r="S130" s="1"/>
  <c r="V128" i="7"/>
  <c r="R128" i="8" s="1"/>
  <c r="S128" s="1"/>
  <c r="V127" i="7"/>
  <c r="R127" i="8" s="1"/>
  <c r="S127" s="1"/>
  <c r="V126" i="7"/>
  <c r="R126" i="8" s="1"/>
  <c r="S126" s="1"/>
  <c r="V125" i="7"/>
  <c r="R125" i="8" s="1"/>
  <c r="S125" s="1"/>
  <c r="V124" i="7"/>
  <c r="R124" i="8" s="1"/>
  <c r="S124" s="1"/>
  <c r="V123" i="7"/>
  <c r="R123" i="8" s="1"/>
  <c r="S123" s="1"/>
  <c r="V122" i="7"/>
  <c r="R122" i="8" s="1"/>
  <c r="S122" s="1"/>
  <c r="V120" i="7"/>
  <c r="R120" i="8" s="1"/>
  <c r="S120" s="1"/>
  <c r="V119" i="7"/>
  <c r="R119" i="8" s="1"/>
  <c r="S119" s="1"/>
  <c r="V118" i="7"/>
  <c r="R118" i="8" s="1"/>
  <c r="S118" s="1"/>
  <c r="V117" i="7"/>
  <c r="R117" i="8" s="1"/>
  <c r="S117" s="1"/>
  <c r="V116" i="7"/>
  <c r="R116" i="8" s="1"/>
  <c r="S116" s="1"/>
  <c r="V115" i="7"/>
  <c r="R115" i="8" s="1"/>
  <c r="S115" s="1"/>
  <c r="V114" i="7"/>
  <c r="R114" i="8" s="1"/>
  <c r="S114" s="1"/>
  <c r="V113" i="7"/>
  <c r="R113" i="8" s="1"/>
  <c r="S113" s="1"/>
  <c r="V112" i="7"/>
  <c r="R112" i="8" s="1"/>
  <c r="S112" s="1"/>
  <c r="V111" i="7"/>
  <c r="R111" i="8" s="1"/>
  <c r="S111" s="1"/>
  <c r="V110" i="7"/>
  <c r="R110" i="8" s="1"/>
  <c r="S110" s="1"/>
  <c r="V109" i="7"/>
  <c r="R109" i="8" s="1"/>
  <c r="S109" s="1"/>
  <c r="V108" i="7"/>
  <c r="R108" i="8" s="1"/>
  <c r="S108" s="1"/>
  <c r="V107" i="7"/>
  <c r="R107" i="8" s="1"/>
  <c r="S107" s="1"/>
  <c r="V106" i="7"/>
  <c r="R106" i="8" s="1"/>
  <c r="S106" s="1"/>
  <c r="V104" i="7"/>
  <c r="R104" i="8" s="1"/>
  <c r="S104" s="1"/>
  <c r="V103" i="7"/>
  <c r="R103" i="8" s="1"/>
  <c r="S103" s="1"/>
  <c r="V102" i="7"/>
  <c r="R102" i="8" s="1"/>
  <c r="S102" s="1"/>
  <c r="V101" i="7"/>
  <c r="R101" i="8" s="1"/>
  <c r="S101" s="1"/>
  <c r="V100" i="7"/>
  <c r="R100" i="8" s="1"/>
  <c r="S100" s="1"/>
  <c r="V99" i="7"/>
  <c r="R99" i="8" s="1"/>
  <c r="S99" s="1"/>
  <c r="V98" i="7"/>
  <c r="R98" i="8" s="1"/>
  <c r="S98" s="1"/>
  <c r="V97" i="7"/>
  <c r="R97" i="8" s="1"/>
  <c r="S97" s="1"/>
  <c r="V96" i="7"/>
  <c r="R96" i="8" s="1"/>
  <c r="S96" s="1"/>
  <c r="V95" i="7"/>
  <c r="R95" i="8" s="1"/>
  <c r="S95" s="1"/>
  <c r="V94" i="7"/>
  <c r="R94" i="8" s="1"/>
  <c r="S94" s="1"/>
  <c r="V93" i="7"/>
  <c r="R93" i="8" s="1"/>
  <c r="S93" s="1"/>
  <c r="V92" i="7"/>
  <c r="R92" i="8" s="1"/>
  <c r="S92" s="1"/>
  <c r="V90" i="7"/>
  <c r="R90" i="8" s="1"/>
  <c r="S90" s="1"/>
  <c r="V89" i="7"/>
  <c r="R89" i="8" s="1"/>
  <c r="S89" s="1"/>
  <c r="V88" i="7"/>
  <c r="R88" i="8" s="1"/>
  <c r="S88" s="1"/>
  <c r="V87" i="7"/>
  <c r="R87" i="8" s="1"/>
  <c r="S87" s="1"/>
  <c r="V86" i="7"/>
  <c r="R86" i="8" s="1"/>
  <c r="S86" s="1"/>
  <c r="V85" i="7"/>
  <c r="R85" i="8" s="1"/>
  <c r="S85" s="1"/>
  <c r="V84" i="7"/>
  <c r="R84" i="8" s="1"/>
  <c r="S84" s="1"/>
  <c r="V83" i="7"/>
  <c r="R83" i="8" s="1"/>
  <c r="S83" s="1"/>
  <c r="V82" i="7"/>
  <c r="R82" i="8" s="1"/>
  <c r="S82" s="1"/>
  <c r="V80" i="7"/>
  <c r="R80" i="8" s="1"/>
  <c r="S80" s="1"/>
  <c r="V79" i="7"/>
  <c r="R79" i="8" s="1"/>
  <c r="S79" s="1"/>
  <c r="V78" i="7"/>
  <c r="R78" i="8" s="1"/>
  <c r="S78" s="1"/>
  <c r="V77" i="7"/>
  <c r="R77" i="8" s="1"/>
  <c r="S77" s="1"/>
  <c r="V76" i="7"/>
  <c r="R76" i="8" s="1"/>
  <c r="S76" s="1"/>
  <c r="V75" i="7"/>
  <c r="R75" i="8" s="1"/>
  <c r="S75" s="1"/>
  <c r="V74" i="7"/>
  <c r="R74" i="8" s="1"/>
  <c r="S74" s="1"/>
  <c r="V73" i="7"/>
  <c r="R73" i="8" s="1"/>
  <c r="S73" s="1"/>
  <c r="V71" i="7"/>
  <c r="R71" i="8" s="1"/>
  <c r="S71" s="1"/>
  <c r="V70" i="7"/>
  <c r="R70" i="8" s="1"/>
  <c r="S70" s="1"/>
  <c r="V69" i="7"/>
  <c r="R69" i="8" s="1"/>
  <c r="S69" s="1"/>
  <c r="V68" i="7"/>
  <c r="R68" i="8" s="1"/>
  <c r="S68" s="1"/>
  <c r="V67" i="7"/>
  <c r="R67" i="8" s="1"/>
  <c r="S67" s="1"/>
  <c r="V65" i="7"/>
  <c r="R65" i="8" s="1"/>
  <c r="S65" s="1"/>
  <c r="V64" i="7"/>
  <c r="R64" i="8" s="1"/>
  <c r="S64" s="1"/>
  <c r="V63" i="7"/>
  <c r="R63" i="8" s="1"/>
  <c r="S63" s="1"/>
  <c r="V62" i="7"/>
  <c r="R62" i="8" s="1"/>
  <c r="S62" s="1"/>
  <c r="V61" i="7"/>
  <c r="R61" i="8" s="1"/>
  <c r="S61" s="1"/>
  <c r="V60" i="7"/>
  <c r="R60" i="8" s="1"/>
  <c r="S60" s="1"/>
  <c r="V59" i="7"/>
  <c r="R59" i="8" s="1"/>
  <c r="S59" s="1"/>
  <c r="V58" i="7"/>
  <c r="R58" i="8" s="1"/>
  <c r="S58" s="1"/>
  <c r="V57" i="7"/>
  <c r="R57" i="8" s="1"/>
  <c r="S57" s="1"/>
  <c r="V56" i="7"/>
  <c r="R56" i="8" s="1"/>
  <c r="S56" s="1"/>
  <c r="V55" i="7"/>
  <c r="R55" i="8" s="1"/>
  <c r="S55" s="1"/>
  <c r="V54" i="7"/>
  <c r="R54" i="8" s="1"/>
  <c r="S54" s="1"/>
  <c r="V53" i="7"/>
  <c r="R53" i="8" s="1"/>
  <c r="S53" s="1"/>
  <c r="V51" i="7"/>
  <c r="R51" i="8" s="1"/>
  <c r="S51" s="1"/>
  <c r="V50" i="7"/>
  <c r="R50" i="8" s="1"/>
  <c r="S50" s="1"/>
  <c r="V49" i="7"/>
  <c r="R49" i="8" s="1"/>
  <c r="S49" s="1"/>
  <c r="V48" i="7"/>
  <c r="R48" i="8" s="1"/>
  <c r="S48" s="1"/>
  <c r="V47" i="7"/>
  <c r="R47" i="8" s="1"/>
  <c r="S47" s="1"/>
  <c r="V44" i="7"/>
  <c r="R44" i="8" s="1"/>
  <c r="S44" s="1"/>
  <c r="V43" i="7"/>
  <c r="R43" i="8" s="1"/>
  <c r="S43" s="1"/>
  <c r="V42" i="7"/>
  <c r="R42" i="8" s="1"/>
  <c r="S42" s="1"/>
  <c r="V41" i="7"/>
  <c r="R41" i="8" s="1"/>
  <c r="S41" s="1"/>
  <c r="V40" i="7"/>
  <c r="R40" i="8" s="1"/>
  <c r="S40" s="1"/>
  <c r="V39" i="7"/>
  <c r="R39" i="8" s="1"/>
  <c r="S39" s="1"/>
  <c r="V38" i="7"/>
  <c r="R38" i="8" s="1"/>
  <c r="S38" s="1"/>
  <c r="V37" i="7"/>
  <c r="R37" i="8" s="1"/>
  <c r="S37" s="1"/>
  <c r="V36" i="7"/>
  <c r="R36" i="8" s="1"/>
  <c r="S36" s="1"/>
  <c r="V35" i="7"/>
  <c r="R35" i="8" s="1"/>
  <c r="S35" s="1"/>
  <c r="V34" i="7"/>
  <c r="R34" i="8" s="1"/>
  <c r="S34" s="1"/>
  <c r="V33" i="7"/>
  <c r="R33" i="8" s="1"/>
  <c r="S33" s="1"/>
  <c r="V32" i="7"/>
  <c r="R32" i="8" s="1"/>
  <c r="S32" s="1"/>
  <c r="V31" i="7"/>
  <c r="R31" i="8" s="1"/>
  <c r="S31" s="1"/>
  <c r="V30" i="7"/>
  <c r="R30" i="8" s="1"/>
  <c r="S30" s="1"/>
  <c r="V29" i="7"/>
  <c r="R29" i="8" s="1"/>
  <c r="S29" s="1"/>
  <c r="V28" i="7"/>
  <c r="R28" i="8" s="1"/>
  <c r="S28" s="1"/>
  <c r="V27" i="7"/>
  <c r="R27" i="8" s="1"/>
  <c r="S27" s="1"/>
  <c r="V26" i="7"/>
  <c r="R26" i="8" s="1"/>
  <c r="S26" s="1"/>
  <c r="V25" i="7"/>
  <c r="R25" i="8" s="1"/>
  <c r="S25" s="1"/>
  <c r="V24" i="7"/>
  <c r="R24" i="8" s="1"/>
  <c r="S24" s="1"/>
  <c r="V23" i="7"/>
  <c r="R23" i="8" s="1"/>
  <c r="S23" s="1"/>
  <c r="V22" i="7"/>
  <c r="R22" i="8" s="1"/>
  <c r="S22" s="1"/>
  <c r="V21" i="7"/>
  <c r="R21" i="8" s="1"/>
  <c r="S21" s="1"/>
  <c r="V20" i="7"/>
  <c r="R20" i="8" s="1"/>
  <c r="S20" s="1"/>
  <c r="V19" i="7"/>
  <c r="R19" i="8" s="1"/>
  <c r="S19" s="1"/>
  <c r="V18" i="7"/>
  <c r="R18" i="8" s="1"/>
  <c r="S18" s="1"/>
  <c r="Y45" i="7"/>
  <c r="X45"/>
  <c r="U45"/>
  <c r="T45"/>
  <c r="Y17"/>
  <c r="X17"/>
  <c r="U17"/>
  <c r="V17" s="1"/>
  <c r="T17"/>
  <c r="AL17" l="1"/>
  <c r="AL377"/>
  <c r="Z45"/>
  <c r="V45"/>
  <c r="Z17"/>
  <c r="V377"/>
  <c r="P376"/>
  <c r="M376" i="8" s="1"/>
  <c r="P375" i="7"/>
  <c r="M375" i="8" s="1"/>
  <c r="P374" i="7"/>
  <c r="M374" i="8" s="1"/>
  <c r="P373" i="7"/>
  <c r="M373" i="8" s="1"/>
  <c r="P372" i="7"/>
  <c r="M372" i="8" s="1"/>
  <c r="P371" i="7"/>
  <c r="M371" i="8" s="1"/>
  <c r="P370" i="7"/>
  <c r="M370" i="8" s="1"/>
  <c r="P369" i="7"/>
  <c r="M369" i="8" s="1"/>
  <c r="P368" i="7"/>
  <c r="M368" i="8" s="1"/>
  <c r="P367" i="7"/>
  <c r="M367" i="8" s="1"/>
  <c r="P366" i="7"/>
  <c r="M366" i="8" s="1"/>
  <c r="P365" i="7"/>
  <c r="M365" i="8" s="1"/>
  <c r="P363" i="7"/>
  <c r="M363" i="8" s="1"/>
  <c r="P362" i="7"/>
  <c r="M362" i="8" s="1"/>
  <c r="P361" i="7"/>
  <c r="M361" i="8" s="1"/>
  <c r="P360" i="7"/>
  <c r="M360" i="8" s="1"/>
  <c r="P359" i="7"/>
  <c r="M359" i="8" s="1"/>
  <c r="P358" i="7"/>
  <c r="M358" i="8" s="1"/>
  <c r="P357" i="7"/>
  <c r="M357" i="8" s="1"/>
  <c r="P356" i="7"/>
  <c r="M356" i="8" s="1"/>
  <c r="P355" i="7"/>
  <c r="M355" i="8" s="1"/>
  <c r="P354" i="7"/>
  <c r="M354" i="8" s="1"/>
  <c r="P353" i="7"/>
  <c r="M353" i="8" s="1"/>
  <c r="P351" i="7"/>
  <c r="M351" i="8" s="1"/>
  <c r="P350" i="7"/>
  <c r="M350" i="8" s="1"/>
  <c r="P349" i="7"/>
  <c r="M349" i="8" s="1"/>
  <c r="P348" i="7"/>
  <c r="M348" i="8" s="1"/>
  <c r="P347" i="7"/>
  <c r="M347" i="8" s="1"/>
  <c r="P346" i="7"/>
  <c r="M346" i="8" s="1"/>
  <c r="P345" i="7"/>
  <c r="M345" i="8" s="1"/>
  <c r="P344" i="7"/>
  <c r="M344" i="8" s="1"/>
  <c r="P343" i="7"/>
  <c r="M343" i="8" s="1"/>
  <c r="P342" i="7"/>
  <c r="M342" i="8" s="1"/>
  <c r="P341" i="7"/>
  <c r="M341" i="8" s="1"/>
  <c r="P339" i="7"/>
  <c r="M339" i="8" s="1"/>
  <c r="P338" i="7"/>
  <c r="M338" i="8" s="1"/>
  <c r="P337" i="7"/>
  <c r="M337" i="8" s="1"/>
  <c r="P336" i="7"/>
  <c r="M336" i="8" s="1"/>
  <c r="P335" i="7"/>
  <c r="M335" i="8" s="1"/>
  <c r="P334" i="7"/>
  <c r="M334" i="8" s="1"/>
  <c r="P333" i="7"/>
  <c r="M333" i="8" s="1"/>
  <c r="P332" i="7"/>
  <c r="M332" i="8" s="1"/>
  <c r="P331" i="7"/>
  <c r="M331" i="8" s="1"/>
  <c r="P330" i="7"/>
  <c r="M330" i="8" s="1"/>
  <c r="P329" i="7"/>
  <c r="M329" i="8" s="1"/>
  <c r="P327" i="7"/>
  <c r="M327" i="8" s="1"/>
  <c r="P326" i="7"/>
  <c r="M326" i="8" s="1"/>
  <c r="P325" i="7"/>
  <c r="M325" i="8" s="1"/>
  <c r="P324" i="7"/>
  <c r="M324" i="8" s="1"/>
  <c r="P323" i="7"/>
  <c r="M323" i="8" s="1"/>
  <c r="P322" i="7"/>
  <c r="M322" i="8" s="1"/>
  <c r="P321" i="7"/>
  <c r="M321" i="8" s="1"/>
  <c r="P320" i="7"/>
  <c r="M320" i="8" s="1"/>
  <c r="P319" i="7"/>
  <c r="M319" i="8" s="1"/>
  <c r="P318" i="7"/>
  <c r="M318" i="8" s="1"/>
  <c r="P317" i="7"/>
  <c r="M317" i="8" s="1"/>
  <c r="P316" i="7"/>
  <c r="M316" i="8" s="1"/>
  <c r="P315" i="7"/>
  <c r="M315" i="8" s="1"/>
  <c r="P314" i="7"/>
  <c r="M314" i="8" s="1"/>
  <c r="P313" i="7"/>
  <c r="M313" i="8" s="1"/>
  <c r="P311" i="7"/>
  <c r="M311" i="8" s="1"/>
  <c r="P310" i="7"/>
  <c r="M310" i="8" s="1"/>
  <c r="P309" i="7"/>
  <c r="M309" i="8" s="1"/>
  <c r="P308" i="7"/>
  <c r="M308" i="8" s="1"/>
  <c r="P307" i="7"/>
  <c r="M307" i="8" s="1"/>
  <c r="P306" i="7"/>
  <c r="M306" i="8" s="1"/>
  <c r="P305" i="7"/>
  <c r="M305" i="8" s="1"/>
  <c r="P304" i="7"/>
  <c r="M304" i="8" s="1"/>
  <c r="P303" i="7"/>
  <c r="M303" i="8" s="1"/>
  <c r="P302" i="7"/>
  <c r="M302" i="8" s="1"/>
  <c r="P301" i="7"/>
  <c r="M301" i="8" s="1"/>
  <c r="P300" i="7"/>
  <c r="M300" i="8" s="1"/>
  <c r="P299" i="7"/>
  <c r="M299" i="8" s="1"/>
  <c r="P298" i="7"/>
  <c r="M298" i="8" s="1"/>
  <c r="P297" i="7"/>
  <c r="M297" i="8" s="1"/>
  <c r="P296" i="7"/>
  <c r="M296" i="8" s="1"/>
  <c r="P295" i="7"/>
  <c r="M295" i="8" s="1"/>
  <c r="P294" i="7"/>
  <c r="M294" i="8" s="1"/>
  <c r="P293" i="7"/>
  <c r="M293" i="8" s="1"/>
  <c r="P292" i="7"/>
  <c r="M292" i="8" s="1"/>
  <c r="P291" i="7"/>
  <c r="M291" i="8" s="1"/>
  <c r="P290" i="7"/>
  <c r="M290" i="8" s="1"/>
  <c r="P289" i="7"/>
  <c r="M289" i="8" s="1"/>
  <c r="P288" i="7"/>
  <c r="M288" i="8" s="1"/>
  <c r="P286" i="7"/>
  <c r="M286" i="8" s="1"/>
  <c r="P285" i="7"/>
  <c r="M285" i="8" s="1"/>
  <c r="P284" i="7"/>
  <c r="M284" i="8" s="1"/>
  <c r="P283" i="7"/>
  <c r="M283" i="8" s="1"/>
  <c r="P282" i="7"/>
  <c r="M282" i="8" s="1"/>
  <c r="P281" i="7"/>
  <c r="M281" i="8" s="1"/>
  <c r="P280" i="7"/>
  <c r="M280" i="8" s="1"/>
  <c r="P279" i="7"/>
  <c r="M279" i="8" s="1"/>
  <c r="P278" i="7"/>
  <c r="M278" i="8" s="1"/>
  <c r="P277" i="7"/>
  <c r="M277" i="8" s="1"/>
  <c r="P276" i="7"/>
  <c r="M276" i="8" s="1"/>
  <c r="P275" i="7"/>
  <c r="M275" i="8" s="1"/>
  <c r="P274" i="7"/>
  <c r="M274" i="8" s="1"/>
  <c r="P273" i="7"/>
  <c r="M273" i="8" s="1"/>
  <c r="P272" i="7"/>
  <c r="M272" i="8" s="1"/>
  <c r="P271" i="7"/>
  <c r="M271" i="8" s="1"/>
  <c r="P270" i="7"/>
  <c r="M270" i="8" s="1"/>
  <c r="P268" i="7"/>
  <c r="M268" i="8" s="1"/>
  <c r="P267" i="7"/>
  <c r="M267" i="8" s="1"/>
  <c r="P266" i="7"/>
  <c r="M266" i="8" s="1"/>
  <c r="P265" i="7"/>
  <c r="M265" i="8" s="1"/>
  <c r="P264" i="7"/>
  <c r="M264" i="8" s="1"/>
  <c r="P263" i="7"/>
  <c r="M263" i="8" s="1"/>
  <c r="P262" i="7"/>
  <c r="M262" i="8" s="1"/>
  <c r="P260" i="7"/>
  <c r="M260" i="8" s="1"/>
  <c r="P259" i="7"/>
  <c r="M259" i="8" s="1"/>
  <c r="P258" i="7"/>
  <c r="M258" i="8" s="1"/>
  <c r="P257" i="7"/>
  <c r="M257" i="8" s="1"/>
  <c r="P256" i="7"/>
  <c r="M256" i="8" s="1"/>
  <c r="P255" i="7"/>
  <c r="M255" i="8" s="1"/>
  <c r="P254" i="7"/>
  <c r="M254" i="8" s="1"/>
  <c r="P253" i="7"/>
  <c r="M253" i="8" s="1"/>
  <c r="P252" i="7"/>
  <c r="M252" i="8" s="1"/>
  <c r="P251" i="7"/>
  <c r="M251" i="8" s="1"/>
  <c r="P250" i="7"/>
  <c r="M250" i="8" s="1"/>
  <c r="P249" i="7"/>
  <c r="M249" i="8" s="1"/>
  <c r="P248" i="7"/>
  <c r="M248" i="8" s="1"/>
  <c r="P247" i="7"/>
  <c r="M247" i="8" s="1"/>
  <c r="P246" i="7"/>
  <c r="M246" i="8" s="1"/>
  <c r="P244" i="7"/>
  <c r="M244" i="8" s="1"/>
  <c r="P243" i="7"/>
  <c r="M243" i="8" s="1"/>
  <c r="P242" i="7"/>
  <c r="M242" i="8" s="1"/>
  <c r="P241" i="7"/>
  <c r="M241" i="8" s="1"/>
  <c r="P240" i="7"/>
  <c r="M240" i="8" s="1"/>
  <c r="P239" i="7"/>
  <c r="M239" i="8" s="1"/>
  <c r="P238" i="7"/>
  <c r="M238" i="8" s="1"/>
  <c r="P237" i="7"/>
  <c r="M237" i="8" s="1"/>
  <c r="P235" i="7"/>
  <c r="M235" i="8" s="1"/>
  <c r="P234" i="7"/>
  <c r="M234" i="8" s="1"/>
  <c r="P233" i="7"/>
  <c r="M233" i="8" s="1"/>
  <c r="P232" i="7"/>
  <c r="M232" i="8" s="1"/>
  <c r="P231" i="7"/>
  <c r="M231" i="8" s="1"/>
  <c r="P230" i="7"/>
  <c r="M230" i="8" s="1"/>
  <c r="P229" i="7"/>
  <c r="M229" i="8" s="1"/>
  <c r="P228" i="7"/>
  <c r="M228" i="8" s="1"/>
  <c r="P227" i="7"/>
  <c r="M227" i="8" s="1"/>
  <c r="P225" i="7"/>
  <c r="M225" i="8" s="1"/>
  <c r="P224" i="7"/>
  <c r="M224" i="8" s="1"/>
  <c r="P223" i="7"/>
  <c r="M223" i="8" s="1"/>
  <c r="P222" i="7"/>
  <c r="M222" i="8" s="1"/>
  <c r="P221" i="7"/>
  <c r="M221" i="8" s="1"/>
  <c r="P220" i="7"/>
  <c r="M220" i="8" s="1"/>
  <c r="P219" i="7"/>
  <c r="M219" i="8" s="1"/>
  <c r="P218" i="7"/>
  <c r="M218" i="8" s="1"/>
  <c r="P217" i="7"/>
  <c r="M217" i="8" s="1"/>
  <c r="P216" i="7"/>
  <c r="M216" i="8" s="1"/>
  <c r="P215" i="7"/>
  <c r="M215" i="8" s="1"/>
  <c r="P214" i="7"/>
  <c r="M214" i="8" s="1"/>
  <c r="P213" i="7"/>
  <c r="M213" i="8" s="1"/>
  <c r="P211" i="7"/>
  <c r="M211" i="8" s="1"/>
  <c r="P210" i="7"/>
  <c r="M210" i="8" s="1"/>
  <c r="P209" i="7"/>
  <c r="M209" i="8" s="1"/>
  <c r="P208" i="7"/>
  <c r="M208" i="8" s="1"/>
  <c r="P207" i="7"/>
  <c r="M207" i="8" s="1"/>
  <c r="P206" i="7"/>
  <c r="M206" i="8" s="1"/>
  <c r="P205" i="7"/>
  <c r="M205" i="8" s="1"/>
  <c r="P204" i="7"/>
  <c r="M204" i="8" s="1"/>
  <c r="P203" i="7"/>
  <c r="M203" i="8" s="1"/>
  <c r="P202" i="7"/>
  <c r="M202" i="8" s="1"/>
  <c r="P201" i="7"/>
  <c r="M201" i="8" s="1"/>
  <c r="P200" i="7"/>
  <c r="M200" i="8" s="1"/>
  <c r="P198" i="7"/>
  <c r="M198" i="8" s="1"/>
  <c r="P197" i="7"/>
  <c r="M197" i="8" s="1"/>
  <c r="P196" i="7"/>
  <c r="M196" i="8" s="1"/>
  <c r="P195" i="7"/>
  <c r="M195" i="8" s="1"/>
  <c r="P194" i="7"/>
  <c r="M194" i="8" s="1"/>
  <c r="P193" i="7"/>
  <c r="M193" i="8" s="1"/>
  <c r="P192" i="7"/>
  <c r="M192" i="8" s="1"/>
  <c r="P191" i="7"/>
  <c r="M191" i="8" s="1"/>
  <c r="P190" i="7"/>
  <c r="M190" i="8" s="1"/>
  <c r="P189" i="7"/>
  <c r="M189" i="8" s="1"/>
  <c r="P188" i="7"/>
  <c r="M188" i="8" s="1"/>
  <c r="P187" i="7"/>
  <c r="M187" i="8" s="1"/>
  <c r="P186" i="7"/>
  <c r="M186" i="8" s="1"/>
  <c r="P184" i="7"/>
  <c r="M184" i="8" s="1"/>
  <c r="P183" i="7"/>
  <c r="M183" i="8" s="1"/>
  <c r="P182" i="7"/>
  <c r="M182" i="8" s="1"/>
  <c r="P181" i="7"/>
  <c r="M181" i="8" s="1"/>
  <c r="P180" i="7"/>
  <c r="M180" i="8" s="1"/>
  <c r="P179" i="7"/>
  <c r="M179" i="8" s="1"/>
  <c r="P178" i="7"/>
  <c r="M178" i="8" s="1"/>
  <c r="P177" i="7"/>
  <c r="M177" i="8" s="1"/>
  <c r="P176" i="7"/>
  <c r="M176" i="8" s="1"/>
  <c r="P175" i="7"/>
  <c r="M175" i="8" s="1"/>
  <c r="P174" i="7"/>
  <c r="M174" i="8" s="1"/>
  <c r="P172" i="7"/>
  <c r="M172" i="8" s="1"/>
  <c r="P171" i="7"/>
  <c r="M171" i="8" s="1"/>
  <c r="P170" i="7"/>
  <c r="M170" i="8" s="1"/>
  <c r="P169" i="7"/>
  <c r="M169" i="8" s="1"/>
  <c r="P168" i="7"/>
  <c r="M168" i="8" s="1"/>
  <c r="P167" i="7"/>
  <c r="M167" i="8" s="1"/>
  <c r="P166" i="7"/>
  <c r="M166" i="8" s="1"/>
  <c r="P165" i="7"/>
  <c r="M165" i="8" s="1"/>
  <c r="P164" i="7"/>
  <c r="M164" i="8" s="1"/>
  <c r="P163" i="7"/>
  <c r="M163" i="8" s="1"/>
  <c r="P162" i="7"/>
  <c r="M162" i="8" s="1"/>
  <c r="P161" i="7"/>
  <c r="M161" i="8" s="1"/>
  <c r="P160" i="7"/>
  <c r="M160" i="8" s="1"/>
  <c r="P158" i="7"/>
  <c r="M158" i="8" s="1"/>
  <c r="P157" i="7"/>
  <c r="M157" i="8" s="1"/>
  <c r="P156" i="7"/>
  <c r="M156" i="8" s="1"/>
  <c r="P155" i="7"/>
  <c r="M155" i="8" s="1"/>
  <c r="P154" i="7"/>
  <c r="M154" i="8" s="1"/>
  <c r="P153" i="7"/>
  <c r="M153" i="8" s="1"/>
  <c r="P152" i="7"/>
  <c r="M152" i="8" s="1"/>
  <c r="P151" i="7"/>
  <c r="M151" i="8" s="1"/>
  <c r="P150" i="7"/>
  <c r="M150" i="8" s="1"/>
  <c r="P149" i="7"/>
  <c r="M149" i="8" s="1"/>
  <c r="P148" i="7"/>
  <c r="M148" i="8" s="1"/>
  <c r="P147" i="7"/>
  <c r="M147" i="8" s="1"/>
  <c r="P145" i="7"/>
  <c r="M145" i="8" s="1"/>
  <c r="P144" i="7"/>
  <c r="M144" i="8" s="1"/>
  <c r="P143" i="7"/>
  <c r="M143" i="8" s="1"/>
  <c r="P142" i="7"/>
  <c r="M142" i="8" s="1"/>
  <c r="P141" i="7"/>
  <c r="M141" i="8" s="1"/>
  <c r="P140" i="7"/>
  <c r="M140" i="8" s="1"/>
  <c r="P138" i="7"/>
  <c r="M138" i="8" s="1"/>
  <c r="P137" i="7"/>
  <c r="M137" i="8" s="1"/>
  <c r="P136" i="7"/>
  <c r="M136" i="8" s="1"/>
  <c r="P135" i="7"/>
  <c r="M135" i="8" s="1"/>
  <c r="P134" i="7"/>
  <c r="M134" i="8" s="1"/>
  <c r="P133" i="7"/>
  <c r="M133" i="8" s="1"/>
  <c r="P132" i="7"/>
  <c r="M132" i="8" s="1"/>
  <c r="P131" i="7"/>
  <c r="M131" i="8" s="1"/>
  <c r="P130" i="7"/>
  <c r="M130" i="8" s="1"/>
  <c r="P128" i="7"/>
  <c r="M128" i="8" s="1"/>
  <c r="P127" i="7"/>
  <c r="M127" i="8" s="1"/>
  <c r="P126" i="7"/>
  <c r="M126" i="8" s="1"/>
  <c r="P125" i="7"/>
  <c r="M125" i="8" s="1"/>
  <c r="P124" i="7"/>
  <c r="M124" i="8" s="1"/>
  <c r="P123" i="7"/>
  <c r="M123" i="8" s="1"/>
  <c r="P122" i="7"/>
  <c r="M122" i="8" s="1"/>
  <c r="P120" i="7"/>
  <c r="M120" i="8" s="1"/>
  <c r="P119" i="7"/>
  <c r="M119" i="8" s="1"/>
  <c r="P118" i="7"/>
  <c r="M118" i="8" s="1"/>
  <c r="P117" i="7"/>
  <c r="M117" i="8" s="1"/>
  <c r="P116" i="7"/>
  <c r="M116" i="8" s="1"/>
  <c r="P115" i="7"/>
  <c r="M115" i="8" s="1"/>
  <c r="P114" i="7"/>
  <c r="M114" i="8" s="1"/>
  <c r="P113" i="7"/>
  <c r="M113" i="8" s="1"/>
  <c r="P112" i="7"/>
  <c r="M112" i="8" s="1"/>
  <c r="P111" i="7"/>
  <c r="M111" i="8" s="1"/>
  <c r="P110" i="7"/>
  <c r="M110" i="8" s="1"/>
  <c r="P109" i="7"/>
  <c r="M109" i="8" s="1"/>
  <c r="P108" i="7"/>
  <c r="M108" i="8" s="1"/>
  <c r="P107" i="7"/>
  <c r="M107" i="8" s="1"/>
  <c r="P106" i="7"/>
  <c r="M106" i="8" s="1"/>
  <c r="P104" i="7"/>
  <c r="M104" i="8" s="1"/>
  <c r="P103" i="7"/>
  <c r="M103" i="8" s="1"/>
  <c r="P102" i="7"/>
  <c r="M102" i="8" s="1"/>
  <c r="P101" i="7"/>
  <c r="M101" i="8" s="1"/>
  <c r="P100" i="7"/>
  <c r="M100" i="8" s="1"/>
  <c r="P99" i="7"/>
  <c r="M99" i="8" s="1"/>
  <c r="P98" i="7"/>
  <c r="M98" i="8" s="1"/>
  <c r="P97" i="7"/>
  <c r="M97" i="8" s="1"/>
  <c r="P96" i="7"/>
  <c r="M96" i="8" s="1"/>
  <c r="P95" i="7"/>
  <c r="M95" i="8" s="1"/>
  <c r="P94" i="7"/>
  <c r="M94" i="8" s="1"/>
  <c r="P93" i="7"/>
  <c r="M93" i="8" s="1"/>
  <c r="P92" i="7"/>
  <c r="M92" i="8" s="1"/>
  <c r="P90" i="7"/>
  <c r="M90" i="8" s="1"/>
  <c r="P89" i="7"/>
  <c r="M89" i="8" s="1"/>
  <c r="P88" i="7"/>
  <c r="M88" i="8" s="1"/>
  <c r="P87" i="7"/>
  <c r="M87" i="8" s="1"/>
  <c r="P86" i="7"/>
  <c r="M86" i="8" s="1"/>
  <c r="P85" i="7"/>
  <c r="M85" i="8" s="1"/>
  <c r="P84" i="7"/>
  <c r="M84" i="8" s="1"/>
  <c r="P83" i="7"/>
  <c r="M83" i="8" s="1"/>
  <c r="P82" i="7"/>
  <c r="M82" i="8" s="1"/>
  <c r="P80" i="7"/>
  <c r="M80" i="8" s="1"/>
  <c r="P79" i="7"/>
  <c r="M79" i="8" s="1"/>
  <c r="P78" i="7"/>
  <c r="M78" i="8" s="1"/>
  <c r="P77" i="7"/>
  <c r="M77" i="8" s="1"/>
  <c r="P76" i="7"/>
  <c r="M76" i="8" s="1"/>
  <c r="P75" i="7"/>
  <c r="M75" i="8" s="1"/>
  <c r="P74" i="7"/>
  <c r="M74" i="8" s="1"/>
  <c r="P73" i="7"/>
  <c r="M73" i="8" s="1"/>
  <c r="P71" i="7"/>
  <c r="M71" i="8" s="1"/>
  <c r="P70" i="7"/>
  <c r="M70" i="8" s="1"/>
  <c r="P69" i="7"/>
  <c r="M69" i="8" s="1"/>
  <c r="P68" i="7"/>
  <c r="M68" i="8" s="1"/>
  <c r="P67" i="7"/>
  <c r="M67" i="8" s="1"/>
  <c r="P65" i="7"/>
  <c r="M65" i="8" s="1"/>
  <c r="P64" i="7"/>
  <c r="M64" i="8" s="1"/>
  <c r="P63" i="7"/>
  <c r="M63" i="8" s="1"/>
  <c r="P62" i="7"/>
  <c r="M62" i="8" s="1"/>
  <c r="P61" i="7"/>
  <c r="M61" i="8" s="1"/>
  <c r="P60" i="7"/>
  <c r="M60" i="8" s="1"/>
  <c r="P59" i="7"/>
  <c r="M59" i="8" s="1"/>
  <c r="P58" i="7"/>
  <c r="M58" i="8" s="1"/>
  <c r="P57" i="7"/>
  <c r="M57" i="8" s="1"/>
  <c r="P56" i="7"/>
  <c r="M56" i="8" s="1"/>
  <c r="P55" i="7"/>
  <c r="M55" i="8" s="1"/>
  <c r="P54" i="7"/>
  <c r="M54" i="8" s="1"/>
  <c r="P53" i="7"/>
  <c r="M53" i="8" s="1"/>
  <c r="P51" i="7"/>
  <c r="M51" i="8" s="1"/>
  <c r="P50" i="7"/>
  <c r="M50" i="8" s="1"/>
  <c r="P49" i="7"/>
  <c r="M49" i="8" s="1"/>
  <c r="P48" i="7"/>
  <c r="M48" i="8" s="1"/>
  <c r="P47" i="7"/>
  <c r="M47" i="8" s="1"/>
  <c r="P44" i="7"/>
  <c r="M44" i="8" s="1"/>
  <c r="P43" i="7"/>
  <c r="M43" i="8" s="1"/>
  <c r="P42" i="7"/>
  <c r="M42" i="8" s="1"/>
  <c r="P41" i="7"/>
  <c r="M41" i="8" s="1"/>
  <c r="P40" i="7"/>
  <c r="M40" i="8" s="1"/>
  <c r="P39" i="7"/>
  <c r="M39" i="8" s="1"/>
  <c r="P38" i="7"/>
  <c r="M38" i="8" s="1"/>
  <c r="P37" i="7"/>
  <c r="M37" i="8" s="1"/>
  <c r="P36" i="7"/>
  <c r="M36" i="8" s="1"/>
  <c r="P35" i="7"/>
  <c r="M35" i="8" s="1"/>
  <c r="P34" i="7"/>
  <c r="M34" i="8" s="1"/>
  <c r="P33" i="7"/>
  <c r="M33" i="8" s="1"/>
  <c r="P32" i="7"/>
  <c r="M32" i="8" s="1"/>
  <c r="P31" i="7"/>
  <c r="M31" i="8" s="1"/>
  <c r="P30" i="7"/>
  <c r="M30" i="8" s="1"/>
  <c r="P29" i="7"/>
  <c r="M29" i="8" s="1"/>
  <c r="P28" i="7"/>
  <c r="M28" i="8" s="1"/>
  <c r="P27" i="7"/>
  <c r="M27" i="8" s="1"/>
  <c r="P26" i="7"/>
  <c r="M26" i="8" s="1"/>
  <c r="P25" i="7"/>
  <c r="M25" i="8" s="1"/>
  <c r="P24" i="7"/>
  <c r="M24" i="8" s="1"/>
  <c r="P23" i="7"/>
  <c r="M23" i="8" s="1"/>
  <c r="P22" i="7"/>
  <c r="M22" i="8" s="1"/>
  <c r="P21" i="7"/>
  <c r="M21" i="8" s="1"/>
  <c r="P20" i="7"/>
  <c r="M20" i="8" s="1"/>
  <c r="P19" i="7"/>
  <c r="M19" i="8" s="1"/>
  <c r="P18" i="7"/>
  <c r="M18" i="8" s="1"/>
  <c r="P16" i="7"/>
  <c r="M16" i="8" s="1"/>
  <c r="P15" i="7"/>
  <c r="M15" i="8" s="1"/>
  <c r="P14" i="7"/>
  <c r="M14" i="8" s="1"/>
  <c r="P13" i="7"/>
  <c r="M13" i="8" s="1"/>
  <c r="P12" i="7"/>
  <c r="M12" i="8" s="1"/>
  <c r="P11" i="7"/>
  <c r="M11" i="8" s="1"/>
  <c r="P10" i="7"/>
  <c r="M10" i="8" s="1"/>
  <c r="P9" i="7"/>
  <c r="M9" i="8" s="1"/>
  <c r="P8" i="7"/>
  <c r="M8" i="8" s="1"/>
  <c r="P7" i="7"/>
  <c r="M7" i="8" s="1"/>
  <c r="O45" i="7"/>
  <c r="N45"/>
  <c r="O17"/>
  <c r="N17"/>
  <c r="O6"/>
  <c r="N6"/>
  <c r="L44"/>
  <c r="I44" i="8" s="1"/>
  <c r="J44" s="1"/>
  <c r="L43" i="7"/>
  <c r="I43" i="8" s="1"/>
  <c r="J43" s="1"/>
  <c r="L42" i="7"/>
  <c r="I42" i="8" s="1"/>
  <c r="J42" s="1"/>
  <c r="L41" i="7"/>
  <c r="I41" i="8" s="1"/>
  <c r="J41" s="1"/>
  <c r="L40" i="7"/>
  <c r="I40" i="8" s="1"/>
  <c r="J40" s="1"/>
  <c r="L39" i="7"/>
  <c r="I39" i="8" s="1"/>
  <c r="J39" s="1"/>
  <c r="L38" i="7"/>
  <c r="I38" i="8" s="1"/>
  <c r="J38" s="1"/>
  <c r="L37" i="7"/>
  <c r="I37" i="8" s="1"/>
  <c r="J37" s="1"/>
  <c r="L36" i="7"/>
  <c r="I36" i="8" s="1"/>
  <c r="J36" s="1"/>
  <c r="L35" i="7"/>
  <c r="I35" i="8" s="1"/>
  <c r="J35" s="1"/>
  <c r="L34" i="7"/>
  <c r="I34" i="8" s="1"/>
  <c r="J34" s="1"/>
  <c r="L33" i="7"/>
  <c r="I33" i="8" s="1"/>
  <c r="J33" s="1"/>
  <c r="L32" i="7"/>
  <c r="I32" i="8" s="1"/>
  <c r="J32" s="1"/>
  <c r="L31" i="7"/>
  <c r="I31" i="8" s="1"/>
  <c r="J31" s="1"/>
  <c r="L30" i="7"/>
  <c r="I30" i="8" s="1"/>
  <c r="J30" s="1"/>
  <c r="L29" i="7"/>
  <c r="I29" i="8" s="1"/>
  <c r="J29" s="1"/>
  <c r="L28" i="7"/>
  <c r="I28" i="8" s="1"/>
  <c r="J28" s="1"/>
  <c r="L27" i="7"/>
  <c r="I27" i="8" s="1"/>
  <c r="J27" s="1"/>
  <c r="L26" i="7"/>
  <c r="I26" i="8" s="1"/>
  <c r="J26" s="1"/>
  <c r="L25" i="7"/>
  <c r="I25" i="8" s="1"/>
  <c r="J25" s="1"/>
  <c r="L24" i="7"/>
  <c r="I24" i="8" s="1"/>
  <c r="J24" s="1"/>
  <c r="L23" i="7"/>
  <c r="I23" i="8" s="1"/>
  <c r="J23" s="1"/>
  <c r="L22" i="7"/>
  <c r="I22" i="8" s="1"/>
  <c r="J22" s="1"/>
  <c r="L21" i="7"/>
  <c r="I21" i="8" s="1"/>
  <c r="J21" s="1"/>
  <c r="L20" i="7"/>
  <c r="I20" i="8" s="1"/>
  <c r="J20" s="1"/>
  <c r="L19" i="7"/>
  <c r="I19" i="8" s="1"/>
  <c r="J19" s="1"/>
  <c r="L18" i="7"/>
  <c r="I18" i="8" s="1"/>
  <c r="J18" s="1"/>
  <c r="L16" i="7"/>
  <c r="I16" i="8" s="1"/>
  <c r="J16" s="1"/>
  <c r="L15" i="7"/>
  <c r="I15" i="8" s="1"/>
  <c r="J15" s="1"/>
  <c r="L14" i="7"/>
  <c r="I14" i="8" s="1"/>
  <c r="J14" s="1"/>
  <c r="L13" i="7"/>
  <c r="I13" i="8" s="1"/>
  <c r="J13" s="1"/>
  <c r="L12" i="7"/>
  <c r="I12" i="8" s="1"/>
  <c r="J12" s="1"/>
  <c r="L11" i="7"/>
  <c r="I11" i="8" s="1"/>
  <c r="J11" s="1"/>
  <c r="L10" i="7"/>
  <c r="I10" i="8" s="1"/>
  <c r="J10" s="1"/>
  <c r="L9" i="7"/>
  <c r="I9" i="8" s="1"/>
  <c r="J9" s="1"/>
  <c r="L8" i="7"/>
  <c r="I8" i="8" s="1"/>
  <c r="J8" s="1"/>
  <c r="D376" i="7"/>
  <c r="D375"/>
  <c r="D374"/>
  <c r="D373"/>
  <c r="D372"/>
  <c r="D371"/>
  <c r="D370"/>
  <c r="D369"/>
  <c r="D368"/>
  <c r="D367"/>
  <c r="D366"/>
  <c r="D365"/>
  <c r="D363"/>
  <c r="D362"/>
  <c r="D361"/>
  <c r="D360"/>
  <c r="D359"/>
  <c r="D358"/>
  <c r="D357"/>
  <c r="D356"/>
  <c r="D355"/>
  <c r="D354"/>
  <c r="D353"/>
  <c r="D351"/>
  <c r="D350"/>
  <c r="D349"/>
  <c r="D348"/>
  <c r="D347"/>
  <c r="D346"/>
  <c r="D345"/>
  <c r="D344"/>
  <c r="D343"/>
  <c r="D342"/>
  <c r="D341"/>
  <c r="D339"/>
  <c r="D338"/>
  <c r="D337"/>
  <c r="D336"/>
  <c r="D335"/>
  <c r="D334"/>
  <c r="D333"/>
  <c r="D332"/>
  <c r="D331"/>
  <c r="D330"/>
  <c r="D329"/>
  <c r="D327"/>
  <c r="D326"/>
  <c r="D325"/>
  <c r="D324"/>
  <c r="D323"/>
  <c r="D322"/>
  <c r="D321"/>
  <c r="D320"/>
  <c r="D319"/>
  <c r="D318"/>
  <c r="D317"/>
  <c r="D316"/>
  <c r="D315"/>
  <c r="D314"/>
  <c r="D313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8"/>
  <c r="D267"/>
  <c r="D266"/>
  <c r="D265"/>
  <c r="D264"/>
  <c r="D263"/>
  <c r="D262"/>
  <c r="D260"/>
  <c r="D259"/>
  <c r="D258"/>
  <c r="D257"/>
  <c r="D256"/>
  <c r="D255"/>
  <c r="D254"/>
  <c r="D253"/>
  <c r="D252"/>
  <c r="D251"/>
  <c r="D250"/>
  <c r="D249"/>
  <c r="D248"/>
  <c r="D247"/>
  <c r="D246"/>
  <c r="D244"/>
  <c r="D243"/>
  <c r="D242"/>
  <c r="D241"/>
  <c r="D240"/>
  <c r="D239"/>
  <c r="D238"/>
  <c r="D237"/>
  <c r="D235"/>
  <c r="D234"/>
  <c r="D233"/>
  <c r="D232"/>
  <c r="D231"/>
  <c r="D230"/>
  <c r="D229"/>
  <c r="D228"/>
  <c r="D227"/>
  <c r="D225"/>
  <c r="D224"/>
  <c r="D223"/>
  <c r="D222"/>
  <c r="D221"/>
  <c r="D220"/>
  <c r="D219"/>
  <c r="D218"/>
  <c r="D217"/>
  <c r="D216"/>
  <c r="D215"/>
  <c r="D214"/>
  <c r="D213"/>
  <c r="D211"/>
  <c r="D210"/>
  <c r="D209"/>
  <c r="D208"/>
  <c r="D207"/>
  <c r="D206"/>
  <c r="D205"/>
  <c r="D204"/>
  <c r="D203"/>
  <c r="D202"/>
  <c r="D201"/>
  <c r="D200"/>
  <c r="D198"/>
  <c r="D197"/>
  <c r="D196"/>
  <c r="D195"/>
  <c r="D194"/>
  <c r="D193"/>
  <c r="D192"/>
  <c r="D191"/>
  <c r="D190"/>
  <c r="D189"/>
  <c r="D188"/>
  <c r="D187"/>
  <c r="D186"/>
  <c r="D184"/>
  <c r="D183"/>
  <c r="D182"/>
  <c r="D181"/>
  <c r="D180"/>
  <c r="D179"/>
  <c r="D178"/>
  <c r="D177"/>
  <c r="D176"/>
  <c r="D175"/>
  <c r="D174"/>
  <c r="D172"/>
  <c r="D171"/>
  <c r="D170"/>
  <c r="D169"/>
  <c r="D168"/>
  <c r="D167"/>
  <c r="D166"/>
  <c r="D165"/>
  <c r="D164"/>
  <c r="D163"/>
  <c r="D162"/>
  <c r="D161"/>
  <c r="D160"/>
  <c r="D158"/>
  <c r="D157"/>
  <c r="D156"/>
  <c r="D155"/>
  <c r="D154"/>
  <c r="D153"/>
  <c r="D152"/>
  <c r="D151"/>
  <c r="D150"/>
  <c r="D149"/>
  <c r="D148"/>
  <c r="D147"/>
  <c r="D145"/>
  <c r="D144"/>
  <c r="D143"/>
  <c r="D142"/>
  <c r="D141"/>
  <c r="D140"/>
  <c r="D138"/>
  <c r="D137"/>
  <c r="D136"/>
  <c r="D135"/>
  <c r="D134"/>
  <c r="D133"/>
  <c r="D132"/>
  <c r="D131"/>
  <c r="D130"/>
  <c r="D128"/>
  <c r="D127"/>
  <c r="D126"/>
  <c r="D125"/>
  <c r="D124"/>
  <c r="D123"/>
  <c r="D122"/>
  <c r="D120"/>
  <c r="D119"/>
  <c r="D118"/>
  <c r="D117"/>
  <c r="D116"/>
  <c r="D115"/>
  <c r="D114"/>
  <c r="D113"/>
  <c r="D112"/>
  <c r="D111"/>
  <c r="D110"/>
  <c r="D109"/>
  <c r="D108"/>
  <c r="D107"/>
  <c r="D106"/>
  <c r="D104"/>
  <c r="D103"/>
  <c r="D102"/>
  <c r="D101"/>
  <c r="D100"/>
  <c r="D99"/>
  <c r="D98"/>
  <c r="D97"/>
  <c r="D96"/>
  <c r="D95"/>
  <c r="D94"/>
  <c r="D93"/>
  <c r="D92"/>
  <c r="D90"/>
  <c r="D89"/>
  <c r="D88"/>
  <c r="D87"/>
  <c r="D86"/>
  <c r="D85"/>
  <c r="D84"/>
  <c r="D83"/>
  <c r="D82"/>
  <c r="D80"/>
  <c r="D79"/>
  <c r="D78"/>
  <c r="D77"/>
  <c r="D76"/>
  <c r="D75"/>
  <c r="D74"/>
  <c r="D73"/>
  <c r="D71"/>
  <c r="D70"/>
  <c r="D69"/>
  <c r="D68"/>
  <c r="D67"/>
  <c r="D65"/>
  <c r="D64"/>
  <c r="D63"/>
  <c r="D62"/>
  <c r="D61"/>
  <c r="D60"/>
  <c r="D59"/>
  <c r="D58"/>
  <c r="D57"/>
  <c r="D56"/>
  <c r="D55"/>
  <c r="D54"/>
  <c r="D53"/>
  <c r="D51"/>
  <c r="D50"/>
  <c r="D49"/>
  <c r="D48"/>
  <c r="D47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6"/>
  <c r="D15"/>
  <c r="D14"/>
  <c r="D13"/>
  <c r="D12"/>
  <c r="D11"/>
  <c r="D10"/>
  <c r="D9"/>
  <c r="D8"/>
  <c r="D7"/>
  <c r="C45"/>
  <c r="B45"/>
  <c r="C17"/>
  <c r="B17"/>
  <c r="Z377" l="1"/>
  <c r="P17"/>
  <c r="P6"/>
  <c r="C18" i="8"/>
  <c r="D18" s="1"/>
  <c r="AG18" s="1"/>
  <c r="AN18" i="7"/>
  <c r="AO18" s="1"/>
  <c r="AR18" s="1"/>
  <c r="C34" i="8"/>
  <c r="D34" s="1"/>
  <c r="AG34" s="1"/>
  <c r="AN34" i="7"/>
  <c r="AO34" s="1"/>
  <c r="AR34" s="1"/>
  <c r="C11" i="8"/>
  <c r="D11" s="1"/>
  <c r="AG11" s="1"/>
  <c r="AN11" i="7"/>
  <c r="AO11" s="1"/>
  <c r="AR11" s="1"/>
  <c r="C20" i="8"/>
  <c r="D20" s="1"/>
  <c r="AG20" s="1"/>
  <c r="AN20" i="7"/>
  <c r="AO20" s="1"/>
  <c r="AR20" s="1"/>
  <c r="C28" i="8"/>
  <c r="D28" s="1"/>
  <c r="AG28" s="1"/>
  <c r="AN28" i="7"/>
  <c r="AO28" s="1"/>
  <c r="AR28" s="1"/>
  <c r="C36" i="8"/>
  <c r="D36" s="1"/>
  <c r="AG36" s="1"/>
  <c r="AN36" i="7"/>
  <c r="AO36" s="1"/>
  <c r="AR36" s="1"/>
  <c r="C44" i="8"/>
  <c r="D44" s="1"/>
  <c r="AG44" s="1"/>
  <c r="AN44" i="7"/>
  <c r="AO44" s="1"/>
  <c r="AR44" s="1"/>
  <c r="C50" i="8"/>
  <c r="D50" s="1"/>
  <c r="AG50" s="1"/>
  <c r="AN50" i="7"/>
  <c r="AO50" s="1"/>
  <c r="AR50" s="1"/>
  <c r="C59" i="8"/>
  <c r="D59" s="1"/>
  <c r="AG59" s="1"/>
  <c r="AN59" i="7"/>
  <c r="AO59" s="1"/>
  <c r="AR59" s="1"/>
  <c r="C63" i="8"/>
  <c r="D63" s="1"/>
  <c r="AG63" s="1"/>
  <c r="AN63" i="7"/>
  <c r="AO63" s="1"/>
  <c r="AR63" s="1"/>
  <c r="C73" i="8"/>
  <c r="D73" s="1"/>
  <c r="AG73" s="1"/>
  <c r="AN73" i="7"/>
  <c r="AO73" s="1"/>
  <c r="AR73" s="1"/>
  <c r="C82" i="8"/>
  <c r="D82" s="1"/>
  <c r="AG82" s="1"/>
  <c r="AN82" i="7"/>
  <c r="AO82" s="1"/>
  <c r="AR82" s="1"/>
  <c r="C90" i="8"/>
  <c r="D90" s="1"/>
  <c r="AG90" s="1"/>
  <c r="AN90" i="7"/>
  <c r="AO90" s="1"/>
  <c r="AR90" s="1"/>
  <c r="C99" i="8"/>
  <c r="D99" s="1"/>
  <c r="AG99" s="1"/>
  <c r="AN99" i="7"/>
  <c r="AO99" s="1"/>
  <c r="AR99" s="1"/>
  <c r="C108" i="8"/>
  <c r="D108" s="1"/>
  <c r="AG108" s="1"/>
  <c r="AN108" i="7"/>
  <c r="AO108" s="1"/>
  <c r="AR108" s="1"/>
  <c r="C116" i="8"/>
  <c r="D116" s="1"/>
  <c r="AG116" s="1"/>
  <c r="AN116" i="7"/>
  <c r="AO116" s="1"/>
  <c r="AR116" s="1"/>
  <c r="C120" i="8"/>
  <c r="D120" s="1"/>
  <c r="AG120" s="1"/>
  <c r="AN120" i="7"/>
  <c r="AO120" s="1"/>
  <c r="AR120" s="1"/>
  <c r="C130" i="8"/>
  <c r="D130" s="1"/>
  <c r="AG130" s="1"/>
  <c r="AN130" i="7"/>
  <c r="AO130" s="1"/>
  <c r="AR130" s="1"/>
  <c r="C138" i="8"/>
  <c r="D138" s="1"/>
  <c r="AG138" s="1"/>
  <c r="AN138" i="7"/>
  <c r="AO138" s="1"/>
  <c r="AR138" s="1"/>
  <c r="C148" i="8"/>
  <c r="D148" s="1"/>
  <c r="AG148" s="1"/>
  <c r="AN148" i="7"/>
  <c r="AO148" s="1"/>
  <c r="AR148" s="1"/>
  <c r="C156" i="8"/>
  <c r="D156" s="1"/>
  <c r="AG156" s="1"/>
  <c r="AN156" i="7"/>
  <c r="AO156" s="1"/>
  <c r="AR156" s="1"/>
  <c r="C169" i="8"/>
  <c r="D169" s="1"/>
  <c r="AG169" s="1"/>
  <c r="AN169" i="7"/>
  <c r="AO169" s="1"/>
  <c r="AR169" s="1"/>
  <c r="C191" i="8"/>
  <c r="D191" s="1"/>
  <c r="AG191" s="1"/>
  <c r="AN191" i="7"/>
  <c r="AO191" s="1"/>
  <c r="AR191" s="1"/>
  <c r="D17"/>
  <c r="C8" i="8"/>
  <c r="D8" s="1"/>
  <c r="AG8" s="1"/>
  <c r="AN8" i="7"/>
  <c r="AO8" s="1"/>
  <c r="AR8" s="1"/>
  <c r="C12" i="8"/>
  <c r="D12" s="1"/>
  <c r="AG12" s="1"/>
  <c r="AN12" i="7"/>
  <c r="AO12" s="1"/>
  <c r="AR12" s="1"/>
  <c r="C16" i="8"/>
  <c r="D16" s="1"/>
  <c r="AG16" s="1"/>
  <c r="AN16" i="7"/>
  <c r="AO16" s="1"/>
  <c r="AR16" s="1"/>
  <c r="C21" i="8"/>
  <c r="D21" s="1"/>
  <c r="AG21" s="1"/>
  <c r="AN21" i="7"/>
  <c r="AO21" s="1"/>
  <c r="AR21" s="1"/>
  <c r="C25" i="8"/>
  <c r="D25" s="1"/>
  <c r="AG25" s="1"/>
  <c r="AN25" i="7"/>
  <c r="AO25" s="1"/>
  <c r="AR25" s="1"/>
  <c r="C29" i="8"/>
  <c r="D29" s="1"/>
  <c r="AG29" s="1"/>
  <c r="AN29" i="7"/>
  <c r="AO29" s="1"/>
  <c r="AR29" s="1"/>
  <c r="C33" i="8"/>
  <c r="D33" s="1"/>
  <c r="AG33" s="1"/>
  <c r="AN33" i="7"/>
  <c r="AO33" s="1"/>
  <c r="AR33" s="1"/>
  <c r="C37" i="8"/>
  <c r="D37" s="1"/>
  <c r="AG37" s="1"/>
  <c r="AN37" i="7"/>
  <c r="AO37" s="1"/>
  <c r="AR37" s="1"/>
  <c r="C41" i="8"/>
  <c r="D41" s="1"/>
  <c r="AG41" s="1"/>
  <c r="AN41" i="7"/>
  <c r="AO41" s="1"/>
  <c r="AR41" s="1"/>
  <c r="C47" i="8"/>
  <c r="D47" s="1"/>
  <c r="AG47" s="1"/>
  <c r="AN47" i="7"/>
  <c r="AO47" s="1"/>
  <c r="AR47" s="1"/>
  <c r="C51" i="8"/>
  <c r="D51" s="1"/>
  <c r="AG51" s="1"/>
  <c r="AN51" i="7"/>
  <c r="AO51" s="1"/>
  <c r="AR51" s="1"/>
  <c r="C56" i="8"/>
  <c r="D56" s="1"/>
  <c r="AG56" s="1"/>
  <c r="AN56" i="7"/>
  <c r="AO56" s="1"/>
  <c r="AR56" s="1"/>
  <c r="C60" i="8"/>
  <c r="D60" s="1"/>
  <c r="AG60" s="1"/>
  <c r="AN60" i="7"/>
  <c r="AO60" s="1"/>
  <c r="AR60" s="1"/>
  <c r="C64" i="8"/>
  <c r="D64" s="1"/>
  <c r="AG64" s="1"/>
  <c r="AN64" i="7"/>
  <c r="AO64" s="1"/>
  <c r="AR64" s="1"/>
  <c r="C69" i="8"/>
  <c r="D69" s="1"/>
  <c r="AG69" s="1"/>
  <c r="AN69" i="7"/>
  <c r="AO69" s="1"/>
  <c r="AR69" s="1"/>
  <c r="C74" i="8"/>
  <c r="D74" s="1"/>
  <c r="AG74" s="1"/>
  <c r="AN74" i="7"/>
  <c r="AO74" s="1"/>
  <c r="AR74" s="1"/>
  <c r="C78" i="8"/>
  <c r="D78" s="1"/>
  <c r="AG78" s="1"/>
  <c r="AN78" i="7"/>
  <c r="AO78" s="1"/>
  <c r="AR78" s="1"/>
  <c r="C83" i="8"/>
  <c r="D83" s="1"/>
  <c r="AG83" s="1"/>
  <c r="AN83" i="7"/>
  <c r="AO83" s="1"/>
  <c r="AR83" s="1"/>
  <c r="C87" i="8"/>
  <c r="D87" s="1"/>
  <c r="AG87" s="1"/>
  <c r="AN87" i="7"/>
  <c r="AO87" s="1"/>
  <c r="AR87" s="1"/>
  <c r="C92" i="8"/>
  <c r="D92" s="1"/>
  <c r="AG92" s="1"/>
  <c r="AN92" i="7"/>
  <c r="AO92" s="1"/>
  <c r="AR92" s="1"/>
  <c r="C96" i="8"/>
  <c r="D96" s="1"/>
  <c r="AG96" s="1"/>
  <c r="AN96" i="7"/>
  <c r="AO96" s="1"/>
  <c r="AR96" s="1"/>
  <c r="C100" i="8"/>
  <c r="D100" s="1"/>
  <c r="AG100" s="1"/>
  <c r="AN100" i="7"/>
  <c r="AO100" s="1"/>
  <c r="AR100" s="1"/>
  <c r="C104" i="8"/>
  <c r="D104" s="1"/>
  <c r="AG104" s="1"/>
  <c r="AN104" i="7"/>
  <c r="AO104" s="1"/>
  <c r="AR104" s="1"/>
  <c r="C109" i="8"/>
  <c r="D109" s="1"/>
  <c r="AG109" s="1"/>
  <c r="AN109" i="7"/>
  <c r="AO109" s="1"/>
  <c r="AR109" s="1"/>
  <c r="C113" i="8"/>
  <c r="D113" s="1"/>
  <c r="AG113" s="1"/>
  <c r="AN113" i="7"/>
  <c r="AO113" s="1"/>
  <c r="AR113" s="1"/>
  <c r="C117" i="8"/>
  <c r="D117" s="1"/>
  <c r="AG117" s="1"/>
  <c r="AN117" i="7"/>
  <c r="AO117" s="1"/>
  <c r="AR117" s="1"/>
  <c r="C122" i="8"/>
  <c r="D122" s="1"/>
  <c r="AG122" s="1"/>
  <c r="AN122" i="7"/>
  <c r="AO122" s="1"/>
  <c r="AR122" s="1"/>
  <c r="C126" i="8"/>
  <c r="D126" s="1"/>
  <c r="AG126" s="1"/>
  <c r="AN126" i="7"/>
  <c r="AO126" s="1"/>
  <c r="AR126" s="1"/>
  <c r="C131" i="8"/>
  <c r="D131" s="1"/>
  <c r="AG131" s="1"/>
  <c r="AN131" i="7"/>
  <c r="AO131" s="1"/>
  <c r="AR131" s="1"/>
  <c r="C135" i="8"/>
  <c r="D135" s="1"/>
  <c r="AG135" s="1"/>
  <c r="AN135" i="7"/>
  <c r="AO135" s="1"/>
  <c r="AR135" s="1"/>
  <c r="C140" i="8"/>
  <c r="D140" s="1"/>
  <c r="AG140" s="1"/>
  <c r="AN140" i="7"/>
  <c r="AO140" s="1"/>
  <c r="AR140" s="1"/>
  <c r="C144" i="8"/>
  <c r="D144" s="1"/>
  <c r="AG144" s="1"/>
  <c r="AN144" i="7"/>
  <c r="AO144" s="1"/>
  <c r="AR144" s="1"/>
  <c r="C149" i="8"/>
  <c r="D149" s="1"/>
  <c r="AG149" s="1"/>
  <c r="AN149" i="7"/>
  <c r="AO149" s="1"/>
  <c r="AR149" s="1"/>
  <c r="C153" i="8"/>
  <c r="D153" s="1"/>
  <c r="AG153" s="1"/>
  <c r="AN153" i="7"/>
  <c r="AO153" s="1"/>
  <c r="AR153" s="1"/>
  <c r="C157" i="8"/>
  <c r="D157" s="1"/>
  <c r="AG157" s="1"/>
  <c r="AN157" i="7"/>
  <c r="AO157" s="1"/>
  <c r="AR157" s="1"/>
  <c r="C162" i="8"/>
  <c r="D162" s="1"/>
  <c r="AG162" s="1"/>
  <c r="AN162" i="7"/>
  <c r="AO162" s="1"/>
  <c r="AR162" s="1"/>
  <c r="C166" i="8"/>
  <c r="D166" s="1"/>
  <c r="AG166" s="1"/>
  <c r="AN166" i="7"/>
  <c r="AO166" s="1"/>
  <c r="AR166" s="1"/>
  <c r="C170" i="8"/>
  <c r="D170" s="1"/>
  <c r="AG170" s="1"/>
  <c r="AN170" i="7"/>
  <c r="AO170" s="1"/>
  <c r="AR170" s="1"/>
  <c r="C175" i="8"/>
  <c r="D175" s="1"/>
  <c r="AG175" s="1"/>
  <c r="AN175" i="7"/>
  <c r="AO175" s="1"/>
  <c r="AR175" s="1"/>
  <c r="C179" i="8"/>
  <c r="D179" s="1"/>
  <c r="AG179" s="1"/>
  <c r="AN179" i="7"/>
  <c r="AO179" s="1"/>
  <c r="AR179" s="1"/>
  <c r="C183" i="8"/>
  <c r="D183" s="1"/>
  <c r="AG183" s="1"/>
  <c r="AN183" i="7"/>
  <c r="AO183" s="1"/>
  <c r="AR183" s="1"/>
  <c r="C188" i="8"/>
  <c r="D188" s="1"/>
  <c r="AG188" s="1"/>
  <c r="AN188" i="7"/>
  <c r="AO188" s="1"/>
  <c r="AR188" s="1"/>
  <c r="C192" i="8"/>
  <c r="D192" s="1"/>
  <c r="AG192" s="1"/>
  <c r="AN192" i="7"/>
  <c r="AO192" s="1"/>
  <c r="AR192" s="1"/>
  <c r="C196" i="8"/>
  <c r="D196" s="1"/>
  <c r="AG196" s="1"/>
  <c r="AN196" i="7"/>
  <c r="AO196" s="1"/>
  <c r="AR196" s="1"/>
  <c r="C201" i="8"/>
  <c r="D201" s="1"/>
  <c r="AG201" s="1"/>
  <c r="AN201" i="7"/>
  <c r="AO201" s="1"/>
  <c r="AR201" s="1"/>
  <c r="C205" i="8"/>
  <c r="D205" s="1"/>
  <c r="AG205" s="1"/>
  <c r="AN205" i="7"/>
  <c r="AO205" s="1"/>
  <c r="AR205" s="1"/>
  <c r="C209" i="8"/>
  <c r="D209" s="1"/>
  <c r="AG209" s="1"/>
  <c r="AN209" i="7"/>
  <c r="AO209" s="1"/>
  <c r="AR209" s="1"/>
  <c r="C214" i="8"/>
  <c r="D214" s="1"/>
  <c r="AG214" s="1"/>
  <c r="AN214" i="7"/>
  <c r="AO214" s="1"/>
  <c r="AR214" s="1"/>
  <c r="C218" i="8"/>
  <c r="D218" s="1"/>
  <c r="AG218" s="1"/>
  <c r="AN218" i="7"/>
  <c r="AO218" s="1"/>
  <c r="AR218" s="1"/>
  <c r="C222" i="8"/>
  <c r="D222" s="1"/>
  <c r="AG222" s="1"/>
  <c r="AN222" i="7"/>
  <c r="AO222" s="1"/>
  <c r="AR222" s="1"/>
  <c r="C227" i="8"/>
  <c r="D227" s="1"/>
  <c r="AG227" s="1"/>
  <c r="AN227" i="7"/>
  <c r="AO227" s="1"/>
  <c r="AR227" s="1"/>
  <c r="C231" i="8"/>
  <c r="D231" s="1"/>
  <c r="AG231" s="1"/>
  <c r="AN231" i="7"/>
  <c r="AO231" s="1"/>
  <c r="AR231" s="1"/>
  <c r="C235" i="8"/>
  <c r="D235" s="1"/>
  <c r="AG235" s="1"/>
  <c r="AN235" i="7"/>
  <c r="AO235" s="1"/>
  <c r="AR235" s="1"/>
  <c r="C240" i="8"/>
  <c r="D240" s="1"/>
  <c r="AG240" s="1"/>
  <c r="AN240" i="7"/>
  <c r="AO240" s="1"/>
  <c r="AR240" s="1"/>
  <c r="C244" i="8"/>
  <c r="D244" s="1"/>
  <c r="AG244" s="1"/>
  <c r="AN244" i="7"/>
  <c r="AO244" s="1"/>
  <c r="AR244" s="1"/>
  <c r="C249" i="8"/>
  <c r="D249" s="1"/>
  <c r="AG249" s="1"/>
  <c r="AN249" i="7"/>
  <c r="AO249" s="1"/>
  <c r="AR249" s="1"/>
  <c r="C253" i="8"/>
  <c r="D253" s="1"/>
  <c r="AG253" s="1"/>
  <c r="AN253" i="7"/>
  <c r="AO253" s="1"/>
  <c r="AR253" s="1"/>
  <c r="C257" i="8"/>
  <c r="D257" s="1"/>
  <c r="AG257" s="1"/>
  <c r="AN257" i="7"/>
  <c r="AO257" s="1"/>
  <c r="AR257" s="1"/>
  <c r="C262" i="8"/>
  <c r="D262" s="1"/>
  <c r="AG262" s="1"/>
  <c r="AN262" i="7"/>
  <c r="AO262" s="1"/>
  <c r="AR262" s="1"/>
  <c r="C266" i="8"/>
  <c r="D266" s="1"/>
  <c r="AG266" s="1"/>
  <c r="AN266" i="7"/>
  <c r="AO266" s="1"/>
  <c r="AR266" s="1"/>
  <c r="C271" i="8"/>
  <c r="D271" s="1"/>
  <c r="AG271" s="1"/>
  <c r="AN271" i="7"/>
  <c r="AO271" s="1"/>
  <c r="AR271" s="1"/>
  <c r="C275" i="8"/>
  <c r="D275" s="1"/>
  <c r="AG275" s="1"/>
  <c r="AN275" i="7"/>
  <c r="AO275" s="1"/>
  <c r="AR275" s="1"/>
  <c r="C279" i="8"/>
  <c r="D279" s="1"/>
  <c r="AG279" s="1"/>
  <c r="AN279" i="7"/>
  <c r="AO279" s="1"/>
  <c r="AR279" s="1"/>
  <c r="C283" i="8"/>
  <c r="D283" s="1"/>
  <c r="AG283" s="1"/>
  <c r="AN283" i="7"/>
  <c r="AO283" s="1"/>
  <c r="AR283" s="1"/>
  <c r="C288" i="8"/>
  <c r="D288" s="1"/>
  <c r="AG288" s="1"/>
  <c r="AN288" i="7"/>
  <c r="AO288" s="1"/>
  <c r="AR288" s="1"/>
  <c r="C292" i="8"/>
  <c r="D292" s="1"/>
  <c r="AG292" s="1"/>
  <c r="AN292" i="7"/>
  <c r="AO292" s="1"/>
  <c r="AR292" s="1"/>
  <c r="C296" i="8"/>
  <c r="D296" s="1"/>
  <c r="AG296" s="1"/>
  <c r="AN296" i="7"/>
  <c r="AO296" s="1"/>
  <c r="AR296" s="1"/>
  <c r="C300" i="8"/>
  <c r="D300" s="1"/>
  <c r="AG300" s="1"/>
  <c r="AN300" i="7"/>
  <c r="AO300" s="1"/>
  <c r="AR300" s="1"/>
  <c r="C304" i="8"/>
  <c r="D304" s="1"/>
  <c r="AG304" s="1"/>
  <c r="AN304" i="7"/>
  <c r="AO304" s="1"/>
  <c r="AR304" s="1"/>
  <c r="C308" i="8"/>
  <c r="D308" s="1"/>
  <c r="AG308" s="1"/>
  <c r="AN308" i="7"/>
  <c r="AO308" s="1"/>
  <c r="AR308" s="1"/>
  <c r="C313" i="8"/>
  <c r="D313" s="1"/>
  <c r="AG313" s="1"/>
  <c r="AN313" i="7"/>
  <c r="AO313" s="1"/>
  <c r="AR313" s="1"/>
  <c r="C317" i="8"/>
  <c r="D317" s="1"/>
  <c r="AG317" s="1"/>
  <c r="AN317" i="7"/>
  <c r="AO317" s="1"/>
  <c r="AR317" s="1"/>
  <c r="C321" i="8"/>
  <c r="D321" s="1"/>
  <c r="AG321" s="1"/>
  <c r="AN321" i="7"/>
  <c r="AO321" s="1"/>
  <c r="AR321" s="1"/>
  <c r="C325" i="8"/>
  <c r="D325" s="1"/>
  <c r="AG325" s="1"/>
  <c r="AN325" i="7"/>
  <c r="AO325" s="1"/>
  <c r="AR325" s="1"/>
  <c r="C330" i="8"/>
  <c r="D330" s="1"/>
  <c r="AG330" s="1"/>
  <c r="AN330" i="7"/>
  <c r="AO330" s="1"/>
  <c r="AR330" s="1"/>
  <c r="C334" i="8"/>
  <c r="D334" s="1"/>
  <c r="AG334" s="1"/>
  <c r="AN334" i="7"/>
  <c r="AO334" s="1"/>
  <c r="AR334" s="1"/>
  <c r="C338" i="8"/>
  <c r="D338" s="1"/>
  <c r="AG338" s="1"/>
  <c r="AN338" i="7"/>
  <c r="AO338" s="1"/>
  <c r="AR338" s="1"/>
  <c r="C343" i="8"/>
  <c r="D343" s="1"/>
  <c r="AG343" s="1"/>
  <c r="AN343" i="7"/>
  <c r="AO343" s="1"/>
  <c r="AR343" s="1"/>
  <c r="C347" i="8"/>
  <c r="D347" s="1"/>
  <c r="AG347" s="1"/>
  <c r="AN347" i="7"/>
  <c r="AO347" s="1"/>
  <c r="AR347" s="1"/>
  <c r="C351" i="8"/>
  <c r="D351" s="1"/>
  <c r="AG351" s="1"/>
  <c r="AN351" i="7"/>
  <c r="AO351" s="1"/>
  <c r="AR351" s="1"/>
  <c r="C356" i="8"/>
  <c r="D356" s="1"/>
  <c r="AG356" s="1"/>
  <c r="AN356" i="7"/>
  <c r="AO356" s="1"/>
  <c r="AR356" s="1"/>
  <c r="C360" i="8"/>
  <c r="D360" s="1"/>
  <c r="AG360" s="1"/>
  <c r="AN360" i="7"/>
  <c r="AO360" s="1"/>
  <c r="AR360" s="1"/>
  <c r="C365" i="8"/>
  <c r="D365" s="1"/>
  <c r="AG365" s="1"/>
  <c r="AN365" i="7"/>
  <c r="AO365" s="1"/>
  <c r="AR365" s="1"/>
  <c r="C369" i="8"/>
  <c r="D369" s="1"/>
  <c r="AG369" s="1"/>
  <c r="AN369" i="7"/>
  <c r="AO369" s="1"/>
  <c r="AR369" s="1"/>
  <c r="C373" i="8"/>
  <c r="D373" s="1"/>
  <c r="AG373" s="1"/>
  <c r="AN373" i="7"/>
  <c r="AO373" s="1"/>
  <c r="AR373" s="1"/>
  <c r="C9" i="8"/>
  <c r="D9" s="1"/>
  <c r="AG9" s="1"/>
  <c r="AN9" i="7"/>
  <c r="AO9" s="1"/>
  <c r="AR9" s="1"/>
  <c r="C26" i="8"/>
  <c r="D26" s="1"/>
  <c r="AG26" s="1"/>
  <c r="AN26" i="7"/>
  <c r="AO26" s="1"/>
  <c r="AR26" s="1"/>
  <c r="C42" i="8"/>
  <c r="D42" s="1"/>
  <c r="AG42" s="1"/>
  <c r="AN42" i="7"/>
  <c r="AO42" s="1"/>
  <c r="AR42" s="1"/>
  <c r="C53" i="8"/>
  <c r="D53" s="1"/>
  <c r="AG53" s="1"/>
  <c r="AN53" i="7"/>
  <c r="AO53" s="1"/>
  <c r="AR53" s="1"/>
  <c r="C61" i="8"/>
  <c r="D61" s="1"/>
  <c r="AG61" s="1"/>
  <c r="AN61" i="7"/>
  <c r="AO61" s="1"/>
  <c r="AR61" s="1"/>
  <c r="C75" i="8"/>
  <c r="D75" s="1"/>
  <c r="AG75" s="1"/>
  <c r="AN75" i="7"/>
  <c r="AO75" s="1"/>
  <c r="AR75" s="1"/>
  <c r="C84" i="8"/>
  <c r="D84" s="1"/>
  <c r="AG84" s="1"/>
  <c r="AN84" i="7"/>
  <c r="AO84" s="1"/>
  <c r="AR84" s="1"/>
  <c r="C93" i="8"/>
  <c r="D93" s="1"/>
  <c r="AG93" s="1"/>
  <c r="AN93" i="7"/>
  <c r="AO93" s="1"/>
  <c r="AR93" s="1"/>
  <c r="C101" i="8"/>
  <c r="D101" s="1"/>
  <c r="AG101" s="1"/>
  <c r="AN101" i="7"/>
  <c r="AO101" s="1"/>
  <c r="AR101" s="1"/>
  <c r="C114" i="8"/>
  <c r="D114" s="1"/>
  <c r="AG114" s="1"/>
  <c r="AN114" i="7"/>
  <c r="AO114" s="1"/>
  <c r="AR114" s="1"/>
  <c r="C123" i="8"/>
  <c r="D123" s="1"/>
  <c r="AG123" s="1"/>
  <c r="AN123" i="7"/>
  <c r="AO123" s="1"/>
  <c r="AR123" s="1"/>
  <c r="C127" i="8"/>
  <c r="D127" s="1"/>
  <c r="AG127" s="1"/>
  <c r="AN127" i="7"/>
  <c r="AO127" s="1"/>
  <c r="AR127" s="1"/>
  <c r="C136" i="8"/>
  <c r="D136" s="1"/>
  <c r="AG136" s="1"/>
  <c r="AN136" i="7"/>
  <c r="AO136" s="1"/>
  <c r="AR136" s="1"/>
  <c r="C141" i="8"/>
  <c r="D141" s="1"/>
  <c r="AG141" s="1"/>
  <c r="AN141" i="7"/>
  <c r="AO141" s="1"/>
  <c r="AR141" s="1"/>
  <c r="C145" i="8"/>
  <c r="D145" s="1"/>
  <c r="AG145" s="1"/>
  <c r="AN145" i="7"/>
  <c r="AO145" s="1"/>
  <c r="AR145" s="1"/>
  <c r="C150" i="8"/>
  <c r="D150" s="1"/>
  <c r="AG150" s="1"/>
  <c r="AN150" i="7"/>
  <c r="AO150" s="1"/>
  <c r="AR150" s="1"/>
  <c r="C154" i="8"/>
  <c r="D154" s="1"/>
  <c r="AG154" s="1"/>
  <c r="AN154" i="7"/>
  <c r="AO154" s="1"/>
  <c r="AR154" s="1"/>
  <c r="C158" i="8"/>
  <c r="D158" s="1"/>
  <c r="AG158" s="1"/>
  <c r="AN158" i="7"/>
  <c r="AO158" s="1"/>
  <c r="AR158" s="1"/>
  <c r="C163" i="8"/>
  <c r="D163" s="1"/>
  <c r="AG163" s="1"/>
  <c r="AN163" i="7"/>
  <c r="AO163" s="1"/>
  <c r="AR163" s="1"/>
  <c r="C167" i="8"/>
  <c r="D167" s="1"/>
  <c r="AG167" s="1"/>
  <c r="AN167" i="7"/>
  <c r="AO167" s="1"/>
  <c r="AR167" s="1"/>
  <c r="C171" i="8"/>
  <c r="D171" s="1"/>
  <c r="AG171" s="1"/>
  <c r="AN171" i="7"/>
  <c r="AO171" s="1"/>
  <c r="AR171" s="1"/>
  <c r="C176" i="8"/>
  <c r="D176" s="1"/>
  <c r="AG176" s="1"/>
  <c r="AN176" i="7"/>
  <c r="AO176" s="1"/>
  <c r="AR176" s="1"/>
  <c r="C180" i="8"/>
  <c r="D180" s="1"/>
  <c r="AG180" s="1"/>
  <c r="AN180" i="7"/>
  <c r="AO180" s="1"/>
  <c r="AR180" s="1"/>
  <c r="C184" i="8"/>
  <c r="D184" s="1"/>
  <c r="AG184" s="1"/>
  <c r="AN184" i="7"/>
  <c r="AO184" s="1"/>
  <c r="AR184" s="1"/>
  <c r="C189" i="8"/>
  <c r="D189" s="1"/>
  <c r="AG189" s="1"/>
  <c r="AN189" i="7"/>
  <c r="AO189" s="1"/>
  <c r="AR189" s="1"/>
  <c r="C193" i="8"/>
  <c r="D193" s="1"/>
  <c r="AG193" s="1"/>
  <c r="AN193" i="7"/>
  <c r="AO193" s="1"/>
  <c r="AR193" s="1"/>
  <c r="C197" i="8"/>
  <c r="D197" s="1"/>
  <c r="AG197" s="1"/>
  <c r="AN197" i="7"/>
  <c r="AO197" s="1"/>
  <c r="AR197" s="1"/>
  <c r="C202" i="8"/>
  <c r="D202" s="1"/>
  <c r="AG202" s="1"/>
  <c r="AN202" i="7"/>
  <c r="AO202" s="1"/>
  <c r="AR202" s="1"/>
  <c r="C206" i="8"/>
  <c r="D206" s="1"/>
  <c r="AG206" s="1"/>
  <c r="AN206" i="7"/>
  <c r="AO206" s="1"/>
  <c r="AR206" s="1"/>
  <c r="C210" i="8"/>
  <c r="D210" s="1"/>
  <c r="AG210" s="1"/>
  <c r="AN210" i="7"/>
  <c r="AO210" s="1"/>
  <c r="AR210" s="1"/>
  <c r="C215" i="8"/>
  <c r="D215" s="1"/>
  <c r="AG215" s="1"/>
  <c r="AN215" i="7"/>
  <c r="AO215" s="1"/>
  <c r="AR215" s="1"/>
  <c r="C219" i="8"/>
  <c r="D219" s="1"/>
  <c r="AG219" s="1"/>
  <c r="AN219" i="7"/>
  <c r="AO219" s="1"/>
  <c r="AR219" s="1"/>
  <c r="C223" i="8"/>
  <c r="D223" s="1"/>
  <c r="AG223" s="1"/>
  <c r="AN223" i="7"/>
  <c r="AO223" s="1"/>
  <c r="AR223" s="1"/>
  <c r="C228" i="8"/>
  <c r="D228" s="1"/>
  <c r="AG228" s="1"/>
  <c r="AN228" i="7"/>
  <c r="AO228" s="1"/>
  <c r="AR228" s="1"/>
  <c r="C232" i="8"/>
  <c r="D232" s="1"/>
  <c r="AG232" s="1"/>
  <c r="AN232" i="7"/>
  <c r="AO232" s="1"/>
  <c r="AR232" s="1"/>
  <c r="C237" i="8"/>
  <c r="D237" s="1"/>
  <c r="AG237" s="1"/>
  <c r="AN237" i="7"/>
  <c r="AO237" s="1"/>
  <c r="AR237" s="1"/>
  <c r="C241" i="8"/>
  <c r="D241" s="1"/>
  <c r="AG241" s="1"/>
  <c r="AN241" i="7"/>
  <c r="AO241" s="1"/>
  <c r="AR241" s="1"/>
  <c r="C246" i="8"/>
  <c r="D246" s="1"/>
  <c r="AG246" s="1"/>
  <c r="AN246" i="7"/>
  <c r="AO246" s="1"/>
  <c r="AR246" s="1"/>
  <c r="C250" i="8"/>
  <c r="D250" s="1"/>
  <c r="AG250" s="1"/>
  <c r="AN250" i="7"/>
  <c r="AO250" s="1"/>
  <c r="AR250" s="1"/>
  <c r="C254" i="8"/>
  <c r="D254" s="1"/>
  <c r="AG254" s="1"/>
  <c r="AN254" i="7"/>
  <c r="AO254" s="1"/>
  <c r="AR254" s="1"/>
  <c r="C258" i="8"/>
  <c r="D258" s="1"/>
  <c r="AG258" s="1"/>
  <c r="AN258" i="7"/>
  <c r="AO258" s="1"/>
  <c r="AR258" s="1"/>
  <c r="C263" i="8"/>
  <c r="D263" s="1"/>
  <c r="AG263" s="1"/>
  <c r="AN263" i="7"/>
  <c r="AO263" s="1"/>
  <c r="AR263" s="1"/>
  <c r="C267" i="8"/>
  <c r="D267" s="1"/>
  <c r="AG267" s="1"/>
  <c r="AN267" i="7"/>
  <c r="AO267" s="1"/>
  <c r="AR267" s="1"/>
  <c r="C272" i="8"/>
  <c r="D272" s="1"/>
  <c r="AG272" s="1"/>
  <c r="AN272" i="7"/>
  <c r="AO272" s="1"/>
  <c r="AR272" s="1"/>
  <c r="C276" i="8"/>
  <c r="D276" s="1"/>
  <c r="AG276" s="1"/>
  <c r="AN276" i="7"/>
  <c r="AO276" s="1"/>
  <c r="AR276" s="1"/>
  <c r="C280" i="8"/>
  <c r="D280" s="1"/>
  <c r="AG280" s="1"/>
  <c r="AN280" i="7"/>
  <c r="AO280" s="1"/>
  <c r="AR280" s="1"/>
  <c r="C284" i="8"/>
  <c r="D284" s="1"/>
  <c r="AG284" s="1"/>
  <c r="AN284" i="7"/>
  <c r="AO284" s="1"/>
  <c r="AR284" s="1"/>
  <c r="C289" i="8"/>
  <c r="D289" s="1"/>
  <c r="AG289" s="1"/>
  <c r="AN289" i="7"/>
  <c r="AO289" s="1"/>
  <c r="AR289" s="1"/>
  <c r="C293" i="8"/>
  <c r="D293" s="1"/>
  <c r="AG293" s="1"/>
  <c r="AN293" i="7"/>
  <c r="AO293" s="1"/>
  <c r="AR293" s="1"/>
  <c r="C297" i="8"/>
  <c r="D297" s="1"/>
  <c r="AG297" s="1"/>
  <c r="AN297" i="7"/>
  <c r="AO297" s="1"/>
  <c r="AR297" s="1"/>
  <c r="C301" i="8"/>
  <c r="D301" s="1"/>
  <c r="AG301" s="1"/>
  <c r="AN301" i="7"/>
  <c r="AO301" s="1"/>
  <c r="AR301" s="1"/>
  <c r="C305" i="8"/>
  <c r="D305" s="1"/>
  <c r="AG305" s="1"/>
  <c r="AN305" i="7"/>
  <c r="AO305" s="1"/>
  <c r="AR305" s="1"/>
  <c r="C309" i="8"/>
  <c r="D309" s="1"/>
  <c r="AG309" s="1"/>
  <c r="AN309" i="7"/>
  <c r="AO309" s="1"/>
  <c r="AR309" s="1"/>
  <c r="C314" i="8"/>
  <c r="D314" s="1"/>
  <c r="AG314" s="1"/>
  <c r="AN314" i="7"/>
  <c r="AO314" s="1"/>
  <c r="AR314" s="1"/>
  <c r="C318" i="8"/>
  <c r="D318" s="1"/>
  <c r="AG318" s="1"/>
  <c r="AN318" i="7"/>
  <c r="AO318" s="1"/>
  <c r="AR318" s="1"/>
  <c r="C322" i="8"/>
  <c r="D322" s="1"/>
  <c r="AG322" s="1"/>
  <c r="AN322" i="7"/>
  <c r="AO322" s="1"/>
  <c r="AR322" s="1"/>
  <c r="C326" i="8"/>
  <c r="D326" s="1"/>
  <c r="AG326" s="1"/>
  <c r="AN326" i="7"/>
  <c r="AO326" s="1"/>
  <c r="AR326" s="1"/>
  <c r="C331" i="8"/>
  <c r="D331" s="1"/>
  <c r="AG331" s="1"/>
  <c r="AN331" i="7"/>
  <c r="AO331" s="1"/>
  <c r="AR331" s="1"/>
  <c r="C335" i="8"/>
  <c r="D335" s="1"/>
  <c r="AG335" s="1"/>
  <c r="AN335" i="7"/>
  <c r="AO335" s="1"/>
  <c r="AR335" s="1"/>
  <c r="C339" i="8"/>
  <c r="D339" s="1"/>
  <c r="AG339" s="1"/>
  <c r="AN339" i="7"/>
  <c r="AO339" s="1"/>
  <c r="AR339" s="1"/>
  <c r="C344" i="8"/>
  <c r="D344" s="1"/>
  <c r="AG344" s="1"/>
  <c r="AN344" i="7"/>
  <c r="AO344" s="1"/>
  <c r="AR344" s="1"/>
  <c r="C348" i="8"/>
  <c r="D348" s="1"/>
  <c r="AG348" s="1"/>
  <c r="AN348" i="7"/>
  <c r="AO348" s="1"/>
  <c r="AR348" s="1"/>
  <c r="C353" i="8"/>
  <c r="D353" s="1"/>
  <c r="AG353" s="1"/>
  <c r="AN353" i="7"/>
  <c r="AO353" s="1"/>
  <c r="AR353" s="1"/>
  <c r="C357" i="8"/>
  <c r="D357" s="1"/>
  <c r="AG357" s="1"/>
  <c r="AN357" i="7"/>
  <c r="AO357" s="1"/>
  <c r="AR357" s="1"/>
  <c r="C361" i="8"/>
  <c r="D361" s="1"/>
  <c r="AG361" s="1"/>
  <c r="AN361" i="7"/>
  <c r="AO361" s="1"/>
  <c r="AR361" s="1"/>
  <c r="C366" i="8"/>
  <c r="D366" s="1"/>
  <c r="AG366" s="1"/>
  <c r="AN366" i="7"/>
  <c r="AO366" s="1"/>
  <c r="AR366" s="1"/>
  <c r="C370" i="8"/>
  <c r="D370" s="1"/>
  <c r="AG370" s="1"/>
  <c r="AN370" i="7"/>
  <c r="AO370" s="1"/>
  <c r="AR370" s="1"/>
  <c r="C374" i="8"/>
  <c r="D374" s="1"/>
  <c r="AG374" s="1"/>
  <c r="AN374" i="7"/>
  <c r="AO374" s="1"/>
  <c r="AR374" s="1"/>
  <c r="C22" i="8"/>
  <c r="D22" s="1"/>
  <c r="AG22" s="1"/>
  <c r="AN22" i="7"/>
  <c r="AO22" s="1"/>
  <c r="AR22" s="1"/>
  <c r="C38" i="8"/>
  <c r="D38" s="1"/>
  <c r="AG38" s="1"/>
  <c r="AN38" i="7"/>
  <c r="AO38" s="1"/>
  <c r="AR38" s="1"/>
  <c r="C48" i="8"/>
  <c r="D48" s="1"/>
  <c r="AG48" s="1"/>
  <c r="AN48" i="7"/>
  <c r="AO48" s="1"/>
  <c r="AR48" s="1"/>
  <c r="C57" i="8"/>
  <c r="D57" s="1"/>
  <c r="AG57" s="1"/>
  <c r="AN57" i="7"/>
  <c r="AO57" s="1"/>
  <c r="AR57" s="1"/>
  <c r="C65" i="8"/>
  <c r="D65" s="1"/>
  <c r="AG65" s="1"/>
  <c r="AN65" i="7"/>
  <c r="AO65" s="1"/>
  <c r="AR65" s="1"/>
  <c r="C70" i="8"/>
  <c r="D70" s="1"/>
  <c r="AG70" s="1"/>
  <c r="AN70" i="7"/>
  <c r="AO70" s="1"/>
  <c r="AR70" s="1"/>
  <c r="C79" i="8"/>
  <c r="D79" s="1"/>
  <c r="AG79" s="1"/>
  <c r="AN79" i="7"/>
  <c r="AO79" s="1"/>
  <c r="AR79" s="1"/>
  <c r="C88" i="8"/>
  <c r="D88" s="1"/>
  <c r="AG88" s="1"/>
  <c r="AN88" i="7"/>
  <c r="AO88" s="1"/>
  <c r="AR88" s="1"/>
  <c r="C97" i="8"/>
  <c r="D97" s="1"/>
  <c r="AG97" s="1"/>
  <c r="AN97" i="7"/>
  <c r="AO97" s="1"/>
  <c r="AR97" s="1"/>
  <c r="C106" i="8"/>
  <c r="D106" s="1"/>
  <c r="AG106" s="1"/>
  <c r="AN106" i="7"/>
  <c r="AO106" s="1"/>
  <c r="AR106" s="1"/>
  <c r="C110" i="8"/>
  <c r="D110" s="1"/>
  <c r="AG110" s="1"/>
  <c r="AN110" i="7"/>
  <c r="AO110" s="1"/>
  <c r="AR110" s="1"/>
  <c r="C118" i="8"/>
  <c r="D118" s="1"/>
  <c r="AG118" s="1"/>
  <c r="AN118" i="7"/>
  <c r="AO118" s="1"/>
  <c r="AR118" s="1"/>
  <c r="C132" i="8"/>
  <c r="D132" s="1"/>
  <c r="AG132" s="1"/>
  <c r="AN132" i="7"/>
  <c r="AO132" s="1"/>
  <c r="AR132" s="1"/>
  <c r="C10" i="8"/>
  <c r="D10" s="1"/>
  <c r="AG10" s="1"/>
  <c r="AN10" i="7"/>
  <c r="AO10" s="1"/>
  <c r="AR10" s="1"/>
  <c r="C14" i="8"/>
  <c r="D14" s="1"/>
  <c r="AG14" s="1"/>
  <c r="AN14" i="7"/>
  <c r="AO14" s="1"/>
  <c r="AR14" s="1"/>
  <c r="C19" i="8"/>
  <c r="D19" s="1"/>
  <c r="AG19" s="1"/>
  <c r="AN19" i="7"/>
  <c r="AO19" s="1"/>
  <c r="AR19" s="1"/>
  <c r="C23" i="8"/>
  <c r="D23" s="1"/>
  <c r="AG23" s="1"/>
  <c r="AN23" i="7"/>
  <c r="AO23" s="1"/>
  <c r="AR23" s="1"/>
  <c r="C27" i="8"/>
  <c r="D27" s="1"/>
  <c r="AG27" s="1"/>
  <c r="AN27" i="7"/>
  <c r="AO27" s="1"/>
  <c r="AR27" s="1"/>
  <c r="C31" i="8"/>
  <c r="D31" s="1"/>
  <c r="AG31" s="1"/>
  <c r="AN31" i="7"/>
  <c r="AO31" s="1"/>
  <c r="AR31" s="1"/>
  <c r="C35" i="8"/>
  <c r="D35" s="1"/>
  <c r="AG35" s="1"/>
  <c r="AN35" i="7"/>
  <c r="AO35" s="1"/>
  <c r="AR35" s="1"/>
  <c r="C39" i="8"/>
  <c r="D39" s="1"/>
  <c r="AG39" s="1"/>
  <c r="AN39" i="7"/>
  <c r="AO39" s="1"/>
  <c r="AR39" s="1"/>
  <c r="C43" i="8"/>
  <c r="D43" s="1"/>
  <c r="AG43" s="1"/>
  <c r="AN43" i="7"/>
  <c r="AO43" s="1"/>
  <c r="AR43" s="1"/>
  <c r="C49" i="8"/>
  <c r="D49" s="1"/>
  <c r="AG49" s="1"/>
  <c r="AN49" i="7"/>
  <c r="AO49" s="1"/>
  <c r="AR49" s="1"/>
  <c r="C54" i="8"/>
  <c r="D54" s="1"/>
  <c r="AG54" s="1"/>
  <c r="AN54" i="7"/>
  <c r="AO54" s="1"/>
  <c r="AR54" s="1"/>
  <c r="C58" i="8"/>
  <c r="D58" s="1"/>
  <c r="AG58" s="1"/>
  <c r="AN58" i="7"/>
  <c r="AO58" s="1"/>
  <c r="AR58" s="1"/>
  <c r="C62" i="8"/>
  <c r="D62" s="1"/>
  <c r="AG62" s="1"/>
  <c r="AN62" i="7"/>
  <c r="AO62" s="1"/>
  <c r="AR62" s="1"/>
  <c r="C67" i="8"/>
  <c r="D67" s="1"/>
  <c r="AG67" s="1"/>
  <c r="AN67" i="7"/>
  <c r="AO67" s="1"/>
  <c r="AR67" s="1"/>
  <c r="C71" i="8"/>
  <c r="D71" s="1"/>
  <c r="AG71" s="1"/>
  <c r="AN71" i="7"/>
  <c r="AO71" s="1"/>
  <c r="AR71" s="1"/>
  <c r="C76" i="8"/>
  <c r="D76" s="1"/>
  <c r="AG76" s="1"/>
  <c r="AN76" i="7"/>
  <c r="AO76" s="1"/>
  <c r="AR76" s="1"/>
  <c r="C80" i="8"/>
  <c r="D80" s="1"/>
  <c r="AG80" s="1"/>
  <c r="AN80" i="7"/>
  <c r="AO80" s="1"/>
  <c r="AR80" s="1"/>
  <c r="C85" i="8"/>
  <c r="D85" s="1"/>
  <c r="AG85" s="1"/>
  <c r="AN85" i="7"/>
  <c r="AO85" s="1"/>
  <c r="AR85" s="1"/>
  <c r="C89" i="8"/>
  <c r="D89" s="1"/>
  <c r="AG89" s="1"/>
  <c r="AN89" i="7"/>
  <c r="AO89" s="1"/>
  <c r="AR89" s="1"/>
  <c r="C94" i="8"/>
  <c r="D94" s="1"/>
  <c r="AG94" s="1"/>
  <c r="AN94" i="7"/>
  <c r="AO94" s="1"/>
  <c r="AR94" s="1"/>
  <c r="C98" i="8"/>
  <c r="D98" s="1"/>
  <c r="AG98" s="1"/>
  <c r="AN98" i="7"/>
  <c r="AO98" s="1"/>
  <c r="AR98" s="1"/>
  <c r="C102" i="8"/>
  <c r="D102" s="1"/>
  <c r="AG102" s="1"/>
  <c r="AN102" i="7"/>
  <c r="AO102" s="1"/>
  <c r="AR102" s="1"/>
  <c r="C107" i="8"/>
  <c r="D107" s="1"/>
  <c r="AG107" s="1"/>
  <c r="AN107" i="7"/>
  <c r="AO107" s="1"/>
  <c r="AR107" s="1"/>
  <c r="C111" i="8"/>
  <c r="D111" s="1"/>
  <c r="AG111" s="1"/>
  <c r="AN111" i="7"/>
  <c r="AO111" s="1"/>
  <c r="AR111" s="1"/>
  <c r="C115" i="8"/>
  <c r="D115" s="1"/>
  <c r="AG115" s="1"/>
  <c r="AN115" i="7"/>
  <c r="AO115" s="1"/>
  <c r="AR115" s="1"/>
  <c r="C119" i="8"/>
  <c r="D119" s="1"/>
  <c r="AG119" s="1"/>
  <c r="AN119" i="7"/>
  <c r="AO119" s="1"/>
  <c r="AR119" s="1"/>
  <c r="C124" i="8"/>
  <c r="D124" s="1"/>
  <c r="AG124" s="1"/>
  <c r="AN124" i="7"/>
  <c r="AO124" s="1"/>
  <c r="AR124" s="1"/>
  <c r="C128" i="8"/>
  <c r="D128" s="1"/>
  <c r="AG128" s="1"/>
  <c r="AN128" i="7"/>
  <c r="AO128" s="1"/>
  <c r="AR128" s="1"/>
  <c r="C133" i="8"/>
  <c r="D133" s="1"/>
  <c r="AG133" s="1"/>
  <c r="AN133" i="7"/>
  <c r="AO133" s="1"/>
  <c r="AR133" s="1"/>
  <c r="C137" i="8"/>
  <c r="D137" s="1"/>
  <c r="AG137" s="1"/>
  <c r="AN137" i="7"/>
  <c r="AO137" s="1"/>
  <c r="AR137" s="1"/>
  <c r="C142" i="8"/>
  <c r="D142" s="1"/>
  <c r="AG142" s="1"/>
  <c r="AN142" i="7"/>
  <c r="AO142" s="1"/>
  <c r="AR142" s="1"/>
  <c r="C147" i="8"/>
  <c r="D147" s="1"/>
  <c r="AG147" s="1"/>
  <c r="AN147" i="7"/>
  <c r="AO147" s="1"/>
  <c r="AR147" s="1"/>
  <c r="C151" i="8"/>
  <c r="D151" s="1"/>
  <c r="AG151" s="1"/>
  <c r="AN151" i="7"/>
  <c r="AO151" s="1"/>
  <c r="AR151" s="1"/>
  <c r="C155" i="8"/>
  <c r="D155" s="1"/>
  <c r="AG155" s="1"/>
  <c r="AN155" i="7"/>
  <c r="AO155" s="1"/>
  <c r="AR155" s="1"/>
  <c r="C160" i="8"/>
  <c r="D160" s="1"/>
  <c r="AG160" s="1"/>
  <c r="AN160" i="7"/>
  <c r="AO160" s="1"/>
  <c r="AR160" s="1"/>
  <c r="C164" i="8"/>
  <c r="D164" s="1"/>
  <c r="AG164" s="1"/>
  <c r="AN164" i="7"/>
  <c r="AO164" s="1"/>
  <c r="AR164" s="1"/>
  <c r="C168" i="8"/>
  <c r="D168" s="1"/>
  <c r="AG168" s="1"/>
  <c r="AN168" i="7"/>
  <c r="AO168" s="1"/>
  <c r="AR168" s="1"/>
  <c r="C172" i="8"/>
  <c r="D172" s="1"/>
  <c r="AG172" s="1"/>
  <c r="AN172" i="7"/>
  <c r="AO172" s="1"/>
  <c r="AR172" s="1"/>
  <c r="C177" i="8"/>
  <c r="D177" s="1"/>
  <c r="AG177" s="1"/>
  <c r="AN177" i="7"/>
  <c r="AO177" s="1"/>
  <c r="AR177" s="1"/>
  <c r="C181" i="8"/>
  <c r="D181" s="1"/>
  <c r="AG181" s="1"/>
  <c r="AN181" i="7"/>
  <c r="AO181" s="1"/>
  <c r="AR181" s="1"/>
  <c r="C186" i="8"/>
  <c r="D186" s="1"/>
  <c r="AG186" s="1"/>
  <c r="AN186" i="7"/>
  <c r="AO186" s="1"/>
  <c r="AR186" s="1"/>
  <c r="C190" i="8"/>
  <c r="D190" s="1"/>
  <c r="AG190" s="1"/>
  <c r="AN190" i="7"/>
  <c r="AO190" s="1"/>
  <c r="AR190" s="1"/>
  <c r="C194" i="8"/>
  <c r="D194" s="1"/>
  <c r="AG194" s="1"/>
  <c r="AN194" i="7"/>
  <c r="AO194" s="1"/>
  <c r="AR194" s="1"/>
  <c r="C198" i="8"/>
  <c r="D198" s="1"/>
  <c r="AG198" s="1"/>
  <c r="AN198" i="7"/>
  <c r="AO198" s="1"/>
  <c r="AR198" s="1"/>
  <c r="C203" i="8"/>
  <c r="D203" s="1"/>
  <c r="AG203" s="1"/>
  <c r="AN203" i="7"/>
  <c r="AO203" s="1"/>
  <c r="AR203" s="1"/>
  <c r="C207" i="8"/>
  <c r="D207" s="1"/>
  <c r="AG207" s="1"/>
  <c r="AN207" i="7"/>
  <c r="AO207" s="1"/>
  <c r="AR207" s="1"/>
  <c r="C211" i="8"/>
  <c r="D211" s="1"/>
  <c r="AG211" s="1"/>
  <c r="AN211" i="7"/>
  <c r="AO211" s="1"/>
  <c r="AR211" s="1"/>
  <c r="C216" i="8"/>
  <c r="D216" s="1"/>
  <c r="AG216" s="1"/>
  <c r="AN216" i="7"/>
  <c r="AO216" s="1"/>
  <c r="AR216" s="1"/>
  <c r="C220" i="8"/>
  <c r="D220" s="1"/>
  <c r="AG220" s="1"/>
  <c r="AN220" i="7"/>
  <c r="AO220" s="1"/>
  <c r="AR220" s="1"/>
  <c r="C224" i="8"/>
  <c r="D224" s="1"/>
  <c r="AG224" s="1"/>
  <c r="AN224" i="7"/>
  <c r="AO224" s="1"/>
  <c r="AR224" s="1"/>
  <c r="C229" i="8"/>
  <c r="D229" s="1"/>
  <c r="AG229" s="1"/>
  <c r="AN229" i="7"/>
  <c r="AO229" s="1"/>
  <c r="AR229" s="1"/>
  <c r="C233" i="8"/>
  <c r="D233" s="1"/>
  <c r="AG233" s="1"/>
  <c r="AN233" i="7"/>
  <c r="AO233" s="1"/>
  <c r="AR233" s="1"/>
  <c r="C238" i="8"/>
  <c r="D238" s="1"/>
  <c r="AG238" s="1"/>
  <c r="AN238" i="7"/>
  <c r="AO238" s="1"/>
  <c r="AR238" s="1"/>
  <c r="C242" i="8"/>
  <c r="D242" s="1"/>
  <c r="AG242" s="1"/>
  <c r="AN242" i="7"/>
  <c r="AO242" s="1"/>
  <c r="AR242" s="1"/>
  <c r="C247" i="8"/>
  <c r="D247" s="1"/>
  <c r="AG247" s="1"/>
  <c r="AN247" i="7"/>
  <c r="AO247" s="1"/>
  <c r="AR247" s="1"/>
  <c r="C251" i="8"/>
  <c r="D251" s="1"/>
  <c r="AG251" s="1"/>
  <c r="AN251" i="7"/>
  <c r="AO251" s="1"/>
  <c r="AR251" s="1"/>
  <c r="C255" i="8"/>
  <c r="D255" s="1"/>
  <c r="AG255" s="1"/>
  <c r="AN255" i="7"/>
  <c r="AO255" s="1"/>
  <c r="AR255" s="1"/>
  <c r="C259" i="8"/>
  <c r="D259" s="1"/>
  <c r="AG259" s="1"/>
  <c r="AN259" i="7"/>
  <c r="AO259" s="1"/>
  <c r="AR259" s="1"/>
  <c r="C264" i="8"/>
  <c r="D264" s="1"/>
  <c r="AG264" s="1"/>
  <c r="AN264" i="7"/>
  <c r="AO264" s="1"/>
  <c r="AR264" s="1"/>
  <c r="C268" i="8"/>
  <c r="D268" s="1"/>
  <c r="AG268" s="1"/>
  <c r="AN268" i="7"/>
  <c r="AO268" s="1"/>
  <c r="AR268" s="1"/>
  <c r="C273" i="8"/>
  <c r="D273" s="1"/>
  <c r="AG273" s="1"/>
  <c r="AN273" i="7"/>
  <c r="AO273" s="1"/>
  <c r="AR273" s="1"/>
  <c r="C277" i="8"/>
  <c r="D277" s="1"/>
  <c r="AG277" s="1"/>
  <c r="AN277" i="7"/>
  <c r="AO277" s="1"/>
  <c r="AR277" s="1"/>
  <c r="C281" i="8"/>
  <c r="D281" s="1"/>
  <c r="AG281" s="1"/>
  <c r="AN281" i="7"/>
  <c r="AO281" s="1"/>
  <c r="AR281" s="1"/>
  <c r="C285" i="8"/>
  <c r="D285" s="1"/>
  <c r="AG285" s="1"/>
  <c r="AN285" i="7"/>
  <c r="AO285" s="1"/>
  <c r="AR285" s="1"/>
  <c r="C290" i="8"/>
  <c r="D290" s="1"/>
  <c r="AG290" s="1"/>
  <c r="AN290" i="7"/>
  <c r="AO290" s="1"/>
  <c r="AR290" s="1"/>
  <c r="C294" i="8"/>
  <c r="D294" s="1"/>
  <c r="AG294" s="1"/>
  <c r="AN294" i="7"/>
  <c r="AO294" s="1"/>
  <c r="AR294" s="1"/>
  <c r="C298" i="8"/>
  <c r="D298" s="1"/>
  <c r="AG298" s="1"/>
  <c r="AN298" i="7"/>
  <c r="AO298" s="1"/>
  <c r="AR298" s="1"/>
  <c r="C302" i="8"/>
  <c r="D302" s="1"/>
  <c r="AG302" s="1"/>
  <c r="AN302" i="7"/>
  <c r="AO302" s="1"/>
  <c r="AR302" s="1"/>
  <c r="C306" i="8"/>
  <c r="D306" s="1"/>
  <c r="AG306" s="1"/>
  <c r="AN306" i="7"/>
  <c r="AO306" s="1"/>
  <c r="AR306" s="1"/>
  <c r="C310" i="8"/>
  <c r="D310" s="1"/>
  <c r="AG310" s="1"/>
  <c r="AN310" i="7"/>
  <c r="AO310" s="1"/>
  <c r="AR310" s="1"/>
  <c r="C315" i="8"/>
  <c r="D315" s="1"/>
  <c r="AG315" s="1"/>
  <c r="AN315" i="7"/>
  <c r="AO315" s="1"/>
  <c r="AR315" s="1"/>
  <c r="C319" i="8"/>
  <c r="D319" s="1"/>
  <c r="AG319" s="1"/>
  <c r="AN319" i="7"/>
  <c r="AO319" s="1"/>
  <c r="AR319" s="1"/>
  <c r="C323" i="8"/>
  <c r="D323" s="1"/>
  <c r="AG323" s="1"/>
  <c r="AN323" i="7"/>
  <c r="AO323" s="1"/>
  <c r="AR323" s="1"/>
  <c r="C327" i="8"/>
  <c r="D327" s="1"/>
  <c r="AG327" s="1"/>
  <c r="AN327" i="7"/>
  <c r="AO327" s="1"/>
  <c r="AR327" s="1"/>
  <c r="C332" i="8"/>
  <c r="D332" s="1"/>
  <c r="AG332" s="1"/>
  <c r="AN332" i="7"/>
  <c r="AO332" s="1"/>
  <c r="AR332" s="1"/>
  <c r="C336" i="8"/>
  <c r="D336" s="1"/>
  <c r="AG336" s="1"/>
  <c r="AN336" i="7"/>
  <c r="AO336" s="1"/>
  <c r="AR336" s="1"/>
  <c r="C341" i="8"/>
  <c r="D341" s="1"/>
  <c r="AG341" s="1"/>
  <c r="AN341" i="7"/>
  <c r="AO341" s="1"/>
  <c r="AR341" s="1"/>
  <c r="C345" i="8"/>
  <c r="D345" s="1"/>
  <c r="AG345" s="1"/>
  <c r="AN345" i="7"/>
  <c r="AO345" s="1"/>
  <c r="AR345" s="1"/>
  <c r="C349" i="8"/>
  <c r="D349" s="1"/>
  <c r="AG349" s="1"/>
  <c r="AN349" i="7"/>
  <c r="AO349" s="1"/>
  <c r="AR349" s="1"/>
  <c r="C354" i="8"/>
  <c r="D354" s="1"/>
  <c r="AG354" s="1"/>
  <c r="AN354" i="7"/>
  <c r="AO354" s="1"/>
  <c r="AR354" s="1"/>
  <c r="C358" i="8"/>
  <c r="D358" s="1"/>
  <c r="AG358" s="1"/>
  <c r="AN358" i="7"/>
  <c r="AO358" s="1"/>
  <c r="AR358" s="1"/>
  <c r="C362" i="8"/>
  <c r="D362" s="1"/>
  <c r="AG362" s="1"/>
  <c r="AN362" i="7"/>
  <c r="AO362" s="1"/>
  <c r="AR362" s="1"/>
  <c r="C367" i="8"/>
  <c r="D367" s="1"/>
  <c r="AG367" s="1"/>
  <c r="AN367" i="7"/>
  <c r="AO367" s="1"/>
  <c r="AR367" s="1"/>
  <c r="C371" i="8"/>
  <c r="D371" s="1"/>
  <c r="AG371" s="1"/>
  <c r="AN371" i="7"/>
  <c r="AO371" s="1"/>
  <c r="AR371" s="1"/>
  <c r="C375" i="8"/>
  <c r="D375" s="1"/>
  <c r="AG375" s="1"/>
  <c r="AN375" i="7"/>
  <c r="AO375" s="1"/>
  <c r="AR375" s="1"/>
  <c r="C13" i="8"/>
  <c r="D13" s="1"/>
  <c r="AG13" s="1"/>
  <c r="AN13" i="7"/>
  <c r="AO13" s="1"/>
  <c r="AR13" s="1"/>
  <c r="C30" i="8"/>
  <c r="D30" s="1"/>
  <c r="AG30" s="1"/>
  <c r="AN30" i="7"/>
  <c r="AO30" s="1"/>
  <c r="AR30" s="1"/>
  <c r="C7" i="8"/>
  <c r="D7" s="1"/>
  <c r="AG7" s="1"/>
  <c r="AN7" i="7"/>
  <c r="AO7" s="1"/>
  <c r="AR7" s="1"/>
  <c r="C15" i="8"/>
  <c r="D15" s="1"/>
  <c r="AG15" s="1"/>
  <c r="AN15" i="7"/>
  <c r="AO15" s="1"/>
  <c r="AR15" s="1"/>
  <c r="C24" i="8"/>
  <c r="D24" s="1"/>
  <c r="AG24" s="1"/>
  <c r="AN24" i="7"/>
  <c r="AO24" s="1"/>
  <c r="AR24" s="1"/>
  <c r="C32" i="8"/>
  <c r="D32" s="1"/>
  <c r="AG32" s="1"/>
  <c r="AN32" i="7"/>
  <c r="AO32" s="1"/>
  <c r="AR32" s="1"/>
  <c r="C40" i="8"/>
  <c r="D40" s="1"/>
  <c r="AG40" s="1"/>
  <c r="AN40" i="7"/>
  <c r="AO40" s="1"/>
  <c r="AR40" s="1"/>
  <c r="C55" i="8"/>
  <c r="D55" s="1"/>
  <c r="AG55" s="1"/>
  <c r="AN55" i="7"/>
  <c r="AO55" s="1"/>
  <c r="AR55" s="1"/>
  <c r="C68" i="8"/>
  <c r="D68" s="1"/>
  <c r="AG68" s="1"/>
  <c r="AN68" i="7"/>
  <c r="AO68" s="1"/>
  <c r="AR68" s="1"/>
  <c r="C77" i="8"/>
  <c r="D77" s="1"/>
  <c r="AG77" s="1"/>
  <c r="AN77" i="7"/>
  <c r="AO77" s="1"/>
  <c r="AR77" s="1"/>
  <c r="C86" i="8"/>
  <c r="D86" s="1"/>
  <c r="AG86" s="1"/>
  <c r="AN86" i="7"/>
  <c r="AO86" s="1"/>
  <c r="AR86" s="1"/>
  <c r="C95" i="8"/>
  <c r="D95" s="1"/>
  <c r="AG95" s="1"/>
  <c r="AN95" i="7"/>
  <c r="AO95" s="1"/>
  <c r="AR95" s="1"/>
  <c r="C103" i="8"/>
  <c r="D103" s="1"/>
  <c r="AG103" s="1"/>
  <c r="AN103" i="7"/>
  <c r="AO103" s="1"/>
  <c r="AR103" s="1"/>
  <c r="C112" i="8"/>
  <c r="D112" s="1"/>
  <c r="AG112" s="1"/>
  <c r="AN112" i="7"/>
  <c r="AO112" s="1"/>
  <c r="AR112" s="1"/>
  <c r="C125" i="8"/>
  <c r="D125" s="1"/>
  <c r="AG125" s="1"/>
  <c r="AN125" i="7"/>
  <c r="AO125" s="1"/>
  <c r="AR125" s="1"/>
  <c r="C134" i="8"/>
  <c r="D134" s="1"/>
  <c r="AG134" s="1"/>
  <c r="AN134" i="7"/>
  <c r="AO134" s="1"/>
  <c r="AR134" s="1"/>
  <c r="C143" i="8"/>
  <c r="D143" s="1"/>
  <c r="AG143" s="1"/>
  <c r="AN143" i="7"/>
  <c r="AO143" s="1"/>
  <c r="AR143" s="1"/>
  <c r="C152" i="8"/>
  <c r="D152" s="1"/>
  <c r="AG152" s="1"/>
  <c r="AN152" i="7"/>
  <c r="AO152" s="1"/>
  <c r="AR152" s="1"/>
  <c r="C161" i="8"/>
  <c r="D161" s="1"/>
  <c r="AG161" s="1"/>
  <c r="AN161" i="7"/>
  <c r="AO161" s="1"/>
  <c r="AR161" s="1"/>
  <c r="C165" i="8"/>
  <c r="D165" s="1"/>
  <c r="AG165" s="1"/>
  <c r="AN165" i="7"/>
  <c r="AO165" s="1"/>
  <c r="AR165" s="1"/>
  <c r="C174" i="8"/>
  <c r="D174" s="1"/>
  <c r="AG174" s="1"/>
  <c r="AN174" i="7"/>
  <c r="AO174" s="1"/>
  <c r="AR174" s="1"/>
  <c r="C178" i="8"/>
  <c r="D178" s="1"/>
  <c r="AG178" s="1"/>
  <c r="AN178" i="7"/>
  <c r="AO178" s="1"/>
  <c r="AR178" s="1"/>
  <c r="C182" i="8"/>
  <c r="D182" s="1"/>
  <c r="AG182" s="1"/>
  <c r="AN182" i="7"/>
  <c r="AO182" s="1"/>
  <c r="AR182" s="1"/>
  <c r="C187" i="8"/>
  <c r="D187" s="1"/>
  <c r="AG187" s="1"/>
  <c r="AN187" i="7"/>
  <c r="AO187" s="1"/>
  <c r="AR187" s="1"/>
  <c r="C195" i="8"/>
  <c r="D195" s="1"/>
  <c r="AG195" s="1"/>
  <c r="AN195" i="7"/>
  <c r="AO195" s="1"/>
  <c r="AR195" s="1"/>
  <c r="C200" i="8"/>
  <c r="D200" s="1"/>
  <c r="AG200" s="1"/>
  <c r="AN200" i="7"/>
  <c r="AO200" s="1"/>
  <c r="AR200" s="1"/>
  <c r="C204" i="8"/>
  <c r="D204" s="1"/>
  <c r="AG204" s="1"/>
  <c r="AN204" i="7"/>
  <c r="AO204" s="1"/>
  <c r="AR204" s="1"/>
  <c r="C208" i="8"/>
  <c r="D208" s="1"/>
  <c r="AG208" s="1"/>
  <c r="AN208" i="7"/>
  <c r="AO208" s="1"/>
  <c r="AR208" s="1"/>
  <c r="C213" i="8"/>
  <c r="D213" s="1"/>
  <c r="AG213" s="1"/>
  <c r="AN213" i="7"/>
  <c r="AO213" s="1"/>
  <c r="AR213" s="1"/>
  <c r="C217" i="8"/>
  <c r="D217" s="1"/>
  <c r="AG217" s="1"/>
  <c r="AN217" i="7"/>
  <c r="AO217" s="1"/>
  <c r="AR217" s="1"/>
  <c r="C221" i="8"/>
  <c r="D221" s="1"/>
  <c r="AG221" s="1"/>
  <c r="AN221" i="7"/>
  <c r="AO221" s="1"/>
  <c r="AR221" s="1"/>
  <c r="C225" i="8"/>
  <c r="D225" s="1"/>
  <c r="AG225" s="1"/>
  <c r="AN225" i="7"/>
  <c r="AO225" s="1"/>
  <c r="AR225" s="1"/>
  <c r="C230" i="8"/>
  <c r="D230" s="1"/>
  <c r="AG230" s="1"/>
  <c r="AN230" i="7"/>
  <c r="AO230" s="1"/>
  <c r="AR230" s="1"/>
  <c r="C234" i="8"/>
  <c r="D234" s="1"/>
  <c r="AG234" s="1"/>
  <c r="AN234" i="7"/>
  <c r="AO234" s="1"/>
  <c r="AR234" s="1"/>
  <c r="C239" i="8"/>
  <c r="D239" s="1"/>
  <c r="AG239" s="1"/>
  <c r="AN239" i="7"/>
  <c r="AO239" s="1"/>
  <c r="AR239" s="1"/>
  <c r="C243" i="8"/>
  <c r="D243" s="1"/>
  <c r="AG243" s="1"/>
  <c r="AN243" i="7"/>
  <c r="AO243" s="1"/>
  <c r="AR243" s="1"/>
  <c r="C248" i="8"/>
  <c r="D248" s="1"/>
  <c r="AG248" s="1"/>
  <c r="AN248" i="7"/>
  <c r="AO248" s="1"/>
  <c r="AR248" s="1"/>
  <c r="C252" i="8"/>
  <c r="D252" s="1"/>
  <c r="AG252" s="1"/>
  <c r="AN252" i="7"/>
  <c r="AO252" s="1"/>
  <c r="AR252" s="1"/>
  <c r="C256" i="8"/>
  <c r="D256" s="1"/>
  <c r="AG256" s="1"/>
  <c r="AN256" i="7"/>
  <c r="AO256" s="1"/>
  <c r="AR256" s="1"/>
  <c r="C260" i="8"/>
  <c r="D260" s="1"/>
  <c r="AG260" s="1"/>
  <c r="AN260" i="7"/>
  <c r="AO260" s="1"/>
  <c r="AR260" s="1"/>
  <c r="C265" i="8"/>
  <c r="D265" s="1"/>
  <c r="AG265" s="1"/>
  <c r="AN265" i="7"/>
  <c r="AO265" s="1"/>
  <c r="AR265" s="1"/>
  <c r="C270" i="8"/>
  <c r="D270" s="1"/>
  <c r="AG270" s="1"/>
  <c r="AN270" i="7"/>
  <c r="AO270" s="1"/>
  <c r="AR270" s="1"/>
  <c r="C274" i="8"/>
  <c r="D274" s="1"/>
  <c r="AG274" s="1"/>
  <c r="AN274" i="7"/>
  <c r="AO274" s="1"/>
  <c r="AR274" s="1"/>
  <c r="C278" i="8"/>
  <c r="D278" s="1"/>
  <c r="AG278" s="1"/>
  <c r="AN278" i="7"/>
  <c r="AO278" s="1"/>
  <c r="AR278" s="1"/>
  <c r="C282" i="8"/>
  <c r="D282" s="1"/>
  <c r="AG282" s="1"/>
  <c r="AN282" i="7"/>
  <c r="AO282" s="1"/>
  <c r="AR282" s="1"/>
  <c r="C286" i="8"/>
  <c r="D286" s="1"/>
  <c r="AG286" s="1"/>
  <c r="AN286" i="7"/>
  <c r="AO286" s="1"/>
  <c r="AR286" s="1"/>
  <c r="C291" i="8"/>
  <c r="D291" s="1"/>
  <c r="AG291" s="1"/>
  <c r="AN291" i="7"/>
  <c r="AO291" s="1"/>
  <c r="AR291" s="1"/>
  <c r="C295" i="8"/>
  <c r="D295" s="1"/>
  <c r="AG295" s="1"/>
  <c r="AN295" i="7"/>
  <c r="AO295" s="1"/>
  <c r="AR295" s="1"/>
  <c r="C299" i="8"/>
  <c r="D299" s="1"/>
  <c r="AG299" s="1"/>
  <c r="AN299" i="7"/>
  <c r="AO299" s="1"/>
  <c r="AR299" s="1"/>
  <c r="C303" i="8"/>
  <c r="D303" s="1"/>
  <c r="AG303" s="1"/>
  <c r="AN303" i="7"/>
  <c r="AO303" s="1"/>
  <c r="AR303" s="1"/>
  <c r="C307" i="8"/>
  <c r="D307" s="1"/>
  <c r="AG307" s="1"/>
  <c r="AN307" i="7"/>
  <c r="AO307" s="1"/>
  <c r="AR307" s="1"/>
  <c r="C311" i="8"/>
  <c r="D311" s="1"/>
  <c r="AG311" s="1"/>
  <c r="AN311" i="7"/>
  <c r="AO311" s="1"/>
  <c r="AR311" s="1"/>
  <c r="C316" i="8"/>
  <c r="D316" s="1"/>
  <c r="AG316" s="1"/>
  <c r="AN316" i="7"/>
  <c r="AO316" s="1"/>
  <c r="AR316" s="1"/>
  <c r="C320" i="8"/>
  <c r="D320" s="1"/>
  <c r="AG320" s="1"/>
  <c r="AN320" i="7"/>
  <c r="AO320" s="1"/>
  <c r="AR320" s="1"/>
  <c r="C324" i="8"/>
  <c r="D324" s="1"/>
  <c r="AG324" s="1"/>
  <c r="AN324" i="7"/>
  <c r="AO324" s="1"/>
  <c r="AR324" s="1"/>
  <c r="C329" i="8"/>
  <c r="D329" s="1"/>
  <c r="AG329" s="1"/>
  <c r="AN329" i="7"/>
  <c r="AO329" s="1"/>
  <c r="AR329" s="1"/>
  <c r="C333" i="8"/>
  <c r="D333" s="1"/>
  <c r="AG333" s="1"/>
  <c r="AN333" i="7"/>
  <c r="AO333" s="1"/>
  <c r="AR333" s="1"/>
  <c r="C337" i="8"/>
  <c r="D337" s="1"/>
  <c r="AG337" s="1"/>
  <c r="AN337" i="7"/>
  <c r="AO337" s="1"/>
  <c r="AR337" s="1"/>
  <c r="C342" i="8"/>
  <c r="D342" s="1"/>
  <c r="AG342" s="1"/>
  <c r="AN342" i="7"/>
  <c r="AO342" s="1"/>
  <c r="AR342" s="1"/>
  <c r="C346" i="8"/>
  <c r="D346" s="1"/>
  <c r="AG346" s="1"/>
  <c r="AN346" i="7"/>
  <c r="AO346" s="1"/>
  <c r="AR346" s="1"/>
  <c r="C350" i="8"/>
  <c r="D350" s="1"/>
  <c r="AG350" s="1"/>
  <c r="AN350" i="7"/>
  <c r="AO350" s="1"/>
  <c r="AR350" s="1"/>
  <c r="C355" i="8"/>
  <c r="D355" s="1"/>
  <c r="AG355" s="1"/>
  <c r="AN355" i="7"/>
  <c r="AO355" s="1"/>
  <c r="AR355" s="1"/>
  <c r="C359" i="8"/>
  <c r="D359" s="1"/>
  <c r="AG359" s="1"/>
  <c r="AN359" i="7"/>
  <c r="AO359" s="1"/>
  <c r="AR359" s="1"/>
  <c r="C363" i="8"/>
  <c r="D363" s="1"/>
  <c r="AG363" s="1"/>
  <c r="AN363" i="7"/>
  <c r="AO363" s="1"/>
  <c r="AR363" s="1"/>
  <c r="C368" i="8"/>
  <c r="D368" s="1"/>
  <c r="AG368" s="1"/>
  <c r="AN368" i="7"/>
  <c r="AO368" s="1"/>
  <c r="AR368" s="1"/>
  <c r="C372" i="8"/>
  <c r="D372" s="1"/>
  <c r="AG372" s="1"/>
  <c r="AN372" i="7"/>
  <c r="AO372" s="1"/>
  <c r="AR372" s="1"/>
  <c r="C376" i="8"/>
  <c r="D376" s="1"/>
  <c r="AG376" s="1"/>
  <c r="AN376" i="7"/>
  <c r="AO376" s="1"/>
  <c r="AR376" s="1"/>
  <c r="D45"/>
  <c r="P45"/>
  <c r="C6"/>
  <c r="B6"/>
  <c r="D377" l="1"/>
  <c r="P377"/>
  <c r="D6"/>
  <c r="AY375"/>
  <c r="BA375" s="1"/>
  <c r="BC375" s="1"/>
  <c r="BE375" s="1"/>
  <c r="AS375"/>
  <c r="B375" i="8" s="1"/>
  <c r="AY358" i="7"/>
  <c r="BA358" s="1"/>
  <c r="BC358" s="1"/>
  <c r="BE358" s="1"/>
  <c r="AS358"/>
  <c r="B358" i="8" s="1"/>
  <c r="AY341" i="7"/>
  <c r="BA341" s="1"/>
  <c r="BC341" s="1"/>
  <c r="BE341" s="1"/>
  <c r="AS341"/>
  <c r="B341" i="8" s="1"/>
  <c r="AY323" i="7"/>
  <c r="BA323" s="1"/>
  <c r="BC323" s="1"/>
  <c r="BE323" s="1"/>
  <c r="AS323"/>
  <c r="B323" i="8" s="1"/>
  <c r="AY306" i="7"/>
  <c r="BA306" s="1"/>
  <c r="BC306" s="1"/>
  <c r="BE306" s="1"/>
  <c r="AS306"/>
  <c r="B306" i="8" s="1"/>
  <c r="AY290" i="7"/>
  <c r="BA290" s="1"/>
  <c r="BC290" s="1"/>
  <c r="BE290" s="1"/>
  <c r="AS290"/>
  <c r="B290" i="8" s="1"/>
  <c r="AY273" i="7"/>
  <c r="BA273" s="1"/>
  <c r="BC273" s="1"/>
  <c r="BE273" s="1"/>
  <c r="AS273"/>
  <c r="B273" i="8" s="1"/>
  <c r="AY255" i="7"/>
  <c r="BA255" s="1"/>
  <c r="BC255" s="1"/>
  <c r="BE255" s="1"/>
  <c r="AS255"/>
  <c r="B255" i="8" s="1"/>
  <c r="AY238" i="7"/>
  <c r="BA238" s="1"/>
  <c r="BC238" s="1"/>
  <c r="BE238" s="1"/>
  <c r="AS238"/>
  <c r="B238" i="8" s="1"/>
  <c r="AY220" i="7"/>
  <c r="BA220" s="1"/>
  <c r="BC220" s="1"/>
  <c r="BE220" s="1"/>
  <c r="AS220"/>
  <c r="B220" i="8" s="1"/>
  <c r="AY203" i="7"/>
  <c r="BA203" s="1"/>
  <c r="BC203" s="1"/>
  <c r="BE203" s="1"/>
  <c r="AS203"/>
  <c r="B203" i="8" s="1"/>
  <c r="AY194" i="7"/>
  <c r="BA194" s="1"/>
  <c r="BC194" s="1"/>
  <c r="BE194" s="1"/>
  <c r="AS194"/>
  <c r="B194" i="8" s="1"/>
  <c r="AY177" i="7"/>
  <c r="BA177" s="1"/>
  <c r="BC177" s="1"/>
  <c r="BE177" s="1"/>
  <c r="AS177"/>
  <c r="B177" i="8" s="1"/>
  <c r="AY160" i="7"/>
  <c r="BA160" s="1"/>
  <c r="BC160" s="1"/>
  <c r="BE160" s="1"/>
  <c r="AS160"/>
  <c r="B160" i="8" s="1"/>
  <c r="AY142" i="7"/>
  <c r="BA142" s="1"/>
  <c r="BC142" s="1"/>
  <c r="BE142" s="1"/>
  <c r="AS142"/>
  <c r="B142" i="8" s="1"/>
  <c r="AY124" i="7"/>
  <c r="BA124" s="1"/>
  <c r="BC124" s="1"/>
  <c r="BE124" s="1"/>
  <c r="AS124"/>
  <c r="B124" i="8" s="1"/>
  <c r="AY107" i="7"/>
  <c r="BA107" s="1"/>
  <c r="BC107" s="1"/>
  <c r="BE107" s="1"/>
  <c r="AS107"/>
  <c r="B107" i="8" s="1"/>
  <c r="AY89" i="7"/>
  <c r="BA89" s="1"/>
  <c r="BC89" s="1"/>
  <c r="BE89" s="1"/>
  <c r="AS89"/>
  <c r="B89" i="8" s="1"/>
  <c r="AY62" i="7"/>
  <c r="BA62" s="1"/>
  <c r="BC62" s="1"/>
  <c r="BE62" s="1"/>
  <c r="AS62"/>
  <c r="B62" i="8" s="1"/>
  <c r="AY376" i="7"/>
  <c r="BA376" s="1"/>
  <c r="BC376" s="1"/>
  <c r="BE376" s="1"/>
  <c r="AS376"/>
  <c r="B376" i="8" s="1"/>
  <c r="AY368" i="7"/>
  <c r="BA368" s="1"/>
  <c r="BC368" s="1"/>
  <c r="BE368" s="1"/>
  <c r="AS368"/>
  <c r="B368" i="8" s="1"/>
  <c r="AY359" i="7"/>
  <c r="BA359" s="1"/>
  <c r="BC359" s="1"/>
  <c r="BE359" s="1"/>
  <c r="AS359"/>
  <c r="B359" i="8" s="1"/>
  <c r="AY350" i="7"/>
  <c r="BA350" s="1"/>
  <c r="BC350" s="1"/>
  <c r="BE350" s="1"/>
  <c r="AS350"/>
  <c r="B350" i="8" s="1"/>
  <c r="AY342" i="7"/>
  <c r="BA342" s="1"/>
  <c r="BC342" s="1"/>
  <c r="BE342" s="1"/>
  <c r="AS342"/>
  <c r="B342" i="8" s="1"/>
  <c r="AY333" i="7"/>
  <c r="BA333" s="1"/>
  <c r="BC333" s="1"/>
  <c r="BE333" s="1"/>
  <c r="AS333"/>
  <c r="B333" i="8" s="1"/>
  <c r="AY324" i="7"/>
  <c r="BA324" s="1"/>
  <c r="BC324" s="1"/>
  <c r="BE324" s="1"/>
  <c r="AS324"/>
  <c r="B324" i="8" s="1"/>
  <c r="AY316" i="7"/>
  <c r="BA316" s="1"/>
  <c r="BC316" s="1"/>
  <c r="BE316" s="1"/>
  <c r="AS316"/>
  <c r="B316" i="8" s="1"/>
  <c r="AY307" i="7"/>
  <c r="BA307" s="1"/>
  <c r="BC307" s="1"/>
  <c r="BE307" s="1"/>
  <c r="AS307"/>
  <c r="B307" i="8" s="1"/>
  <c r="AY299" i="7"/>
  <c r="BA299" s="1"/>
  <c r="BC299" s="1"/>
  <c r="BE299" s="1"/>
  <c r="AS299"/>
  <c r="B299" i="8" s="1"/>
  <c r="AY291" i="7"/>
  <c r="BA291" s="1"/>
  <c r="BC291" s="1"/>
  <c r="BE291" s="1"/>
  <c r="AS291"/>
  <c r="B291" i="8" s="1"/>
  <c r="AY282" i="7"/>
  <c r="BA282" s="1"/>
  <c r="BC282" s="1"/>
  <c r="BE282" s="1"/>
  <c r="AS282"/>
  <c r="B282" i="8" s="1"/>
  <c r="AY274" i="7"/>
  <c r="BA274" s="1"/>
  <c r="BC274" s="1"/>
  <c r="BE274" s="1"/>
  <c r="AS274"/>
  <c r="B274" i="8" s="1"/>
  <c r="AY265" i="7"/>
  <c r="BA265" s="1"/>
  <c r="BC265" s="1"/>
  <c r="BE265" s="1"/>
  <c r="AS265"/>
  <c r="B265" i="8" s="1"/>
  <c r="AY256" i="7"/>
  <c r="BA256" s="1"/>
  <c r="BC256" s="1"/>
  <c r="BE256" s="1"/>
  <c r="AS256"/>
  <c r="B256" i="8" s="1"/>
  <c r="AY248" i="7"/>
  <c r="BA248" s="1"/>
  <c r="BC248" s="1"/>
  <c r="BE248" s="1"/>
  <c r="AS248"/>
  <c r="B248" i="8" s="1"/>
  <c r="AY239" i="7"/>
  <c r="BA239" s="1"/>
  <c r="BC239" s="1"/>
  <c r="BE239" s="1"/>
  <c r="AS239"/>
  <c r="B239" i="8" s="1"/>
  <c r="AY230" i="7"/>
  <c r="BA230" s="1"/>
  <c r="BC230" s="1"/>
  <c r="BE230" s="1"/>
  <c r="AS230"/>
  <c r="B230" i="8" s="1"/>
  <c r="AY221" i="7"/>
  <c r="BA221" s="1"/>
  <c r="BC221" s="1"/>
  <c r="BE221" s="1"/>
  <c r="AS221"/>
  <c r="B221" i="8" s="1"/>
  <c r="AY213" i="7"/>
  <c r="BA213" s="1"/>
  <c r="BC213" s="1"/>
  <c r="BE213" s="1"/>
  <c r="AS213"/>
  <c r="B213" i="8" s="1"/>
  <c r="AY204" i="7"/>
  <c r="BA204" s="1"/>
  <c r="BC204" s="1"/>
  <c r="BE204" s="1"/>
  <c r="AS204"/>
  <c r="B204" i="8" s="1"/>
  <c r="AY195" i="7"/>
  <c r="BA195" s="1"/>
  <c r="BC195" s="1"/>
  <c r="BE195" s="1"/>
  <c r="AS195"/>
  <c r="B195" i="8" s="1"/>
  <c r="AY182" i="7"/>
  <c r="BA182" s="1"/>
  <c r="BC182" s="1"/>
  <c r="BE182" s="1"/>
  <c r="AS182"/>
  <c r="B182" i="8" s="1"/>
  <c r="AY174" i="7"/>
  <c r="BA174" s="1"/>
  <c r="BC174" s="1"/>
  <c r="BE174" s="1"/>
  <c r="AS174"/>
  <c r="B174" i="8" s="1"/>
  <c r="AY161" i="7"/>
  <c r="BA161" s="1"/>
  <c r="BC161" s="1"/>
  <c r="BE161" s="1"/>
  <c r="AS161"/>
  <c r="B161" i="8" s="1"/>
  <c r="AY143" i="7"/>
  <c r="BA143" s="1"/>
  <c r="BC143" s="1"/>
  <c r="BE143" s="1"/>
  <c r="AS143"/>
  <c r="B143" i="8" s="1"/>
  <c r="AY125" i="7"/>
  <c r="BA125" s="1"/>
  <c r="BC125" s="1"/>
  <c r="BE125" s="1"/>
  <c r="AS125"/>
  <c r="B125" i="8" s="1"/>
  <c r="AY103" i="7"/>
  <c r="BA103" s="1"/>
  <c r="BC103" s="1"/>
  <c r="BE103" s="1"/>
  <c r="AS103"/>
  <c r="B103" i="8" s="1"/>
  <c r="AY86" i="7"/>
  <c r="BA86" s="1"/>
  <c r="BC86" s="1"/>
  <c r="BE86" s="1"/>
  <c r="AS86"/>
  <c r="B86" i="8" s="1"/>
  <c r="AY68" i="7"/>
  <c r="BA68" s="1"/>
  <c r="BC68" s="1"/>
  <c r="BE68" s="1"/>
  <c r="AS68"/>
  <c r="B68" i="8" s="1"/>
  <c r="AY40" i="7"/>
  <c r="BA40" s="1"/>
  <c r="BC40" s="1"/>
  <c r="BE40" s="1"/>
  <c r="AS40"/>
  <c r="B40" i="8" s="1"/>
  <c r="AY24" i="7"/>
  <c r="BA24" s="1"/>
  <c r="BC24" s="1"/>
  <c r="BE24" s="1"/>
  <c r="AS24"/>
  <c r="B24" i="8" s="1"/>
  <c r="AY7" i="7"/>
  <c r="AR6"/>
  <c r="AS7"/>
  <c r="AY13"/>
  <c r="BA13" s="1"/>
  <c r="BC13" s="1"/>
  <c r="BE13" s="1"/>
  <c r="AS13"/>
  <c r="B13" i="8" s="1"/>
  <c r="AY169" i="7"/>
  <c r="BA169" s="1"/>
  <c r="BC169" s="1"/>
  <c r="BE169" s="1"/>
  <c r="AS169"/>
  <c r="B169" i="8" s="1"/>
  <c r="AY148" i="7"/>
  <c r="BA148" s="1"/>
  <c r="BC148" s="1"/>
  <c r="BE148" s="1"/>
  <c r="AS148"/>
  <c r="B148" i="8" s="1"/>
  <c r="AY130" i="7"/>
  <c r="BA130" s="1"/>
  <c r="BC130" s="1"/>
  <c r="BE130" s="1"/>
  <c r="AS130"/>
  <c r="B130" i="8" s="1"/>
  <c r="AY116" i="7"/>
  <c r="BA116" s="1"/>
  <c r="BC116" s="1"/>
  <c r="BE116" s="1"/>
  <c r="AS116"/>
  <c r="B116" i="8" s="1"/>
  <c r="AY99" i="7"/>
  <c r="BA99" s="1"/>
  <c r="BC99" s="1"/>
  <c r="BE99" s="1"/>
  <c r="AS99"/>
  <c r="B99" i="8" s="1"/>
  <c r="AY82" i="7"/>
  <c r="BA82" s="1"/>
  <c r="BC82" s="1"/>
  <c r="BE82" s="1"/>
  <c r="AS82"/>
  <c r="B82" i="8" s="1"/>
  <c r="AY63" i="7"/>
  <c r="BA63" s="1"/>
  <c r="BC63" s="1"/>
  <c r="BE63" s="1"/>
  <c r="AS63"/>
  <c r="B63" i="8" s="1"/>
  <c r="AY50" i="7"/>
  <c r="BA50" s="1"/>
  <c r="BC50" s="1"/>
  <c r="BE50" s="1"/>
  <c r="AS50"/>
  <c r="B50" i="8" s="1"/>
  <c r="AY36" i="7"/>
  <c r="BA36" s="1"/>
  <c r="BC36" s="1"/>
  <c r="BE36" s="1"/>
  <c r="AS36"/>
  <c r="B36" i="8" s="1"/>
  <c r="AY20" i="7"/>
  <c r="BA20" s="1"/>
  <c r="BC20" s="1"/>
  <c r="BE20" s="1"/>
  <c r="AS20"/>
  <c r="B20" i="8" s="1"/>
  <c r="AY34" i="7"/>
  <c r="BA34" s="1"/>
  <c r="BC34" s="1"/>
  <c r="BE34" s="1"/>
  <c r="AS34"/>
  <c r="B34" i="8" s="1"/>
  <c r="AY362" i="7"/>
  <c r="BA362" s="1"/>
  <c r="BC362" s="1"/>
  <c r="BE362" s="1"/>
  <c r="AS362"/>
  <c r="B362" i="8" s="1"/>
  <c r="AY345" i="7"/>
  <c r="BA345" s="1"/>
  <c r="BC345" s="1"/>
  <c r="BE345" s="1"/>
  <c r="AS345"/>
  <c r="B345" i="8" s="1"/>
  <c r="AY327" i="7"/>
  <c r="BA327" s="1"/>
  <c r="BC327" s="1"/>
  <c r="BE327" s="1"/>
  <c r="AS327"/>
  <c r="B327" i="8" s="1"/>
  <c r="AY310" i="7"/>
  <c r="BA310" s="1"/>
  <c r="BC310" s="1"/>
  <c r="BE310" s="1"/>
  <c r="AS310"/>
  <c r="B310" i="8" s="1"/>
  <c r="AY294" i="7"/>
  <c r="BA294" s="1"/>
  <c r="BC294" s="1"/>
  <c r="BE294" s="1"/>
  <c r="AS294"/>
  <c r="B294" i="8" s="1"/>
  <c r="AY277" i="7"/>
  <c r="BA277" s="1"/>
  <c r="BC277" s="1"/>
  <c r="BE277" s="1"/>
  <c r="AS277"/>
  <c r="B277" i="8" s="1"/>
  <c r="AY259" i="7"/>
  <c r="BA259" s="1"/>
  <c r="BC259" s="1"/>
  <c r="BE259" s="1"/>
  <c r="AS259"/>
  <c r="B259" i="8" s="1"/>
  <c r="AY242" i="7"/>
  <c r="BA242" s="1"/>
  <c r="BC242" s="1"/>
  <c r="BE242" s="1"/>
  <c r="AS242"/>
  <c r="B242" i="8" s="1"/>
  <c r="AY224" i="7"/>
  <c r="BA224" s="1"/>
  <c r="BC224" s="1"/>
  <c r="BE224" s="1"/>
  <c r="AS224"/>
  <c r="B224" i="8" s="1"/>
  <c r="AY207" i="7"/>
  <c r="BA207" s="1"/>
  <c r="BC207" s="1"/>
  <c r="BE207" s="1"/>
  <c r="AS207"/>
  <c r="B207" i="8" s="1"/>
  <c r="AY181" i="7"/>
  <c r="BA181" s="1"/>
  <c r="BC181" s="1"/>
  <c r="BE181" s="1"/>
  <c r="AS181"/>
  <c r="B181" i="8" s="1"/>
  <c r="AY164" i="7"/>
  <c r="BA164" s="1"/>
  <c r="BC164" s="1"/>
  <c r="BE164" s="1"/>
  <c r="AS164"/>
  <c r="B164" i="8" s="1"/>
  <c r="AY147" i="7"/>
  <c r="BA147" s="1"/>
  <c r="BC147" s="1"/>
  <c r="BE147" s="1"/>
  <c r="AS147"/>
  <c r="B147" i="8" s="1"/>
  <c r="AY128" i="7"/>
  <c r="BA128" s="1"/>
  <c r="BC128" s="1"/>
  <c r="BE128" s="1"/>
  <c r="AS128"/>
  <c r="B128" i="8" s="1"/>
  <c r="AY111" i="7"/>
  <c r="BA111" s="1"/>
  <c r="BC111" s="1"/>
  <c r="BE111" s="1"/>
  <c r="AS111"/>
  <c r="B111" i="8" s="1"/>
  <c r="AY94" i="7"/>
  <c r="BA94" s="1"/>
  <c r="BC94" s="1"/>
  <c r="BE94" s="1"/>
  <c r="AS94"/>
  <c r="B94" i="8" s="1"/>
  <c r="AY76" i="7"/>
  <c r="BA76" s="1"/>
  <c r="BC76" s="1"/>
  <c r="BE76" s="1"/>
  <c r="AS76"/>
  <c r="B76" i="8" s="1"/>
  <c r="AY67" i="7"/>
  <c r="BA67" s="1"/>
  <c r="BC67" s="1"/>
  <c r="BE67" s="1"/>
  <c r="AS67"/>
  <c r="B67" i="8" s="1"/>
  <c r="AY58" i="7"/>
  <c r="BA58" s="1"/>
  <c r="BC58" s="1"/>
  <c r="BE58" s="1"/>
  <c r="AS58"/>
  <c r="B58" i="8" s="1"/>
  <c r="AY49" i="7"/>
  <c r="BA49" s="1"/>
  <c r="BC49" s="1"/>
  <c r="BE49" s="1"/>
  <c r="AS49"/>
  <c r="B49" i="8" s="1"/>
  <c r="AY39" i="7"/>
  <c r="BA39" s="1"/>
  <c r="BC39" s="1"/>
  <c r="BE39" s="1"/>
  <c r="AS39"/>
  <c r="B39" i="8" s="1"/>
  <c r="AY31" i="7"/>
  <c r="BA31" s="1"/>
  <c r="BC31" s="1"/>
  <c r="BE31" s="1"/>
  <c r="AS31"/>
  <c r="B31" i="8" s="1"/>
  <c r="AY23" i="7"/>
  <c r="BA23" s="1"/>
  <c r="BC23" s="1"/>
  <c r="BE23" s="1"/>
  <c r="AS23"/>
  <c r="B23" i="8" s="1"/>
  <c r="AY14" i="7"/>
  <c r="BA14" s="1"/>
  <c r="BC14" s="1"/>
  <c r="BE14" s="1"/>
  <c r="AS14"/>
  <c r="B14" i="8" s="1"/>
  <c r="AY132" i="7"/>
  <c r="BA132" s="1"/>
  <c r="BC132" s="1"/>
  <c r="BE132" s="1"/>
  <c r="AS132"/>
  <c r="B132" i="8" s="1"/>
  <c r="AY110" i="7"/>
  <c r="BA110" s="1"/>
  <c r="BC110" s="1"/>
  <c r="BE110" s="1"/>
  <c r="AS110"/>
  <c r="B110" i="8" s="1"/>
  <c r="AY97" i="7"/>
  <c r="BA97" s="1"/>
  <c r="BC97" s="1"/>
  <c r="BE97" s="1"/>
  <c r="AS97"/>
  <c r="B97" i="8" s="1"/>
  <c r="AY79" i="7"/>
  <c r="BA79" s="1"/>
  <c r="BC79" s="1"/>
  <c r="BE79" s="1"/>
  <c r="AS79"/>
  <c r="B79" i="8" s="1"/>
  <c r="BE65" i="7"/>
  <c r="AS65"/>
  <c r="B65" i="8" s="1"/>
  <c r="AY48" i="7"/>
  <c r="BA48" s="1"/>
  <c r="BC48" s="1"/>
  <c r="BE48" s="1"/>
  <c r="AS48"/>
  <c r="B48" i="8" s="1"/>
  <c r="AY22" i="7"/>
  <c r="BA22" s="1"/>
  <c r="BC22" s="1"/>
  <c r="BE22" s="1"/>
  <c r="AS22"/>
  <c r="B22" i="8" s="1"/>
  <c r="AY370" i="7"/>
  <c r="BA370" s="1"/>
  <c r="BC370" s="1"/>
  <c r="BE370" s="1"/>
  <c r="AS370"/>
  <c r="B370" i="8" s="1"/>
  <c r="AY361" i="7"/>
  <c r="BA361" s="1"/>
  <c r="BC361" s="1"/>
  <c r="BE361" s="1"/>
  <c r="AS361"/>
  <c r="B361" i="8" s="1"/>
  <c r="AY353" i="7"/>
  <c r="BA353" s="1"/>
  <c r="BC353" s="1"/>
  <c r="BE353" s="1"/>
  <c r="AS353"/>
  <c r="B353" i="8" s="1"/>
  <c r="AY344" i="7"/>
  <c r="BA344" s="1"/>
  <c r="BC344" s="1"/>
  <c r="BE344" s="1"/>
  <c r="AS344"/>
  <c r="B344" i="8" s="1"/>
  <c r="AY335" i="7"/>
  <c r="BA335" s="1"/>
  <c r="BC335" s="1"/>
  <c r="BE335" s="1"/>
  <c r="AS335"/>
  <c r="B335" i="8" s="1"/>
  <c r="AY326" i="7"/>
  <c r="BA326" s="1"/>
  <c r="BC326" s="1"/>
  <c r="BE326" s="1"/>
  <c r="AS326"/>
  <c r="B326" i="8" s="1"/>
  <c r="AY318" i="7"/>
  <c r="BA318" s="1"/>
  <c r="BC318" s="1"/>
  <c r="BE318" s="1"/>
  <c r="AS318"/>
  <c r="B318" i="8" s="1"/>
  <c r="AY309" i="7"/>
  <c r="BA309" s="1"/>
  <c r="BC309" s="1"/>
  <c r="BE309" s="1"/>
  <c r="AS309"/>
  <c r="B309" i="8" s="1"/>
  <c r="AY301" i="7"/>
  <c r="BA301" s="1"/>
  <c r="BC301" s="1"/>
  <c r="BE301" s="1"/>
  <c r="AS301"/>
  <c r="B301" i="8" s="1"/>
  <c r="AY293" i="7"/>
  <c r="BA293" s="1"/>
  <c r="BC293" s="1"/>
  <c r="BE293" s="1"/>
  <c r="AS293"/>
  <c r="B293" i="8" s="1"/>
  <c r="AY284" i="7"/>
  <c r="BA284" s="1"/>
  <c r="BC284" s="1"/>
  <c r="BE284" s="1"/>
  <c r="AS284"/>
  <c r="B284" i="8" s="1"/>
  <c r="AY276" i="7"/>
  <c r="BA276" s="1"/>
  <c r="BC276" s="1"/>
  <c r="BE276" s="1"/>
  <c r="AS276"/>
  <c r="B276" i="8" s="1"/>
  <c r="AY267" i="7"/>
  <c r="BA267" s="1"/>
  <c r="BC267" s="1"/>
  <c r="BE267" s="1"/>
  <c r="AS267"/>
  <c r="B267" i="8" s="1"/>
  <c r="AY258" i="7"/>
  <c r="BA258" s="1"/>
  <c r="BC258" s="1"/>
  <c r="BE258" s="1"/>
  <c r="AS258"/>
  <c r="B258" i="8" s="1"/>
  <c r="AY250" i="7"/>
  <c r="BA250" s="1"/>
  <c r="BC250" s="1"/>
  <c r="BE250" s="1"/>
  <c r="AS250"/>
  <c r="B250" i="8" s="1"/>
  <c r="AY241" i="7"/>
  <c r="BA241" s="1"/>
  <c r="BC241" s="1"/>
  <c r="BE241" s="1"/>
  <c r="AS241"/>
  <c r="B241" i="8" s="1"/>
  <c r="AY232" i="7"/>
  <c r="BA232" s="1"/>
  <c r="BC232" s="1"/>
  <c r="BE232" s="1"/>
  <c r="AS232"/>
  <c r="B232" i="8" s="1"/>
  <c r="AY223" i="7"/>
  <c r="BA223" s="1"/>
  <c r="BC223" s="1"/>
  <c r="BE223" s="1"/>
  <c r="AS223"/>
  <c r="B223" i="8" s="1"/>
  <c r="AY215" i="7"/>
  <c r="BA215" s="1"/>
  <c r="BC215" s="1"/>
  <c r="BE215" s="1"/>
  <c r="AS215"/>
  <c r="B215" i="8" s="1"/>
  <c r="AY206" i="7"/>
  <c r="BA206" s="1"/>
  <c r="BC206" s="1"/>
  <c r="BE206" s="1"/>
  <c r="AS206"/>
  <c r="B206" i="8" s="1"/>
  <c r="AY197" i="7"/>
  <c r="BA197" s="1"/>
  <c r="BC197" s="1"/>
  <c r="BE197" s="1"/>
  <c r="AS197"/>
  <c r="B197" i="8" s="1"/>
  <c r="AY189" i="7"/>
  <c r="BA189" s="1"/>
  <c r="BC189" s="1"/>
  <c r="BE189" s="1"/>
  <c r="AS189"/>
  <c r="B189" i="8" s="1"/>
  <c r="AY180" i="7"/>
  <c r="BA180" s="1"/>
  <c r="BC180" s="1"/>
  <c r="BE180" s="1"/>
  <c r="AS180"/>
  <c r="B180" i="8" s="1"/>
  <c r="AY171" i="7"/>
  <c r="BA171" s="1"/>
  <c r="BC171" s="1"/>
  <c r="BE171" s="1"/>
  <c r="AS171"/>
  <c r="B171" i="8" s="1"/>
  <c r="AY163" i="7"/>
  <c r="BA163" s="1"/>
  <c r="BC163" s="1"/>
  <c r="BE163" s="1"/>
  <c r="AS163"/>
  <c r="B163" i="8" s="1"/>
  <c r="AY154" i="7"/>
  <c r="BA154" s="1"/>
  <c r="BC154" s="1"/>
  <c r="BE154" s="1"/>
  <c r="AS154"/>
  <c r="B154" i="8" s="1"/>
  <c r="AY145" i="7"/>
  <c r="BA145" s="1"/>
  <c r="BC145" s="1"/>
  <c r="BE145" s="1"/>
  <c r="AS145"/>
  <c r="B145" i="8" s="1"/>
  <c r="AY136" i="7"/>
  <c r="BA136" s="1"/>
  <c r="BC136" s="1"/>
  <c r="BE136" s="1"/>
  <c r="AS136"/>
  <c r="B136" i="8" s="1"/>
  <c r="AY123" i="7"/>
  <c r="BA123" s="1"/>
  <c r="BC123" s="1"/>
  <c r="BE123" s="1"/>
  <c r="AS123"/>
  <c r="B123" i="8" s="1"/>
  <c r="AY101" i="7"/>
  <c r="BA101" s="1"/>
  <c r="BC101" s="1"/>
  <c r="BE101" s="1"/>
  <c r="AS101"/>
  <c r="B101" i="8" s="1"/>
  <c r="AY84" i="7"/>
  <c r="BA84" s="1"/>
  <c r="BC84" s="1"/>
  <c r="BE84" s="1"/>
  <c r="AS84"/>
  <c r="B84" i="8" s="1"/>
  <c r="AY61" i="7"/>
  <c r="BA61" s="1"/>
  <c r="BC61" s="1"/>
  <c r="BE61" s="1"/>
  <c r="AS61"/>
  <c r="B61" i="8" s="1"/>
  <c r="AY42" i="7"/>
  <c r="BA42" s="1"/>
  <c r="BC42" s="1"/>
  <c r="BE42" s="1"/>
  <c r="AS42"/>
  <c r="B42" i="8" s="1"/>
  <c r="AY9" i="7"/>
  <c r="BA9" s="1"/>
  <c r="BC9" s="1"/>
  <c r="BE9" s="1"/>
  <c r="AS9"/>
  <c r="B9" i="8" s="1"/>
  <c r="AY369" i="7"/>
  <c r="BA369" s="1"/>
  <c r="BC369" s="1"/>
  <c r="BE369" s="1"/>
  <c r="AS369"/>
  <c r="B369" i="8" s="1"/>
  <c r="AY360" i="7"/>
  <c r="BA360" s="1"/>
  <c r="BC360" s="1"/>
  <c r="BE360" s="1"/>
  <c r="AS360"/>
  <c r="B360" i="8" s="1"/>
  <c r="AY351" i="7"/>
  <c r="BA351" s="1"/>
  <c r="BC351" s="1"/>
  <c r="BE351" s="1"/>
  <c r="AS351"/>
  <c r="B351" i="8" s="1"/>
  <c r="AY343" i="7"/>
  <c r="BA343" s="1"/>
  <c r="BC343" s="1"/>
  <c r="BE343" s="1"/>
  <c r="AS343"/>
  <c r="B343" i="8" s="1"/>
  <c r="AY334" i="7"/>
  <c r="BA334" s="1"/>
  <c r="BC334" s="1"/>
  <c r="BE334" s="1"/>
  <c r="AS334"/>
  <c r="B334" i="8" s="1"/>
  <c r="AY325" i="7"/>
  <c r="BA325" s="1"/>
  <c r="BC325" s="1"/>
  <c r="BE325" s="1"/>
  <c r="AS325"/>
  <c r="B325" i="8" s="1"/>
  <c r="AY317" i="7"/>
  <c r="BA317" s="1"/>
  <c r="BC317" s="1"/>
  <c r="BE317" s="1"/>
  <c r="AS317"/>
  <c r="B317" i="8" s="1"/>
  <c r="AY308" i="7"/>
  <c r="BA308" s="1"/>
  <c r="BC308" s="1"/>
  <c r="BE308" s="1"/>
  <c r="AS308"/>
  <c r="B308" i="8" s="1"/>
  <c r="AY300" i="7"/>
  <c r="BA300" s="1"/>
  <c r="BC300" s="1"/>
  <c r="BE300" s="1"/>
  <c r="AS300"/>
  <c r="B300" i="8" s="1"/>
  <c r="AY292" i="7"/>
  <c r="BA292" s="1"/>
  <c r="BC292" s="1"/>
  <c r="BE292" s="1"/>
  <c r="AS292"/>
  <c r="B292" i="8" s="1"/>
  <c r="AY283" i="7"/>
  <c r="BA283" s="1"/>
  <c r="BC283" s="1"/>
  <c r="BE283" s="1"/>
  <c r="AS283"/>
  <c r="B283" i="8" s="1"/>
  <c r="AY275" i="7"/>
  <c r="BA275" s="1"/>
  <c r="BC275" s="1"/>
  <c r="BE275" s="1"/>
  <c r="AS275"/>
  <c r="B275" i="8" s="1"/>
  <c r="AY266" i="7"/>
  <c r="BA266" s="1"/>
  <c r="BC266" s="1"/>
  <c r="BE266" s="1"/>
  <c r="AS266"/>
  <c r="B266" i="8" s="1"/>
  <c r="AY257" i="7"/>
  <c r="BA257" s="1"/>
  <c r="BC257" s="1"/>
  <c r="BE257" s="1"/>
  <c r="AS257"/>
  <c r="B257" i="8" s="1"/>
  <c r="AY249" i="7"/>
  <c r="BA249" s="1"/>
  <c r="BC249" s="1"/>
  <c r="BE249" s="1"/>
  <c r="AS249"/>
  <c r="B249" i="8" s="1"/>
  <c r="AY240" i="7"/>
  <c r="BA240" s="1"/>
  <c r="BC240" s="1"/>
  <c r="BE240" s="1"/>
  <c r="AS240"/>
  <c r="B240" i="8" s="1"/>
  <c r="AY231" i="7"/>
  <c r="BA231" s="1"/>
  <c r="BC231" s="1"/>
  <c r="BE231" s="1"/>
  <c r="AS231"/>
  <c r="B231" i="8" s="1"/>
  <c r="AY222" i="7"/>
  <c r="BA222" s="1"/>
  <c r="BC222" s="1"/>
  <c r="BE222" s="1"/>
  <c r="AS222"/>
  <c r="B222" i="8" s="1"/>
  <c r="AY214" i="7"/>
  <c r="BA214" s="1"/>
  <c r="BC214" s="1"/>
  <c r="BE214" s="1"/>
  <c r="AS214"/>
  <c r="B214" i="8" s="1"/>
  <c r="AY205" i="7"/>
  <c r="BA205" s="1"/>
  <c r="BC205" s="1"/>
  <c r="BE205" s="1"/>
  <c r="AS205"/>
  <c r="B205" i="8" s="1"/>
  <c r="AY196" i="7"/>
  <c r="BA196" s="1"/>
  <c r="BC196" s="1"/>
  <c r="BE196" s="1"/>
  <c r="AS196"/>
  <c r="B196" i="8" s="1"/>
  <c r="AY188" i="7"/>
  <c r="BA188" s="1"/>
  <c r="BC188" s="1"/>
  <c r="BE188" s="1"/>
  <c r="AS188"/>
  <c r="B188" i="8" s="1"/>
  <c r="AY179" i="7"/>
  <c r="BA179" s="1"/>
  <c r="BC179" s="1"/>
  <c r="BE179" s="1"/>
  <c r="AS179"/>
  <c r="B179" i="8" s="1"/>
  <c r="AY170" i="7"/>
  <c r="BA170" s="1"/>
  <c r="BC170" s="1"/>
  <c r="BE170" s="1"/>
  <c r="AS170"/>
  <c r="B170" i="8" s="1"/>
  <c r="AY162" i="7"/>
  <c r="BA162" s="1"/>
  <c r="BC162" s="1"/>
  <c r="BE162" s="1"/>
  <c r="AS162"/>
  <c r="B162" i="8" s="1"/>
  <c r="AY153" i="7"/>
  <c r="BA153" s="1"/>
  <c r="BC153" s="1"/>
  <c r="BE153" s="1"/>
  <c r="AS153"/>
  <c r="B153" i="8" s="1"/>
  <c r="AY144" i="7"/>
  <c r="BA144" s="1"/>
  <c r="BC144" s="1"/>
  <c r="BE144" s="1"/>
  <c r="AS144"/>
  <c r="B144" i="8" s="1"/>
  <c r="AY135" i="7"/>
  <c r="BA135" s="1"/>
  <c r="BC135" s="1"/>
  <c r="BE135" s="1"/>
  <c r="AS135"/>
  <c r="B135" i="8" s="1"/>
  <c r="AY126" i="7"/>
  <c r="BA126" s="1"/>
  <c r="BC126" s="1"/>
  <c r="BE126" s="1"/>
  <c r="AS126"/>
  <c r="B126" i="8" s="1"/>
  <c r="AY117" i="7"/>
  <c r="BA117" s="1"/>
  <c r="BC117" s="1"/>
  <c r="BE117" s="1"/>
  <c r="AS117"/>
  <c r="B117" i="8" s="1"/>
  <c r="AY109" i="7"/>
  <c r="BA109" s="1"/>
  <c r="BC109" s="1"/>
  <c r="BE109" s="1"/>
  <c r="AS109"/>
  <c r="B109" i="8" s="1"/>
  <c r="AY100" i="7"/>
  <c r="BA100" s="1"/>
  <c r="BC100" s="1"/>
  <c r="BE100" s="1"/>
  <c r="AS100"/>
  <c r="B100" i="8" s="1"/>
  <c r="AY92" i="7"/>
  <c r="BA92" s="1"/>
  <c r="BC92" s="1"/>
  <c r="BE92" s="1"/>
  <c r="AS92"/>
  <c r="B92" i="8" s="1"/>
  <c r="AY83" i="7"/>
  <c r="BA83" s="1"/>
  <c r="BC83" s="1"/>
  <c r="BE83" s="1"/>
  <c r="AS83"/>
  <c r="B83" i="8" s="1"/>
  <c r="AY74" i="7"/>
  <c r="BA74" s="1"/>
  <c r="BC74" s="1"/>
  <c r="BE74" s="1"/>
  <c r="AS74"/>
  <c r="B74" i="8" s="1"/>
  <c r="AY64" i="7"/>
  <c r="BA64" s="1"/>
  <c r="BC64" s="1"/>
  <c r="BE64" s="1"/>
  <c r="AS64"/>
  <c r="B64" i="8" s="1"/>
  <c r="AY56" i="7"/>
  <c r="BA56" s="1"/>
  <c r="BC56" s="1"/>
  <c r="BE56" s="1"/>
  <c r="AS56"/>
  <c r="B56" i="8" s="1"/>
  <c r="AY47" i="7"/>
  <c r="AR45"/>
  <c r="AS47"/>
  <c r="AY37"/>
  <c r="BA37" s="1"/>
  <c r="BC37" s="1"/>
  <c r="BE37" s="1"/>
  <c r="AS37"/>
  <c r="B37" i="8" s="1"/>
  <c r="AY29" i="7"/>
  <c r="BA29" s="1"/>
  <c r="BC29" s="1"/>
  <c r="BE29" s="1"/>
  <c r="AS29"/>
  <c r="B29" i="8" s="1"/>
  <c r="AY21" i="7"/>
  <c r="BA21" s="1"/>
  <c r="BC21" s="1"/>
  <c r="BE21" s="1"/>
  <c r="AS21"/>
  <c r="B21" i="8" s="1"/>
  <c r="AY12" i="7"/>
  <c r="BA12" s="1"/>
  <c r="BC12" s="1"/>
  <c r="BE12" s="1"/>
  <c r="AS12"/>
  <c r="B12" i="8" s="1"/>
  <c r="AY371" i="7"/>
  <c r="BA371" s="1"/>
  <c r="BC371" s="1"/>
  <c r="BE371" s="1"/>
  <c r="AS371"/>
  <c r="B371" i="8" s="1"/>
  <c r="AY354" i="7"/>
  <c r="BA354" s="1"/>
  <c r="BC354" s="1"/>
  <c r="BE354" s="1"/>
  <c r="AS354"/>
  <c r="B354" i="8" s="1"/>
  <c r="AY336" i="7"/>
  <c r="BA336" s="1"/>
  <c r="BC336" s="1"/>
  <c r="BE336" s="1"/>
  <c r="AS336"/>
  <c r="B336" i="8" s="1"/>
  <c r="AY319" i="7"/>
  <c r="BA319" s="1"/>
  <c r="BC319" s="1"/>
  <c r="BE319" s="1"/>
  <c r="AS319"/>
  <c r="B319" i="8" s="1"/>
  <c r="AY302" i="7"/>
  <c r="BA302" s="1"/>
  <c r="BC302" s="1"/>
  <c r="BE302" s="1"/>
  <c r="AS302"/>
  <c r="B302" i="8" s="1"/>
  <c r="AY285" i="7"/>
  <c r="BA285" s="1"/>
  <c r="BC285" s="1"/>
  <c r="BE285" s="1"/>
  <c r="AS285"/>
  <c r="B285" i="8" s="1"/>
  <c r="AY268" i="7"/>
  <c r="BA268" s="1"/>
  <c r="BC268" s="1"/>
  <c r="BE268" s="1"/>
  <c r="AS268"/>
  <c r="B268" i="8" s="1"/>
  <c r="AY251" i="7"/>
  <c r="BA251" s="1"/>
  <c r="BC251" s="1"/>
  <c r="BE251" s="1"/>
  <c r="AS251"/>
  <c r="B251" i="8" s="1"/>
  <c r="AY233" i="7"/>
  <c r="BA233" s="1"/>
  <c r="BC233" s="1"/>
  <c r="BE233" s="1"/>
  <c r="AS233"/>
  <c r="B233" i="8" s="1"/>
  <c r="AY216" i="7"/>
  <c r="BA216" s="1"/>
  <c r="BC216" s="1"/>
  <c r="BE216" s="1"/>
  <c r="AS216"/>
  <c r="B216" i="8" s="1"/>
  <c r="AY198" i="7"/>
  <c r="BA198" s="1"/>
  <c r="BC198" s="1"/>
  <c r="BE198" s="1"/>
  <c r="AS198"/>
  <c r="B198" i="8" s="1"/>
  <c r="AY190" i="7"/>
  <c r="BA190" s="1"/>
  <c r="BC190" s="1"/>
  <c r="BE190" s="1"/>
  <c r="AS190"/>
  <c r="B190" i="8" s="1"/>
  <c r="AY172" i="7"/>
  <c r="BA172" s="1"/>
  <c r="BC172" s="1"/>
  <c r="BE172" s="1"/>
  <c r="AS172"/>
  <c r="B172" i="8" s="1"/>
  <c r="AY155" i="7"/>
  <c r="BA155" s="1"/>
  <c r="BC155" s="1"/>
  <c r="BE155" s="1"/>
  <c r="AS155"/>
  <c r="B155" i="8" s="1"/>
  <c r="AY137" i="7"/>
  <c r="BA137" s="1"/>
  <c r="BC137" s="1"/>
  <c r="BE137" s="1"/>
  <c r="AS137"/>
  <c r="B137" i="8" s="1"/>
  <c r="AY119" i="7"/>
  <c r="BA119" s="1"/>
  <c r="BC119" s="1"/>
  <c r="BE119" s="1"/>
  <c r="AS119"/>
  <c r="B119" i="8" s="1"/>
  <c r="AY102" i="7"/>
  <c r="BA102" s="1"/>
  <c r="BC102" s="1"/>
  <c r="BE102" s="1"/>
  <c r="AS102"/>
  <c r="B102" i="8" s="1"/>
  <c r="AY85" i="7"/>
  <c r="BA85" s="1"/>
  <c r="BC85" s="1"/>
  <c r="BE85" s="1"/>
  <c r="AS85"/>
  <c r="B85" i="8" s="1"/>
  <c r="AY372" i="7"/>
  <c r="BA372" s="1"/>
  <c r="BC372" s="1"/>
  <c r="BE372" s="1"/>
  <c r="AS372"/>
  <c r="B372" i="8" s="1"/>
  <c r="AY363" i="7"/>
  <c r="BA363" s="1"/>
  <c r="BC363" s="1"/>
  <c r="BE363" s="1"/>
  <c r="AS363"/>
  <c r="B363" i="8" s="1"/>
  <c r="AY355" i="7"/>
  <c r="BA355" s="1"/>
  <c r="BC355" s="1"/>
  <c r="BE355" s="1"/>
  <c r="AS355"/>
  <c r="B355" i="8" s="1"/>
  <c r="AY346" i="7"/>
  <c r="BA346" s="1"/>
  <c r="BC346" s="1"/>
  <c r="BE346" s="1"/>
  <c r="AS346"/>
  <c r="B346" i="8" s="1"/>
  <c r="AY337" i="7"/>
  <c r="BA337" s="1"/>
  <c r="BC337" s="1"/>
  <c r="BE337" s="1"/>
  <c r="AS337"/>
  <c r="B337" i="8" s="1"/>
  <c r="AY329" i="7"/>
  <c r="BA329" s="1"/>
  <c r="BC329" s="1"/>
  <c r="BE329" s="1"/>
  <c r="AS329"/>
  <c r="B329" i="8" s="1"/>
  <c r="AY320" i="7"/>
  <c r="BA320" s="1"/>
  <c r="BC320" s="1"/>
  <c r="BE320" s="1"/>
  <c r="AS320"/>
  <c r="B320" i="8" s="1"/>
  <c r="AY311" i="7"/>
  <c r="BA311" s="1"/>
  <c r="BC311" s="1"/>
  <c r="BE311" s="1"/>
  <c r="AS311"/>
  <c r="B311" i="8" s="1"/>
  <c r="AY303" i="7"/>
  <c r="BA303" s="1"/>
  <c r="BC303" s="1"/>
  <c r="BE303" s="1"/>
  <c r="AS303"/>
  <c r="B303" i="8" s="1"/>
  <c r="AY295" i="7"/>
  <c r="BA295" s="1"/>
  <c r="BC295" s="1"/>
  <c r="BE295" s="1"/>
  <c r="AS295"/>
  <c r="B295" i="8" s="1"/>
  <c r="AY286" i="7"/>
  <c r="BA286" s="1"/>
  <c r="BC286" s="1"/>
  <c r="BE286" s="1"/>
  <c r="AS286"/>
  <c r="B286" i="8" s="1"/>
  <c r="AY278" i="7"/>
  <c r="BA278" s="1"/>
  <c r="BC278" s="1"/>
  <c r="BE278" s="1"/>
  <c r="AS278"/>
  <c r="B278" i="8" s="1"/>
  <c r="AY270" i="7"/>
  <c r="BA270" s="1"/>
  <c r="BC270" s="1"/>
  <c r="BE270" s="1"/>
  <c r="AS270"/>
  <c r="B270" i="8" s="1"/>
  <c r="AY260" i="7"/>
  <c r="BA260" s="1"/>
  <c r="BC260" s="1"/>
  <c r="BE260" s="1"/>
  <c r="AS260"/>
  <c r="B260" i="8" s="1"/>
  <c r="AY252" i="7"/>
  <c r="BA252" s="1"/>
  <c r="BC252" s="1"/>
  <c r="BE252" s="1"/>
  <c r="AS252"/>
  <c r="B252" i="8" s="1"/>
  <c r="AY243" i="7"/>
  <c r="BA243" s="1"/>
  <c r="BC243" s="1"/>
  <c r="BE243" s="1"/>
  <c r="AS243"/>
  <c r="B243" i="8" s="1"/>
  <c r="AY234" i="7"/>
  <c r="BA234" s="1"/>
  <c r="BC234" s="1"/>
  <c r="BE234" s="1"/>
  <c r="AS234"/>
  <c r="B234" i="8" s="1"/>
  <c r="AY225" i="7"/>
  <c r="BA225" s="1"/>
  <c r="BC225" s="1"/>
  <c r="BE225" s="1"/>
  <c r="AS225"/>
  <c r="B225" i="8" s="1"/>
  <c r="AY217" i="7"/>
  <c r="BA217" s="1"/>
  <c r="BC217" s="1"/>
  <c r="BE217" s="1"/>
  <c r="AS217"/>
  <c r="B217" i="8" s="1"/>
  <c r="AY208" i="7"/>
  <c r="BA208" s="1"/>
  <c r="BC208" s="1"/>
  <c r="BE208" s="1"/>
  <c r="AS208"/>
  <c r="B208" i="8" s="1"/>
  <c r="AY200" i="7"/>
  <c r="BA200" s="1"/>
  <c r="BC200" s="1"/>
  <c r="BE200" s="1"/>
  <c r="AS200"/>
  <c r="B200" i="8" s="1"/>
  <c r="AY187" i="7"/>
  <c r="BA187" s="1"/>
  <c r="BC187" s="1"/>
  <c r="BE187" s="1"/>
  <c r="AS187"/>
  <c r="B187" i="8" s="1"/>
  <c r="AY178" i="7"/>
  <c r="BA178" s="1"/>
  <c r="BC178" s="1"/>
  <c r="BE178" s="1"/>
  <c r="AS178"/>
  <c r="B178" i="8" s="1"/>
  <c r="AY165" i="7"/>
  <c r="BA165" s="1"/>
  <c r="BC165" s="1"/>
  <c r="BE165" s="1"/>
  <c r="AS165"/>
  <c r="B165" i="8" s="1"/>
  <c r="AY152" i="7"/>
  <c r="BA152" s="1"/>
  <c r="BC152" s="1"/>
  <c r="BE152" s="1"/>
  <c r="AS152"/>
  <c r="B152" i="8" s="1"/>
  <c r="AY134" i="7"/>
  <c r="BA134" s="1"/>
  <c r="BC134" s="1"/>
  <c r="BE134" s="1"/>
  <c r="AS134"/>
  <c r="B134" i="8" s="1"/>
  <c r="AY112" i="7"/>
  <c r="BA112" s="1"/>
  <c r="BC112" s="1"/>
  <c r="BE112" s="1"/>
  <c r="AS112"/>
  <c r="B112" i="8" s="1"/>
  <c r="AY95" i="7"/>
  <c r="BA95" s="1"/>
  <c r="BC95" s="1"/>
  <c r="BE95" s="1"/>
  <c r="AS95"/>
  <c r="B95" i="8" s="1"/>
  <c r="AY77" i="7"/>
  <c r="BA77" s="1"/>
  <c r="BC77" s="1"/>
  <c r="BE77" s="1"/>
  <c r="AS77"/>
  <c r="B77" i="8" s="1"/>
  <c r="AY55" i="7"/>
  <c r="BA55" s="1"/>
  <c r="BC55" s="1"/>
  <c r="BE55" s="1"/>
  <c r="AS55"/>
  <c r="B55" i="8" s="1"/>
  <c r="AY32" i="7"/>
  <c r="BA32" s="1"/>
  <c r="BC32" s="1"/>
  <c r="BE32" s="1"/>
  <c r="AS32"/>
  <c r="B32" i="8" s="1"/>
  <c r="AY15" i="7"/>
  <c r="BA15" s="1"/>
  <c r="BC15" s="1"/>
  <c r="BE15" s="1"/>
  <c r="AS15"/>
  <c r="B15" i="8" s="1"/>
  <c r="AY30" i="7"/>
  <c r="BA30" s="1"/>
  <c r="BC30" s="1"/>
  <c r="BE30" s="1"/>
  <c r="AS30"/>
  <c r="B30" i="8" s="1"/>
  <c r="AY191" i="7"/>
  <c r="BA191" s="1"/>
  <c r="BC191" s="1"/>
  <c r="BE191" s="1"/>
  <c r="AS191"/>
  <c r="B191" i="8" s="1"/>
  <c r="AY156" i="7"/>
  <c r="BA156" s="1"/>
  <c r="BC156" s="1"/>
  <c r="BE156" s="1"/>
  <c r="AS156"/>
  <c r="B156" i="8" s="1"/>
  <c r="AY138" i="7"/>
  <c r="BA138" s="1"/>
  <c r="BC138" s="1"/>
  <c r="BE138" s="1"/>
  <c r="AS138"/>
  <c r="B138" i="8" s="1"/>
  <c r="AY120" i="7"/>
  <c r="BA120" s="1"/>
  <c r="BC120" s="1"/>
  <c r="BE120" s="1"/>
  <c r="AS120"/>
  <c r="B120" i="8" s="1"/>
  <c r="AY108" i="7"/>
  <c r="BA108" s="1"/>
  <c r="BC108" s="1"/>
  <c r="BE108" s="1"/>
  <c r="AS108"/>
  <c r="B108" i="8" s="1"/>
  <c r="AY90" i="7"/>
  <c r="BA90" s="1"/>
  <c r="BC90" s="1"/>
  <c r="BE90" s="1"/>
  <c r="AS90"/>
  <c r="B90" i="8" s="1"/>
  <c r="AY73" i="7"/>
  <c r="BA73" s="1"/>
  <c r="BC73" s="1"/>
  <c r="BE73" s="1"/>
  <c r="AS73"/>
  <c r="B73" i="8" s="1"/>
  <c r="AY59" i="7"/>
  <c r="BA59" s="1"/>
  <c r="BC59" s="1"/>
  <c r="BE59" s="1"/>
  <c r="AS59"/>
  <c r="B59" i="8" s="1"/>
  <c r="AY44" i="7"/>
  <c r="BA44" s="1"/>
  <c r="BC44" s="1"/>
  <c r="BE44" s="1"/>
  <c r="AS44"/>
  <c r="B44" i="8" s="1"/>
  <c r="AY28" i="7"/>
  <c r="BA28" s="1"/>
  <c r="BC28" s="1"/>
  <c r="BE28" s="1"/>
  <c r="AS28"/>
  <c r="B28" i="8" s="1"/>
  <c r="AY11" i="7"/>
  <c r="BA11" s="1"/>
  <c r="BC11" s="1"/>
  <c r="BE11" s="1"/>
  <c r="AS11"/>
  <c r="B11" i="8" s="1"/>
  <c r="AY18" i="7"/>
  <c r="AS18"/>
  <c r="AR17"/>
  <c r="AY367"/>
  <c r="BA367" s="1"/>
  <c r="BC367" s="1"/>
  <c r="BE367" s="1"/>
  <c r="AS367"/>
  <c r="B367" i="8" s="1"/>
  <c r="AY349" i="7"/>
  <c r="BA349" s="1"/>
  <c r="BC349" s="1"/>
  <c r="BE349" s="1"/>
  <c r="AS349"/>
  <c r="B349" i="8" s="1"/>
  <c r="AY332" i="7"/>
  <c r="BA332" s="1"/>
  <c r="BC332" s="1"/>
  <c r="BE332" s="1"/>
  <c r="AS332"/>
  <c r="B332" i="8" s="1"/>
  <c r="AY315" i="7"/>
  <c r="BA315" s="1"/>
  <c r="BC315" s="1"/>
  <c r="BE315" s="1"/>
  <c r="AS315"/>
  <c r="B315" i="8" s="1"/>
  <c r="AY298" i="7"/>
  <c r="BA298" s="1"/>
  <c r="BC298" s="1"/>
  <c r="BE298" s="1"/>
  <c r="AS298"/>
  <c r="B298" i="8" s="1"/>
  <c r="AY281" i="7"/>
  <c r="BA281" s="1"/>
  <c r="BC281" s="1"/>
  <c r="BE281" s="1"/>
  <c r="AS281"/>
  <c r="B281" i="8" s="1"/>
  <c r="AY264" i="7"/>
  <c r="BA264" s="1"/>
  <c r="BC264" s="1"/>
  <c r="BE264" s="1"/>
  <c r="AS264"/>
  <c r="B264" i="8" s="1"/>
  <c r="AY247" i="7"/>
  <c r="BA247" s="1"/>
  <c r="BC247" s="1"/>
  <c r="BE247" s="1"/>
  <c r="AS247"/>
  <c r="B247" i="8" s="1"/>
  <c r="AY229" i="7"/>
  <c r="BA229" s="1"/>
  <c r="BC229" s="1"/>
  <c r="BE229" s="1"/>
  <c r="AS229"/>
  <c r="B229" i="8" s="1"/>
  <c r="AY211" i="7"/>
  <c r="BA211" s="1"/>
  <c r="BC211" s="1"/>
  <c r="BE211" s="1"/>
  <c r="AS211"/>
  <c r="B211" i="8" s="1"/>
  <c r="AY186" i="7"/>
  <c r="BA186" s="1"/>
  <c r="BC186" s="1"/>
  <c r="BE186" s="1"/>
  <c r="AS186"/>
  <c r="B186" i="8" s="1"/>
  <c r="AY168" i="7"/>
  <c r="BA168" s="1"/>
  <c r="BC168" s="1"/>
  <c r="BE168" s="1"/>
  <c r="AS168"/>
  <c r="B168" i="8" s="1"/>
  <c r="AY151" i="7"/>
  <c r="BA151" s="1"/>
  <c r="BC151" s="1"/>
  <c r="BE151" s="1"/>
  <c r="AS151"/>
  <c r="B151" i="8" s="1"/>
  <c r="AY133" i="7"/>
  <c r="BA133" s="1"/>
  <c r="BC133" s="1"/>
  <c r="BE133" s="1"/>
  <c r="AS133"/>
  <c r="B133" i="8" s="1"/>
  <c r="AY115" i="7"/>
  <c r="BA115" s="1"/>
  <c r="BC115" s="1"/>
  <c r="BE115" s="1"/>
  <c r="AS115"/>
  <c r="B115" i="8" s="1"/>
  <c r="AY98" i="7"/>
  <c r="BA98" s="1"/>
  <c r="BC98" s="1"/>
  <c r="BE98" s="1"/>
  <c r="AS98"/>
  <c r="B98" i="8" s="1"/>
  <c r="AY80" i="7"/>
  <c r="BA80" s="1"/>
  <c r="BC80" s="1"/>
  <c r="BE80" s="1"/>
  <c r="AS80"/>
  <c r="B80" i="8" s="1"/>
  <c r="AY71" i="7"/>
  <c r="BA71" s="1"/>
  <c r="BC71" s="1"/>
  <c r="BE71" s="1"/>
  <c r="AS71"/>
  <c r="B71" i="8" s="1"/>
  <c r="AY54" i="7"/>
  <c r="BA54" s="1"/>
  <c r="BC54" s="1"/>
  <c r="BE54" s="1"/>
  <c r="AS54"/>
  <c r="B54" i="8" s="1"/>
  <c r="AY43" i="7"/>
  <c r="BA43" s="1"/>
  <c r="BC43" s="1"/>
  <c r="BE43" s="1"/>
  <c r="AS43"/>
  <c r="B43" i="8" s="1"/>
  <c r="AY35" i="7"/>
  <c r="BA35" s="1"/>
  <c r="BC35" s="1"/>
  <c r="BE35" s="1"/>
  <c r="AS35"/>
  <c r="B35" i="8" s="1"/>
  <c r="AY27" i="7"/>
  <c r="BA27" s="1"/>
  <c r="BC27" s="1"/>
  <c r="BE27" s="1"/>
  <c r="AS27"/>
  <c r="B27" i="8" s="1"/>
  <c r="AY19" i="7"/>
  <c r="BA19" s="1"/>
  <c r="BC19" s="1"/>
  <c r="BE19" s="1"/>
  <c r="AS19"/>
  <c r="B19" i="8" s="1"/>
  <c r="AY10" i="7"/>
  <c r="BA10" s="1"/>
  <c r="BC10" s="1"/>
  <c r="BE10" s="1"/>
  <c r="AS10"/>
  <c r="B10" i="8" s="1"/>
  <c r="AY118" i="7"/>
  <c r="BA118" s="1"/>
  <c r="BC118" s="1"/>
  <c r="BE118" s="1"/>
  <c r="AS118"/>
  <c r="B118" i="8" s="1"/>
  <c r="AY106" i="7"/>
  <c r="BA106" s="1"/>
  <c r="BC106" s="1"/>
  <c r="BE106" s="1"/>
  <c r="AS106"/>
  <c r="B106" i="8" s="1"/>
  <c r="AY88" i="7"/>
  <c r="BA88" s="1"/>
  <c r="BC88" s="1"/>
  <c r="BE88" s="1"/>
  <c r="AS88"/>
  <c r="B88" i="8" s="1"/>
  <c r="AY70" i="7"/>
  <c r="BA70" s="1"/>
  <c r="BC70" s="1"/>
  <c r="BE70" s="1"/>
  <c r="AS70"/>
  <c r="B70" i="8" s="1"/>
  <c r="AY57" i="7"/>
  <c r="BA57" s="1"/>
  <c r="BC57" s="1"/>
  <c r="BE57" s="1"/>
  <c r="AS57"/>
  <c r="B57" i="8" s="1"/>
  <c r="AY38" i="7"/>
  <c r="BA38" s="1"/>
  <c r="BC38" s="1"/>
  <c r="BE38" s="1"/>
  <c r="AS38"/>
  <c r="B38" i="8" s="1"/>
  <c r="AY374" i="7"/>
  <c r="BA374" s="1"/>
  <c r="BC374" s="1"/>
  <c r="BE374" s="1"/>
  <c r="AS374"/>
  <c r="B374" i="8" s="1"/>
  <c r="AY366" i="7"/>
  <c r="BA366" s="1"/>
  <c r="BC366" s="1"/>
  <c r="BE366" s="1"/>
  <c r="AS366"/>
  <c r="B366" i="8" s="1"/>
  <c r="AY357" i="7"/>
  <c r="BA357" s="1"/>
  <c r="BC357" s="1"/>
  <c r="BE357" s="1"/>
  <c r="AS357"/>
  <c r="B357" i="8" s="1"/>
  <c r="AY348" i="7"/>
  <c r="BA348" s="1"/>
  <c r="BC348" s="1"/>
  <c r="BE348" s="1"/>
  <c r="AS348"/>
  <c r="B348" i="8" s="1"/>
  <c r="AY339" i="7"/>
  <c r="BA339" s="1"/>
  <c r="BC339" s="1"/>
  <c r="BE339" s="1"/>
  <c r="AS339"/>
  <c r="B339" i="8" s="1"/>
  <c r="AY331" i="7"/>
  <c r="BA331" s="1"/>
  <c r="BC331" s="1"/>
  <c r="BE331" s="1"/>
  <c r="AS331"/>
  <c r="B331" i="8" s="1"/>
  <c r="AY322" i="7"/>
  <c r="BA322" s="1"/>
  <c r="BC322" s="1"/>
  <c r="BE322" s="1"/>
  <c r="AS322"/>
  <c r="B322" i="8" s="1"/>
  <c r="AY314" i="7"/>
  <c r="BA314" s="1"/>
  <c r="BC314" s="1"/>
  <c r="BE314" s="1"/>
  <c r="AS314"/>
  <c r="B314" i="8" s="1"/>
  <c r="AY305" i="7"/>
  <c r="BA305" s="1"/>
  <c r="BC305" s="1"/>
  <c r="BE305" s="1"/>
  <c r="AS305"/>
  <c r="B305" i="8" s="1"/>
  <c r="AY297" i="7"/>
  <c r="BA297" s="1"/>
  <c r="BC297" s="1"/>
  <c r="BE297" s="1"/>
  <c r="AS297"/>
  <c r="B297" i="8" s="1"/>
  <c r="AY289" i="7"/>
  <c r="BA289" s="1"/>
  <c r="BC289" s="1"/>
  <c r="BE289" s="1"/>
  <c r="AS289"/>
  <c r="B289" i="8" s="1"/>
  <c r="AY280" i="7"/>
  <c r="BA280" s="1"/>
  <c r="BC280" s="1"/>
  <c r="BE280" s="1"/>
  <c r="AS280"/>
  <c r="B280" i="8" s="1"/>
  <c r="AY272" i="7"/>
  <c r="BA272" s="1"/>
  <c r="BC272" s="1"/>
  <c r="BE272" s="1"/>
  <c r="AS272"/>
  <c r="B272" i="8" s="1"/>
  <c r="AY263" i="7"/>
  <c r="BA263" s="1"/>
  <c r="BC263" s="1"/>
  <c r="BE263" s="1"/>
  <c r="AS263"/>
  <c r="B263" i="8" s="1"/>
  <c r="AY254" i="7"/>
  <c r="BA254" s="1"/>
  <c r="BC254" s="1"/>
  <c r="BE254" s="1"/>
  <c r="AS254"/>
  <c r="B254" i="8" s="1"/>
  <c r="AY246" i="7"/>
  <c r="BA246" s="1"/>
  <c r="BC246" s="1"/>
  <c r="BE246" s="1"/>
  <c r="AS246"/>
  <c r="B246" i="8" s="1"/>
  <c r="AY237" i="7"/>
  <c r="BA237" s="1"/>
  <c r="BC237" s="1"/>
  <c r="BE237" s="1"/>
  <c r="AS237"/>
  <c r="B237" i="8" s="1"/>
  <c r="AY228" i="7"/>
  <c r="BA228" s="1"/>
  <c r="BC228" s="1"/>
  <c r="BE228" s="1"/>
  <c r="AS228"/>
  <c r="B228" i="8" s="1"/>
  <c r="AY219" i="7"/>
  <c r="BA219" s="1"/>
  <c r="BC219" s="1"/>
  <c r="BE219" s="1"/>
  <c r="AS219"/>
  <c r="B219" i="8" s="1"/>
  <c r="AY210" i="7"/>
  <c r="BA210" s="1"/>
  <c r="BC210" s="1"/>
  <c r="BE210" s="1"/>
  <c r="AS210"/>
  <c r="B210" i="8" s="1"/>
  <c r="AY202" i="7"/>
  <c r="BA202" s="1"/>
  <c r="BC202" s="1"/>
  <c r="BE202" s="1"/>
  <c r="AS202"/>
  <c r="B202" i="8" s="1"/>
  <c r="AY193" i="7"/>
  <c r="BA193" s="1"/>
  <c r="BC193" s="1"/>
  <c r="BE193" s="1"/>
  <c r="AS193"/>
  <c r="B193" i="8" s="1"/>
  <c r="AY184" i="7"/>
  <c r="BA184" s="1"/>
  <c r="BC184" s="1"/>
  <c r="BE184" s="1"/>
  <c r="AS184"/>
  <c r="B184" i="8" s="1"/>
  <c r="AY176" i="7"/>
  <c r="BA176" s="1"/>
  <c r="BC176" s="1"/>
  <c r="BE176" s="1"/>
  <c r="AS176"/>
  <c r="B176" i="8" s="1"/>
  <c r="AY167" i="7"/>
  <c r="BA167" s="1"/>
  <c r="BC167" s="1"/>
  <c r="BE167" s="1"/>
  <c r="AS167"/>
  <c r="B167" i="8" s="1"/>
  <c r="AY158" i="7"/>
  <c r="BA158" s="1"/>
  <c r="BC158" s="1"/>
  <c r="BE158" s="1"/>
  <c r="AS158"/>
  <c r="B158" i="8" s="1"/>
  <c r="AY150" i="7"/>
  <c r="BA150" s="1"/>
  <c r="BC150" s="1"/>
  <c r="BE150" s="1"/>
  <c r="AS150"/>
  <c r="B150" i="8" s="1"/>
  <c r="AY141" i="7"/>
  <c r="BA141" s="1"/>
  <c r="BC141" s="1"/>
  <c r="BE141" s="1"/>
  <c r="AS141"/>
  <c r="B141" i="8" s="1"/>
  <c r="AY127" i="7"/>
  <c r="BA127" s="1"/>
  <c r="BC127" s="1"/>
  <c r="BE127" s="1"/>
  <c r="AS127"/>
  <c r="B127" i="8" s="1"/>
  <c r="AY114" i="7"/>
  <c r="BA114" s="1"/>
  <c r="BC114" s="1"/>
  <c r="BE114" s="1"/>
  <c r="AS114"/>
  <c r="B114" i="8" s="1"/>
  <c r="AY93" i="7"/>
  <c r="BA93" s="1"/>
  <c r="BC93" s="1"/>
  <c r="BE93" s="1"/>
  <c r="AS93"/>
  <c r="B93" i="8" s="1"/>
  <c r="AY75" i="7"/>
  <c r="BA75" s="1"/>
  <c r="BC75" s="1"/>
  <c r="BE75" s="1"/>
  <c r="AS75"/>
  <c r="B75" i="8" s="1"/>
  <c r="AY53" i="7"/>
  <c r="BA53" s="1"/>
  <c r="BC53" s="1"/>
  <c r="BE53" s="1"/>
  <c r="AS53"/>
  <c r="B53" i="8" s="1"/>
  <c r="AY26" i="7"/>
  <c r="BA26" s="1"/>
  <c r="BC26" s="1"/>
  <c r="BE26" s="1"/>
  <c r="AS26"/>
  <c r="B26" i="8" s="1"/>
  <c r="AY373" i="7"/>
  <c r="BA373" s="1"/>
  <c r="BC373" s="1"/>
  <c r="BE373" s="1"/>
  <c r="AS373"/>
  <c r="B373" i="8" s="1"/>
  <c r="AY365" i="7"/>
  <c r="BA365" s="1"/>
  <c r="BC365" s="1"/>
  <c r="BE365" s="1"/>
  <c r="AS365"/>
  <c r="B365" i="8" s="1"/>
  <c r="AY356" i="7"/>
  <c r="BA356" s="1"/>
  <c r="BC356" s="1"/>
  <c r="BE356" s="1"/>
  <c r="AS356"/>
  <c r="B356" i="8" s="1"/>
  <c r="AY347" i="7"/>
  <c r="BA347" s="1"/>
  <c r="BC347" s="1"/>
  <c r="BE347" s="1"/>
  <c r="AS347"/>
  <c r="B347" i="8" s="1"/>
  <c r="AY338" i="7"/>
  <c r="BA338" s="1"/>
  <c r="BC338" s="1"/>
  <c r="BE338" s="1"/>
  <c r="AS338"/>
  <c r="B338" i="8" s="1"/>
  <c r="AY330" i="7"/>
  <c r="BA330" s="1"/>
  <c r="BC330" s="1"/>
  <c r="BE330" s="1"/>
  <c r="AS330"/>
  <c r="B330" i="8" s="1"/>
  <c r="AY321" i="7"/>
  <c r="BA321" s="1"/>
  <c r="BC321" s="1"/>
  <c r="BE321" s="1"/>
  <c r="AS321"/>
  <c r="B321" i="8" s="1"/>
  <c r="AY313" i="7"/>
  <c r="BA313" s="1"/>
  <c r="BC313" s="1"/>
  <c r="BE313" s="1"/>
  <c r="AS313"/>
  <c r="B313" i="8" s="1"/>
  <c r="AY304" i="7"/>
  <c r="BA304" s="1"/>
  <c r="BC304" s="1"/>
  <c r="BE304" s="1"/>
  <c r="AS304"/>
  <c r="B304" i="8" s="1"/>
  <c r="AY296" i="7"/>
  <c r="BA296" s="1"/>
  <c r="BC296" s="1"/>
  <c r="BE296" s="1"/>
  <c r="AS296"/>
  <c r="B296" i="8" s="1"/>
  <c r="AY288" i="7"/>
  <c r="BA288" s="1"/>
  <c r="BC288" s="1"/>
  <c r="BE288" s="1"/>
  <c r="AS288"/>
  <c r="B288" i="8" s="1"/>
  <c r="AY279" i="7"/>
  <c r="BA279" s="1"/>
  <c r="BC279" s="1"/>
  <c r="BE279" s="1"/>
  <c r="AS279"/>
  <c r="B279" i="8" s="1"/>
  <c r="AY271" i="7"/>
  <c r="BA271" s="1"/>
  <c r="BC271" s="1"/>
  <c r="BE271" s="1"/>
  <c r="AS271"/>
  <c r="B271" i="8" s="1"/>
  <c r="AY262" i="7"/>
  <c r="BA262" s="1"/>
  <c r="BC262" s="1"/>
  <c r="BE262" s="1"/>
  <c r="AS262"/>
  <c r="B262" i="8" s="1"/>
  <c r="AY253" i="7"/>
  <c r="BA253" s="1"/>
  <c r="BC253" s="1"/>
  <c r="BE253" s="1"/>
  <c r="AS253"/>
  <c r="B253" i="8" s="1"/>
  <c r="AY244" i="7"/>
  <c r="BA244" s="1"/>
  <c r="BC244" s="1"/>
  <c r="BE244" s="1"/>
  <c r="AS244"/>
  <c r="B244" i="8" s="1"/>
  <c r="AY235" i="7"/>
  <c r="BA235" s="1"/>
  <c r="BC235" s="1"/>
  <c r="BE235" s="1"/>
  <c r="AS235"/>
  <c r="B235" i="8" s="1"/>
  <c r="AY227" i="7"/>
  <c r="BA227" s="1"/>
  <c r="BC227" s="1"/>
  <c r="BE227" s="1"/>
  <c r="AS227"/>
  <c r="B227" i="8" s="1"/>
  <c r="AY218" i="7"/>
  <c r="BA218" s="1"/>
  <c r="BC218" s="1"/>
  <c r="BE218" s="1"/>
  <c r="AS218"/>
  <c r="B218" i="8" s="1"/>
  <c r="AY209" i="7"/>
  <c r="BA209" s="1"/>
  <c r="BC209" s="1"/>
  <c r="BE209" s="1"/>
  <c r="AS209"/>
  <c r="B209" i="8" s="1"/>
  <c r="AY201" i="7"/>
  <c r="BA201" s="1"/>
  <c r="BC201" s="1"/>
  <c r="BE201" s="1"/>
  <c r="AS201"/>
  <c r="B201" i="8" s="1"/>
  <c r="AY192" i="7"/>
  <c r="BA192" s="1"/>
  <c r="BC192" s="1"/>
  <c r="BE192" s="1"/>
  <c r="AS192"/>
  <c r="B192" i="8" s="1"/>
  <c r="AY183" i="7"/>
  <c r="BA183" s="1"/>
  <c r="BC183" s="1"/>
  <c r="BE183" s="1"/>
  <c r="AS183"/>
  <c r="B183" i="8" s="1"/>
  <c r="AY175" i="7"/>
  <c r="BA175" s="1"/>
  <c r="BC175" s="1"/>
  <c r="BE175" s="1"/>
  <c r="AS175"/>
  <c r="B175" i="8" s="1"/>
  <c r="AY166" i="7"/>
  <c r="BA166" s="1"/>
  <c r="BC166" s="1"/>
  <c r="BE166" s="1"/>
  <c r="AS166"/>
  <c r="B166" i="8" s="1"/>
  <c r="AY157" i="7"/>
  <c r="BA157" s="1"/>
  <c r="BC157" s="1"/>
  <c r="BE157" s="1"/>
  <c r="AS157"/>
  <c r="B157" i="8" s="1"/>
  <c r="AY149" i="7"/>
  <c r="BA149" s="1"/>
  <c r="BC149" s="1"/>
  <c r="BE149" s="1"/>
  <c r="AS149"/>
  <c r="B149" i="8" s="1"/>
  <c r="AY140" i="7"/>
  <c r="BA140" s="1"/>
  <c r="BC140" s="1"/>
  <c r="BE140" s="1"/>
  <c r="AS140"/>
  <c r="B140" i="8" s="1"/>
  <c r="AY131" i="7"/>
  <c r="BA131" s="1"/>
  <c r="BC131" s="1"/>
  <c r="BE131" s="1"/>
  <c r="AS131"/>
  <c r="B131" i="8" s="1"/>
  <c r="AY122" i="7"/>
  <c r="BA122" s="1"/>
  <c r="BC122" s="1"/>
  <c r="BE122" s="1"/>
  <c r="AS122"/>
  <c r="B122" i="8" s="1"/>
  <c r="AY113" i="7"/>
  <c r="BA113" s="1"/>
  <c r="BC113" s="1"/>
  <c r="BE113" s="1"/>
  <c r="AS113"/>
  <c r="B113" i="8" s="1"/>
  <c r="AY104" i="7"/>
  <c r="BA104" s="1"/>
  <c r="BC104" s="1"/>
  <c r="BE104" s="1"/>
  <c r="AS104"/>
  <c r="B104" i="8" s="1"/>
  <c r="AY96" i="7"/>
  <c r="BA96" s="1"/>
  <c r="BC96" s="1"/>
  <c r="BE96" s="1"/>
  <c r="AS96"/>
  <c r="B96" i="8" s="1"/>
  <c r="AY87" i="7"/>
  <c r="BA87" s="1"/>
  <c r="BC87" s="1"/>
  <c r="BE87" s="1"/>
  <c r="AS87"/>
  <c r="B87" i="8" s="1"/>
  <c r="AY78" i="7"/>
  <c r="BA78" s="1"/>
  <c r="BC78" s="1"/>
  <c r="BE78" s="1"/>
  <c r="AS78"/>
  <c r="B78" i="8" s="1"/>
  <c r="AY69" i="7"/>
  <c r="BA69" s="1"/>
  <c r="BC69" s="1"/>
  <c r="BE69" s="1"/>
  <c r="AS69"/>
  <c r="B69" i="8" s="1"/>
  <c r="AY60" i="7"/>
  <c r="BA60" s="1"/>
  <c r="BC60" s="1"/>
  <c r="BE60" s="1"/>
  <c r="AS60"/>
  <c r="B60" i="8" s="1"/>
  <c r="AY51" i="7"/>
  <c r="BA51" s="1"/>
  <c r="BC51" s="1"/>
  <c r="BE51" s="1"/>
  <c r="AS51"/>
  <c r="B51" i="8" s="1"/>
  <c r="AY41" i="7"/>
  <c r="BA41" s="1"/>
  <c r="BC41" s="1"/>
  <c r="BE41" s="1"/>
  <c r="AS41"/>
  <c r="B41" i="8" s="1"/>
  <c r="AY33" i="7"/>
  <c r="BA33" s="1"/>
  <c r="BC33" s="1"/>
  <c r="BE33" s="1"/>
  <c r="AS33"/>
  <c r="B33" i="8" s="1"/>
  <c r="AY25" i="7"/>
  <c r="BA25" s="1"/>
  <c r="BC25" s="1"/>
  <c r="BE25" s="1"/>
  <c r="AS25"/>
  <c r="B25" i="8" s="1"/>
  <c r="AY16" i="7"/>
  <c r="BA16" s="1"/>
  <c r="BC16" s="1"/>
  <c r="BE16" s="1"/>
  <c r="AS16"/>
  <c r="B16" i="8" s="1"/>
  <c r="AY8" i="7"/>
  <c r="BA8" s="1"/>
  <c r="BC8" s="1"/>
  <c r="BE8" s="1"/>
  <c r="AS8"/>
  <c r="B8" i="8" s="1"/>
  <c r="AR377" i="7" l="1"/>
  <c r="AO377" s="1"/>
  <c r="AF251" i="8"/>
  <c r="W251"/>
  <c r="T251"/>
  <c r="Q251"/>
  <c r="N251"/>
  <c r="E251"/>
  <c r="Q11"/>
  <c r="K11"/>
  <c r="E11"/>
  <c r="N11"/>
  <c r="AF44"/>
  <c r="W44"/>
  <c r="Q44"/>
  <c r="T44"/>
  <c r="K44"/>
  <c r="E44"/>
  <c r="N44"/>
  <c r="AF73"/>
  <c r="W73"/>
  <c r="Q73"/>
  <c r="T73"/>
  <c r="N73"/>
  <c r="E73"/>
  <c r="AF108"/>
  <c r="W108"/>
  <c r="Q108"/>
  <c r="T108"/>
  <c r="N108"/>
  <c r="E108"/>
  <c r="AF138"/>
  <c r="W138"/>
  <c r="Q138"/>
  <c r="T138"/>
  <c r="N138"/>
  <c r="E138"/>
  <c r="AF191"/>
  <c r="W191"/>
  <c r="T191"/>
  <c r="Q191"/>
  <c r="E191"/>
  <c r="N191"/>
  <c r="Q15"/>
  <c r="K15"/>
  <c r="N15"/>
  <c r="E15"/>
  <c r="AF55"/>
  <c r="W55"/>
  <c r="Q55"/>
  <c r="T55"/>
  <c r="N55"/>
  <c r="E55"/>
  <c r="AF95"/>
  <c r="W95"/>
  <c r="Q95"/>
  <c r="T95"/>
  <c r="N95"/>
  <c r="E95"/>
  <c r="AF134"/>
  <c r="W134"/>
  <c r="Q134"/>
  <c r="T134"/>
  <c r="E134"/>
  <c r="N134"/>
  <c r="AF165"/>
  <c r="W165"/>
  <c r="Q165"/>
  <c r="T165"/>
  <c r="N165"/>
  <c r="E165"/>
  <c r="AF187"/>
  <c r="W187"/>
  <c r="Q187"/>
  <c r="T187"/>
  <c r="E187"/>
  <c r="N187"/>
  <c r="AF208"/>
  <c r="W208"/>
  <c r="T208"/>
  <c r="Q208"/>
  <c r="E208"/>
  <c r="N208"/>
  <c r="AF225"/>
  <c r="W225"/>
  <c r="T225"/>
  <c r="Q225"/>
  <c r="E225"/>
  <c r="N225"/>
  <c r="AF243"/>
  <c r="W243"/>
  <c r="T243"/>
  <c r="Q243"/>
  <c r="E243"/>
  <c r="N243"/>
  <c r="AF260"/>
  <c r="W260"/>
  <c r="T260"/>
  <c r="Q260"/>
  <c r="E260"/>
  <c r="N260"/>
  <c r="AF278"/>
  <c r="W278"/>
  <c r="T278"/>
  <c r="Q278"/>
  <c r="E278"/>
  <c r="N278"/>
  <c r="AF295"/>
  <c r="W295"/>
  <c r="T295"/>
  <c r="Q295"/>
  <c r="N295"/>
  <c r="E295"/>
  <c r="AF311"/>
  <c r="W311"/>
  <c r="T311"/>
  <c r="Q311"/>
  <c r="N311"/>
  <c r="E311"/>
  <c r="AF329"/>
  <c r="W329"/>
  <c r="T329"/>
  <c r="Q329"/>
  <c r="N329"/>
  <c r="E329"/>
  <c r="AF346"/>
  <c r="W346"/>
  <c r="T346"/>
  <c r="Q346"/>
  <c r="N346"/>
  <c r="E346"/>
  <c r="AF363"/>
  <c r="W363"/>
  <c r="T363"/>
  <c r="Q363"/>
  <c r="N363"/>
  <c r="E363"/>
  <c r="AF85"/>
  <c r="W85"/>
  <c r="Q85"/>
  <c r="N85"/>
  <c r="E85"/>
  <c r="T85"/>
  <c r="W119"/>
  <c r="AF119"/>
  <c r="Q119"/>
  <c r="N119"/>
  <c r="T119"/>
  <c r="E119"/>
  <c r="W155"/>
  <c r="AF155"/>
  <c r="Q155"/>
  <c r="N155"/>
  <c r="E155"/>
  <c r="T155"/>
  <c r="W190"/>
  <c r="T190"/>
  <c r="AF190"/>
  <c r="Q190"/>
  <c r="N190"/>
  <c r="E190"/>
  <c r="AF216"/>
  <c r="W216"/>
  <c r="T216"/>
  <c r="Q216"/>
  <c r="N216"/>
  <c r="E216"/>
  <c r="AF319"/>
  <c r="W319"/>
  <c r="T319"/>
  <c r="Q319"/>
  <c r="N319"/>
  <c r="E319"/>
  <c r="AF354"/>
  <c r="W354"/>
  <c r="T354"/>
  <c r="Q354"/>
  <c r="N354"/>
  <c r="E354"/>
  <c r="AF29"/>
  <c r="W29"/>
  <c r="Q29"/>
  <c r="T29"/>
  <c r="N29"/>
  <c r="K29"/>
  <c r="E29"/>
  <c r="B47"/>
  <c r="AS45" i="7"/>
  <c r="B45" i="8" s="1"/>
  <c r="AF40"/>
  <c r="W40"/>
  <c r="Q40"/>
  <c r="T40"/>
  <c r="K40"/>
  <c r="N40"/>
  <c r="E40"/>
  <c r="AF86"/>
  <c r="W86"/>
  <c r="Q86"/>
  <c r="T86"/>
  <c r="N86"/>
  <c r="E86"/>
  <c r="AF125"/>
  <c r="W125"/>
  <c r="Q125"/>
  <c r="T125"/>
  <c r="N125"/>
  <c r="E125"/>
  <c r="AF161"/>
  <c r="W161"/>
  <c r="Q161"/>
  <c r="T161"/>
  <c r="N161"/>
  <c r="E161"/>
  <c r="AF182"/>
  <c r="W182"/>
  <c r="Q182"/>
  <c r="T182"/>
  <c r="N182"/>
  <c r="E182"/>
  <c r="AF204"/>
  <c r="W204"/>
  <c r="Q204"/>
  <c r="T204"/>
  <c r="E204"/>
  <c r="N204"/>
  <c r="AF221"/>
  <c r="W221"/>
  <c r="Q221"/>
  <c r="T221"/>
  <c r="E221"/>
  <c r="N221"/>
  <c r="AF239"/>
  <c r="W239"/>
  <c r="Q239"/>
  <c r="T239"/>
  <c r="E239"/>
  <c r="N239"/>
  <c r="AF256"/>
  <c r="W256"/>
  <c r="T256"/>
  <c r="Q256"/>
  <c r="E256"/>
  <c r="N256"/>
  <c r="AF274"/>
  <c r="W274"/>
  <c r="T274"/>
  <c r="Q274"/>
  <c r="E274"/>
  <c r="N274"/>
  <c r="AF291"/>
  <c r="W291"/>
  <c r="T291"/>
  <c r="Q291"/>
  <c r="N291"/>
  <c r="E291"/>
  <c r="AF307"/>
  <c r="W307"/>
  <c r="T307"/>
  <c r="Q307"/>
  <c r="N307"/>
  <c r="E307"/>
  <c r="AF324"/>
  <c r="W324"/>
  <c r="T324"/>
  <c r="Q324"/>
  <c r="N324"/>
  <c r="E324"/>
  <c r="AF342"/>
  <c r="W342"/>
  <c r="T342"/>
  <c r="Q342"/>
  <c r="N342"/>
  <c r="E342"/>
  <c r="AF359"/>
  <c r="W359"/>
  <c r="T359"/>
  <c r="Q359"/>
  <c r="N359"/>
  <c r="E359"/>
  <c r="AF376"/>
  <c r="W376"/>
  <c r="T376"/>
  <c r="Q376"/>
  <c r="N376"/>
  <c r="E376"/>
  <c r="AF89"/>
  <c r="W89"/>
  <c r="Q89"/>
  <c r="N89"/>
  <c r="T89"/>
  <c r="E89"/>
  <c r="AF124"/>
  <c r="W124"/>
  <c r="Q124"/>
  <c r="N124"/>
  <c r="T124"/>
  <c r="E124"/>
  <c r="W160"/>
  <c r="AF160"/>
  <c r="Q160"/>
  <c r="N160"/>
  <c r="T160"/>
  <c r="E160"/>
  <c r="W194"/>
  <c r="AF194"/>
  <c r="T194"/>
  <c r="Q194"/>
  <c r="N194"/>
  <c r="E194"/>
  <c r="AF220"/>
  <c r="W220"/>
  <c r="T220"/>
  <c r="Q220"/>
  <c r="N220"/>
  <c r="E220"/>
  <c r="AF255"/>
  <c r="W255"/>
  <c r="T255"/>
  <c r="Q255"/>
  <c r="N255"/>
  <c r="E255"/>
  <c r="AF290"/>
  <c r="W290"/>
  <c r="T290"/>
  <c r="Q290"/>
  <c r="N290"/>
  <c r="E290"/>
  <c r="AF323"/>
  <c r="W323"/>
  <c r="T323"/>
  <c r="Q323"/>
  <c r="N323"/>
  <c r="E323"/>
  <c r="AF358"/>
  <c r="W358"/>
  <c r="T358"/>
  <c r="Q358"/>
  <c r="N358"/>
  <c r="E358"/>
  <c r="Q16"/>
  <c r="N16"/>
  <c r="E16"/>
  <c r="K16"/>
  <c r="AF33"/>
  <c r="W33"/>
  <c r="Q33"/>
  <c r="T33"/>
  <c r="N33"/>
  <c r="E33"/>
  <c r="K33"/>
  <c r="AF51"/>
  <c r="W51"/>
  <c r="Q51"/>
  <c r="T51"/>
  <c r="N51"/>
  <c r="E51"/>
  <c r="AF69"/>
  <c r="W69"/>
  <c r="Q69"/>
  <c r="T69"/>
  <c r="N69"/>
  <c r="E69"/>
  <c r="AF87"/>
  <c r="W87"/>
  <c r="Q87"/>
  <c r="T87"/>
  <c r="N87"/>
  <c r="E87"/>
  <c r="AF104"/>
  <c r="Q104"/>
  <c r="T104"/>
  <c r="W104"/>
  <c r="N104"/>
  <c r="E104"/>
  <c r="AF122"/>
  <c r="W122"/>
  <c r="Q122"/>
  <c r="T122"/>
  <c r="N122"/>
  <c r="E122"/>
  <c r="AF140"/>
  <c r="Q140"/>
  <c r="T140"/>
  <c r="W140"/>
  <c r="N140"/>
  <c r="E140"/>
  <c r="AF157"/>
  <c r="W157"/>
  <c r="Q157"/>
  <c r="T157"/>
  <c r="E157"/>
  <c r="N157"/>
  <c r="AF175"/>
  <c r="W175"/>
  <c r="Q175"/>
  <c r="T175"/>
  <c r="E175"/>
  <c r="N175"/>
  <c r="AF192"/>
  <c r="W192"/>
  <c r="Q192"/>
  <c r="E192"/>
  <c r="N192"/>
  <c r="T192"/>
  <c r="AF209"/>
  <c r="W209"/>
  <c r="Q209"/>
  <c r="E209"/>
  <c r="T209"/>
  <c r="N209"/>
  <c r="AF227"/>
  <c r="W227"/>
  <c r="Q227"/>
  <c r="E227"/>
  <c r="N227"/>
  <c r="T227"/>
  <c r="AF244"/>
  <c r="W244"/>
  <c r="Q244"/>
  <c r="E244"/>
  <c r="T244"/>
  <c r="N244"/>
  <c r="AF262"/>
  <c r="W262"/>
  <c r="Q262"/>
  <c r="T262"/>
  <c r="E262"/>
  <c r="N262"/>
  <c r="AF279"/>
  <c r="W279"/>
  <c r="Q279"/>
  <c r="E279"/>
  <c r="N279"/>
  <c r="T279"/>
  <c r="AF296"/>
  <c r="W296"/>
  <c r="Q296"/>
  <c r="E296"/>
  <c r="T296"/>
  <c r="N296"/>
  <c r="AF313"/>
  <c r="W313"/>
  <c r="Q313"/>
  <c r="E313"/>
  <c r="T313"/>
  <c r="N313"/>
  <c r="AF330"/>
  <c r="W330"/>
  <c r="Q330"/>
  <c r="T330"/>
  <c r="E330"/>
  <c r="N330"/>
  <c r="AF347"/>
  <c r="W347"/>
  <c r="Q347"/>
  <c r="N347"/>
  <c r="E347"/>
  <c r="T347"/>
  <c r="AF365"/>
  <c r="W365"/>
  <c r="Q365"/>
  <c r="N365"/>
  <c r="E365"/>
  <c r="T365"/>
  <c r="AF26"/>
  <c r="T26"/>
  <c r="W26"/>
  <c r="N26"/>
  <c r="K26"/>
  <c r="E26"/>
  <c r="Q26"/>
  <c r="AF75"/>
  <c r="T75"/>
  <c r="Q75"/>
  <c r="N75"/>
  <c r="W75"/>
  <c r="E75"/>
  <c r="AF114"/>
  <c r="W114"/>
  <c r="T114"/>
  <c r="N114"/>
  <c r="E114"/>
  <c r="Q114"/>
  <c r="AF141"/>
  <c r="W141"/>
  <c r="T141"/>
  <c r="Q141"/>
  <c r="N141"/>
  <c r="E141"/>
  <c r="AF158"/>
  <c r="W158"/>
  <c r="T158"/>
  <c r="Q158"/>
  <c r="N158"/>
  <c r="E158"/>
  <c r="AF176"/>
  <c r="W176"/>
  <c r="T176"/>
  <c r="Q176"/>
  <c r="N176"/>
  <c r="E176"/>
  <c r="AF193"/>
  <c r="W193"/>
  <c r="T193"/>
  <c r="Q193"/>
  <c r="N193"/>
  <c r="E193"/>
  <c r="AF210"/>
  <c r="W210"/>
  <c r="T210"/>
  <c r="Q210"/>
  <c r="N210"/>
  <c r="E210"/>
  <c r="AF228"/>
  <c r="W228"/>
  <c r="T228"/>
  <c r="Q228"/>
  <c r="N228"/>
  <c r="E228"/>
  <c r="AF246"/>
  <c r="W246"/>
  <c r="T246"/>
  <c r="Q246"/>
  <c r="N246"/>
  <c r="E246"/>
  <c r="AF263"/>
  <c r="W263"/>
  <c r="T263"/>
  <c r="Q263"/>
  <c r="N263"/>
  <c r="E263"/>
  <c r="AF280"/>
  <c r="W280"/>
  <c r="T280"/>
  <c r="Q280"/>
  <c r="N280"/>
  <c r="E280"/>
  <c r="AF297"/>
  <c r="W297"/>
  <c r="T297"/>
  <c r="N297"/>
  <c r="Q297"/>
  <c r="E297"/>
  <c r="AF314"/>
  <c r="W314"/>
  <c r="T314"/>
  <c r="N314"/>
  <c r="Q314"/>
  <c r="E314"/>
  <c r="AF331"/>
  <c r="W331"/>
  <c r="T331"/>
  <c r="N331"/>
  <c r="Q331"/>
  <c r="E331"/>
  <c r="AF348"/>
  <c r="W348"/>
  <c r="T348"/>
  <c r="N348"/>
  <c r="Q348"/>
  <c r="E348"/>
  <c r="AF366"/>
  <c r="W366"/>
  <c r="T366"/>
  <c r="N366"/>
  <c r="Q366"/>
  <c r="E366"/>
  <c r="AF38"/>
  <c r="T38"/>
  <c r="W38"/>
  <c r="Q38"/>
  <c r="N38"/>
  <c r="K38"/>
  <c r="E38"/>
  <c r="AF70"/>
  <c r="W70"/>
  <c r="T70"/>
  <c r="Q70"/>
  <c r="N70"/>
  <c r="E70"/>
  <c r="AF106"/>
  <c r="W106"/>
  <c r="T106"/>
  <c r="Q106"/>
  <c r="N106"/>
  <c r="E106"/>
  <c r="Q10"/>
  <c r="N10"/>
  <c r="K10"/>
  <c r="E10"/>
  <c r="AF27"/>
  <c r="W27"/>
  <c r="Q27"/>
  <c r="T27"/>
  <c r="N27"/>
  <c r="K27"/>
  <c r="E27"/>
  <c r="AF43"/>
  <c r="W43"/>
  <c r="Q43"/>
  <c r="T43"/>
  <c r="N43"/>
  <c r="K43"/>
  <c r="E43"/>
  <c r="AF71"/>
  <c r="W71"/>
  <c r="Q71"/>
  <c r="N71"/>
  <c r="T71"/>
  <c r="E71"/>
  <c r="AF98"/>
  <c r="W98"/>
  <c r="Q98"/>
  <c r="T98"/>
  <c r="N98"/>
  <c r="E98"/>
  <c r="AF133"/>
  <c r="W133"/>
  <c r="Q133"/>
  <c r="T133"/>
  <c r="N133"/>
  <c r="E133"/>
  <c r="AF168"/>
  <c r="W168"/>
  <c r="Q168"/>
  <c r="T168"/>
  <c r="N168"/>
  <c r="E168"/>
  <c r="W211"/>
  <c r="AF211"/>
  <c r="T211"/>
  <c r="Q211"/>
  <c r="N211"/>
  <c r="E211"/>
  <c r="W247"/>
  <c r="AF247"/>
  <c r="T247"/>
  <c r="Q247"/>
  <c r="N247"/>
  <c r="E247"/>
  <c r="W281"/>
  <c r="AF281"/>
  <c r="T281"/>
  <c r="Q281"/>
  <c r="N281"/>
  <c r="E281"/>
  <c r="W315"/>
  <c r="AF315"/>
  <c r="T315"/>
  <c r="Q315"/>
  <c r="N315"/>
  <c r="E315"/>
  <c r="W349"/>
  <c r="AF349"/>
  <c r="T349"/>
  <c r="Q349"/>
  <c r="N349"/>
  <c r="E349"/>
  <c r="AF64"/>
  <c r="W64"/>
  <c r="Q64"/>
  <c r="T64"/>
  <c r="N64"/>
  <c r="E64"/>
  <c r="AF83"/>
  <c r="W83"/>
  <c r="Q83"/>
  <c r="T83"/>
  <c r="N83"/>
  <c r="E83"/>
  <c r="AF100"/>
  <c r="W100"/>
  <c r="Q100"/>
  <c r="T100"/>
  <c r="N100"/>
  <c r="E100"/>
  <c r="AF117"/>
  <c r="W117"/>
  <c r="Q117"/>
  <c r="T117"/>
  <c r="N117"/>
  <c r="E117"/>
  <c r="AF135"/>
  <c r="W135"/>
  <c r="Q135"/>
  <c r="T135"/>
  <c r="N135"/>
  <c r="E135"/>
  <c r="AF153"/>
  <c r="W153"/>
  <c r="Q153"/>
  <c r="T153"/>
  <c r="E153"/>
  <c r="N153"/>
  <c r="AF170"/>
  <c r="W170"/>
  <c r="Q170"/>
  <c r="T170"/>
  <c r="E170"/>
  <c r="N170"/>
  <c r="AF188"/>
  <c r="W188"/>
  <c r="Q188"/>
  <c r="T188"/>
  <c r="E188"/>
  <c r="N188"/>
  <c r="AF205"/>
  <c r="W205"/>
  <c r="Q205"/>
  <c r="T205"/>
  <c r="E205"/>
  <c r="N205"/>
  <c r="AF222"/>
  <c r="W222"/>
  <c r="Q222"/>
  <c r="T222"/>
  <c r="E222"/>
  <c r="N222"/>
  <c r="AF240"/>
  <c r="W240"/>
  <c r="Q240"/>
  <c r="T240"/>
  <c r="E240"/>
  <c r="N240"/>
  <c r="AF257"/>
  <c r="W257"/>
  <c r="T257"/>
  <c r="Q257"/>
  <c r="E257"/>
  <c r="N257"/>
  <c r="AF275"/>
  <c r="W275"/>
  <c r="T275"/>
  <c r="Q275"/>
  <c r="E275"/>
  <c r="N275"/>
  <c r="AF292"/>
  <c r="W292"/>
  <c r="T292"/>
  <c r="Q292"/>
  <c r="E292"/>
  <c r="N292"/>
  <c r="AF308"/>
  <c r="W308"/>
  <c r="T308"/>
  <c r="Q308"/>
  <c r="E308"/>
  <c r="N308"/>
  <c r="AF325"/>
  <c r="W325"/>
  <c r="T325"/>
  <c r="Q325"/>
  <c r="E325"/>
  <c r="N325"/>
  <c r="AF343"/>
  <c r="W343"/>
  <c r="T343"/>
  <c r="Q343"/>
  <c r="N343"/>
  <c r="E343"/>
  <c r="AF360"/>
  <c r="W360"/>
  <c r="T360"/>
  <c r="Q360"/>
  <c r="N360"/>
  <c r="E360"/>
  <c r="N9"/>
  <c r="K9"/>
  <c r="Q9"/>
  <c r="E9"/>
  <c r="AF61"/>
  <c r="T61"/>
  <c r="W61"/>
  <c r="N61"/>
  <c r="E61"/>
  <c r="Q61"/>
  <c r="AF101"/>
  <c r="W101"/>
  <c r="T101"/>
  <c r="N101"/>
  <c r="Q101"/>
  <c r="E101"/>
  <c r="AF136"/>
  <c r="W136"/>
  <c r="T136"/>
  <c r="N136"/>
  <c r="Q136"/>
  <c r="E136"/>
  <c r="AF154"/>
  <c r="W154"/>
  <c r="T154"/>
  <c r="N154"/>
  <c r="Q154"/>
  <c r="E154"/>
  <c r="AF171"/>
  <c r="W171"/>
  <c r="T171"/>
  <c r="N171"/>
  <c r="Q171"/>
  <c r="E171"/>
  <c r="AF189"/>
  <c r="W189"/>
  <c r="T189"/>
  <c r="N189"/>
  <c r="Q189"/>
  <c r="E189"/>
  <c r="AF206"/>
  <c r="W206"/>
  <c r="T206"/>
  <c r="N206"/>
  <c r="Q206"/>
  <c r="E206"/>
  <c r="AF223"/>
  <c r="W223"/>
  <c r="T223"/>
  <c r="N223"/>
  <c r="Q223"/>
  <c r="E223"/>
  <c r="AF241"/>
  <c r="W241"/>
  <c r="T241"/>
  <c r="N241"/>
  <c r="Q241"/>
  <c r="E241"/>
  <c r="AF258"/>
  <c r="W258"/>
  <c r="T258"/>
  <c r="N258"/>
  <c r="Q258"/>
  <c r="E258"/>
  <c r="AF276"/>
  <c r="W276"/>
  <c r="T276"/>
  <c r="N276"/>
  <c r="Q276"/>
  <c r="E276"/>
  <c r="AF293"/>
  <c r="W293"/>
  <c r="T293"/>
  <c r="N293"/>
  <c r="Q293"/>
  <c r="E293"/>
  <c r="AF309"/>
  <c r="W309"/>
  <c r="T309"/>
  <c r="N309"/>
  <c r="Q309"/>
  <c r="E309"/>
  <c r="AF326"/>
  <c r="W326"/>
  <c r="T326"/>
  <c r="N326"/>
  <c r="Q326"/>
  <c r="E326"/>
  <c r="AF344"/>
  <c r="W344"/>
  <c r="T344"/>
  <c r="N344"/>
  <c r="Q344"/>
  <c r="E344"/>
  <c r="AF361"/>
  <c r="W361"/>
  <c r="T361"/>
  <c r="N361"/>
  <c r="Q361"/>
  <c r="E361"/>
  <c r="AF22"/>
  <c r="T22"/>
  <c r="Q22"/>
  <c r="W22"/>
  <c r="N22"/>
  <c r="K22"/>
  <c r="E22"/>
  <c r="AF65"/>
  <c r="T65"/>
  <c r="W65"/>
  <c r="N65"/>
  <c r="Q65"/>
  <c r="E65"/>
  <c r="AF97"/>
  <c r="W97"/>
  <c r="T97"/>
  <c r="N97"/>
  <c r="E97"/>
  <c r="Q97"/>
  <c r="AF132"/>
  <c r="W132"/>
  <c r="T132"/>
  <c r="N132"/>
  <c r="E132"/>
  <c r="Q132"/>
  <c r="AF23"/>
  <c r="W23"/>
  <c r="Q23"/>
  <c r="N23"/>
  <c r="T23"/>
  <c r="K23"/>
  <c r="E23"/>
  <c r="AF39"/>
  <c r="W39"/>
  <c r="Q39"/>
  <c r="N39"/>
  <c r="T39"/>
  <c r="K39"/>
  <c r="E39"/>
  <c r="AF58"/>
  <c r="W58"/>
  <c r="Q58"/>
  <c r="N58"/>
  <c r="T58"/>
  <c r="E58"/>
  <c r="AF76"/>
  <c r="W76"/>
  <c r="Q76"/>
  <c r="N76"/>
  <c r="T76"/>
  <c r="E76"/>
  <c r="AF111"/>
  <c r="W111"/>
  <c r="Q111"/>
  <c r="N111"/>
  <c r="T111"/>
  <c r="E111"/>
  <c r="AF147"/>
  <c r="W147"/>
  <c r="Q147"/>
  <c r="N147"/>
  <c r="T147"/>
  <c r="E147"/>
  <c r="AF181"/>
  <c r="W181"/>
  <c r="Q181"/>
  <c r="N181"/>
  <c r="T181"/>
  <c r="E181"/>
  <c r="W224"/>
  <c r="AF224"/>
  <c r="T224"/>
  <c r="Q224"/>
  <c r="N224"/>
  <c r="E224"/>
  <c r="W259"/>
  <c r="T259"/>
  <c r="AF259"/>
  <c r="Q259"/>
  <c r="N259"/>
  <c r="E259"/>
  <c r="W294"/>
  <c r="AF294"/>
  <c r="T294"/>
  <c r="Q294"/>
  <c r="N294"/>
  <c r="E294"/>
  <c r="W327"/>
  <c r="T327"/>
  <c r="AF327"/>
  <c r="Q327"/>
  <c r="N327"/>
  <c r="E327"/>
  <c r="W362"/>
  <c r="AF362"/>
  <c r="T362"/>
  <c r="Q362"/>
  <c r="E362"/>
  <c r="N362"/>
  <c r="AF20"/>
  <c r="W20"/>
  <c r="Q20"/>
  <c r="T20"/>
  <c r="K20"/>
  <c r="N20"/>
  <c r="E20"/>
  <c r="AF50"/>
  <c r="W50"/>
  <c r="Q50"/>
  <c r="T50"/>
  <c r="N50"/>
  <c r="E50"/>
  <c r="AF82"/>
  <c r="W82"/>
  <c r="Q82"/>
  <c r="T82"/>
  <c r="E82"/>
  <c r="N82"/>
  <c r="AF116"/>
  <c r="W116"/>
  <c r="Q116"/>
  <c r="T116"/>
  <c r="E116"/>
  <c r="N116"/>
  <c r="AF148"/>
  <c r="W148"/>
  <c r="Q148"/>
  <c r="T148"/>
  <c r="N148"/>
  <c r="E148"/>
  <c r="N13"/>
  <c r="Q13"/>
  <c r="K13"/>
  <c r="E13"/>
  <c r="AY6" i="7"/>
  <c r="BA7"/>
  <c r="AF285" i="8"/>
  <c r="W285"/>
  <c r="T285"/>
  <c r="Q285"/>
  <c r="N285"/>
  <c r="E285"/>
  <c r="Q12"/>
  <c r="N12"/>
  <c r="K12"/>
  <c r="E12"/>
  <c r="B18"/>
  <c r="AS17" i="7"/>
  <c r="AF28" i="8"/>
  <c r="W28"/>
  <c r="Q28"/>
  <c r="T28"/>
  <c r="K28"/>
  <c r="E28"/>
  <c r="N28"/>
  <c r="AF59"/>
  <c r="W59"/>
  <c r="Q59"/>
  <c r="T59"/>
  <c r="N59"/>
  <c r="E59"/>
  <c r="AF90"/>
  <c r="W90"/>
  <c r="Q90"/>
  <c r="T90"/>
  <c r="N90"/>
  <c r="E90"/>
  <c r="AF120"/>
  <c r="W120"/>
  <c r="Q120"/>
  <c r="T120"/>
  <c r="N120"/>
  <c r="E120"/>
  <c r="AF156"/>
  <c r="W156"/>
  <c r="Q156"/>
  <c r="T156"/>
  <c r="E156"/>
  <c r="N156"/>
  <c r="AF30"/>
  <c r="T30"/>
  <c r="W30"/>
  <c r="N30"/>
  <c r="Q30"/>
  <c r="K30"/>
  <c r="E30"/>
  <c r="AF32"/>
  <c r="W32"/>
  <c r="Q32"/>
  <c r="T32"/>
  <c r="K32"/>
  <c r="N32"/>
  <c r="E32"/>
  <c r="AF77"/>
  <c r="W77"/>
  <c r="Q77"/>
  <c r="T77"/>
  <c r="N77"/>
  <c r="E77"/>
  <c r="AF112"/>
  <c r="W112"/>
  <c r="Q112"/>
  <c r="T112"/>
  <c r="N112"/>
  <c r="E112"/>
  <c r="AF152"/>
  <c r="W152"/>
  <c r="Q152"/>
  <c r="T152"/>
  <c r="E152"/>
  <c r="N152"/>
  <c r="AF178"/>
  <c r="W178"/>
  <c r="Q178"/>
  <c r="T178"/>
  <c r="N178"/>
  <c r="E178"/>
  <c r="AF200"/>
  <c r="W200"/>
  <c r="T200"/>
  <c r="Q200"/>
  <c r="N200"/>
  <c r="E200"/>
  <c r="AF217"/>
  <c r="W217"/>
  <c r="T217"/>
  <c r="Q217"/>
  <c r="N217"/>
  <c r="E217"/>
  <c r="AF234"/>
  <c r="W234"/>
  <c r="T234"/>
  <c r="Q234"/>
  <c r="N234"/>
  <c r="E234"/>
  <c r="AF252"/>
  <c r="W252"/>
  <c r="T252"/>
  <c r="Q252"/>
  <c r="N252"/>
  <c r="E252"/>
  <c r="AF270"/>
  <c r="W270"/>
  <c r="T270"/>
  <c r="Q270"/>
  <c r="N270"/>
  <c r="E270"/>
  <c r="AF286"/>
  <c r="W286"/>
  <c r="T286"/>
  <c r="Q286"/>
  <c r="N286"/>
  <c r="E286"/>
  <c r="AF303"/>
  <c r="W303"/>
  <c r="T303"/>
  <c r="Q303"/>
  <c r="N303"/>
  <c r="E303"/>
  <c r="AF320"/>
  <c r="W320"/>
  <c r="T320"/>
  <c r="Q320"/>
  <c r="N320"/>
  <c r="E320"/>
  <c r="AF337"/>
  <c r="W337"/>
  <c r="T337"/>
  <c r="Q337"/>
  <c r="N337"/>
  <c r="E337"/>
  <c r="AF355"/>
  <c r="W355"/>
  <c r="T355"/>
  <c r="Q355"/>
  <c r="N355"/>
  <c r="E355"/>
  <c r="AF372"/>
  <c r="W372"/>
  <c r="T372"/>
  <c r="Q372"/>
  <c r="N372"/>
  <c r="E372"/>
  <c r="W102"/>
  <c r="Q102"/>
  <c r="AF102"/>
  <c r="N102"/>
  <c r="T102"/>
  <c r="E102"/>
  <c r="W137"/>
  <c r="AF137"/>
  <c r="Q137"/>
  <c r="N137"/>
  <c r="T137"/>
  <c r="E137"/>
  <c r="W172"/>
  <c r="AF172"/>
  <c r="Q172"/>
  <c r="N172"/>
  <c r="E172"/>
  <c r="T172"/>
  <c r="AF198"/>
  <c r="W198"/>
  <c r="T198"/>
  <c r="Q198"/>
  <c r="N198"/>
  <c r="E198"/>
  <c r="AF233"/>
  <c r="W233"/>
  <c r="T233"/>
  <c r="Q233"/>
  <c r="N233"/>
  <c r="E233"/>
  <c r="AF268"/>
  <c r="W268"/>
  <c r="T268"/>
  <c r="Q268"/>
  <c r="N268"/>
  <c r="E268"/>
  <c r="AF302"/>
  <c r="W302"/>
  <c r="T302"/>
  <c r="Q302"/>
  <c r="N302"/>
  <c r="E302"/>
  <c r="AF336"/>
  <c r="W336"/>
  <c r="T336"/>
  <c r="Q336"/>
  <c r="N336"/>
  <c r="E336"/>
  <c r="W371"/>
  <c r="AF371"/>
  <c r="T371"/>
  <c r="Q371"/>
  <c r="N371"/>
  <c r="E371"/>
  <c r="AF21"/>
  <c r="W21"/>
  <c r="Q21"/>
  <c r="T21"/>
  <c r="N21"/>
  <c r="E21"/>
  <c r="K21"/>
  <c r="AF37"/>
  <c r="W37"/>
  <c r="Q37"/>
  <c r="T37"/>
  <c r="N37"/>
  <c r="E37"/>
  <c r="K37"/>
  <c r="AY45" i="7"/>
  <c r="BA47"/>
  <c r="AF24" i="8"/>
  <c r="W24"/>
  <c r="Q24"/>
  <c r="T24"/>
  <c r="K24"/>
  <c r="N24"/>
  <c r="E24"/>
  <c r="AF68"/>
  <c r="W68"/>
  <c r="Q68"/>
  <c r="T68"/>
  <c r="N68"/>
  <c r="E68"/>
  <c r="AF103"/>
  <c r="W103"/>
  <c r="Q103"/>
  <c r="T103"/>
  <c r="N103"/>
  <c r="E103"/>
  <c r="AF143"/>
  <c r="W143"/>
  <c r="Q143"/>
  <c r="T143"/>
  <c r="N143"/>
  <c r="E143"/>
  <c r="AF174"/>
  <c r="W174"/>
  <c r="Q174"/>
  <c r="T174"/>
  <c r="E174"/>
  <c r="N174"/>
  <c r="AF195"/>
  <c r="W195"/>
  <c r="Q195"/>
  <c r="T195"/>
  <c r="N195"/>
  <c r="E195"/>
  <c r="AF213"/>
  <c r="W213"/>
  <c r="Q213"/>
  <c r="T213"/>
  <c r="N213"/>
  <c r="E213"/>
  <c r="AF230"/>
  <c r="W230"/>
  <c r="Q230"/>
  <c r="T230"/>
  <c r="N230"/>
  <c r="E230"/>
  <c r="AF248"/>
  <c r="W248"/>
  <c r="T248"/>
  <c r="Q248"/>
  <c r="N248"/>
  <c r="E248"/>
  <c r="AF265"/>
  <c r="W265"/>
  <c r="T265"/>
  <c r="Q265"/>
  <c r="N265"/>
  <c r="E265"/>
  <c r="AF282"/>
  <c r="W282"/>
  <c r="T282"/>
  <c r="Q282"/>
  <c r="N282"/>
  <c r="E282"/>
  <c r="AF299"/>
  <c r="W299"/>
  <c r="T299"/>
  <c r="Q299"/>
  <c r="N299"/>
  <c r="E299"/>
  <c r="AF316"/>
  <c r="W316"/>
  <c r="T316"/>
  <c r="Q316"/>
  <c r="N316"/>
  <c r="E316"/>
  <c r="AF333"/>
  <c r="W333"/>
  <c r="T333"/>
  <c r="Q333"/>
  <c r="N333"/>
  <c r="E333"/>
  <c r="AF350"/>
  <c r="W350"/>
  <c r="T350"/>
  <c r="Q350"/>
  <c r="N350"/>
  <c r="E350"/>
  <c r="AF368"/>
  <c r="W368"/>
  <c r="T368"/>
  <c r="Q368"/>
  <c r="N368"/>
  <c r="E368"/>
  <c r="AF62"/>
  <c r="W62"/>
  <c r="Q62"/>
  <c r="T62"/>
  <c r="N62"/>
  <c r="E62"/>
  <c r="AF107"/>
  <c r="W107"/>
  <c r="Q107"/>
  <c r="N107"/>
  <c r="T107"/>
  <c r="E107"/>
  <c r="AF142"/>
  <c r="W142"/>
  <c r="Q142"/>
  <c r="N142"/>
  <c r="T142"/>
  <c r="E142"/>
  <c r="W177"/>
  <c r="AF177"/>
  <c r="Q177"/>
  <c r="N177"/>
  <c r="T177"/>
  <c r="E177"/>
  <c r="AF203"/>
  <c r="W203"/>
  <c r="T203"/>
  <c r="Q203"/>
  <c r="N203"/>
  <c r="E203"/>
  <c r="AF238"/>
  <c r="W238"/>
  <c r="T238"/>
  <c r="Q238"/>
  <c r="N238"/>
  <c r="E238"/>
  <c r="AF273"/>
  <c r="W273"/>
  <c r="T273"/>
  <c r="Q273"/>
  <c r="N273"/>
  <c r="E273"/>
  <c r="AF306"/>
  <c r="W306"/>
  <c r="T306"/>
  <c r="Q306"/>
  <c r="N306"/>
  <c r="E306"/>
  <c r="AF341"/>
  <c r="W341"/>
  <c r="T341"/>
  <c r="Q341"/>
  <c r="N341"/>
  <c r="E341"/>
  <c r="W375"/>
  <c r="AF375"/>
  <c r="T375"/>
  <c r="Q375"/>
  <c r="N375"/>
  <c r="E375"/>
  <c r="Q8"/>
  <c r="N8"/>
  <c r="K8"/>
  <c r="E8"/>
  <c r="AF25"/>
  <c r="W25"/>
  <c r="Q25"/>
  <c r="T25"/>
  <c r="N25"/>
  <c r="K25"/>
  <c r="E25"/>
  <c r="AF41"/>
  <c r="W41"/>
  <c r="Q41"/>
  <c r="T41"/>
  <c r="N41"/>
  <c r="K41"/>
  <c r="E41"/>
  <c r="AF60"/>
  <c r="W60"/>
  <c r="Q60"/>
  <c r="T60"/>
  <c r="N60"/>
  <c r="E60"/>
  <c r="AF78"/>
  <c r="W78"/>
  <c r="Q78"/>
  <c r="T78"/>
  <c r="N78"/>
  <c r="E78"/>
  <c r="AF96"/>
  <c r="Q96"/>
  <c r="T96"/>
  <c r="W96"/>
  <c r="N96"/>
  <c r="E96"/>
  <c r="AF113"/>
  <c r="Q113"/>
  <c r="W113"/>
  <c r="T113"/>
  <c r="N113"/>
  <c r="E113"/>
  <c r="AF131"/>
  <c r="Q131"/>
  <c r="T131"/>
  <c r="W131"/>
  <c r="N131"/>
  <c r="E131"/>
  <c r="AF149"/>
  <c r="Q149"/>
  <c r="W149"/>
  <c r="T149"/>
  <c r="N149"/>
  <c r="E149"/>
  <c r="AF166"/>
  <c r="W166"/>
  <c r="Q166"/>
  <c r="T166"/>
  <c r="E166"/>
  <c r="N166"/>
  <c r="AF183"/>
  <c r="Q183"/>
  <c r="T183"/>
  <c r="E183"/>
  <c r="N183"/>
  <c r="W183"/>
  <c r="AF201"/>
  <c r="Q201"/>
  <c r="W201"/>
  <c r="E201"/>
  <c r="T201"/>
  <c r="N201"/>
  <c r="AF218"/>
  <c r="Q218"/>
  <c r="W218"/>
  <c r="T218"/>
  <c r="E218"/>
  <c r="N218"/>
  <c r="AF235"/>
  <c r="W235"/>
  <c r="Q235"/>
  <c r="E235"/>
  <c r="T235"/>
  <c r="N235"/>
  <c r="AF253"/>
  <c r="Q253"/>
  <c r="T253"/>
  <c r="E253"/>
  <c r="W253"/>
  <c r="N253"/>
  <c r="AF271"/>
  <c r="Q271"/>
  <c r="T271"/>
  <c r="W271"/>
  <c r="E271"/>
  <c r="N271"/>
  <c r="AF288"/>
  <c r="Q288"/>
  <c r="W288"/>
  <c r="T288"/>
  <c r="E288"/>
  <c r="N288"/>
  <c r="AF304"/>
  <c r="W304"/>
  <c r="Q304"/>
  <c r="T304"/>
  <c r="E304"/>
  <c r="N304"/>
  <c r="AF321"/>
  <c r="Q321"/>
  <c r="T321"/>
  <c r="E321"/>
  <c r="W321"/>
  <c r="N321"/>
  <c r="AF338"/>
  <c r="Q338"/>
  <c r="T338"/>
  <c r="N338"/>
  <c r="W338"/>
  <c r="E338"/>
  <c r="AF356"/>
  <c r="Q356"/>
  <c r="W356"/>
  <c r="T356"/>
  <c r="N356"/>
  <c r="E356"/>
  <c r="W373"/>
  <c r="AF373"/>
  <c r="Q373"/>
  <c r="T373"/>
  <c r="N373"/>
  <c r="E373"/>
  <c r="AF53"/>
  <c r="W53"/>
  <c r="T53"/>
  <c r="Q53"/>
  <c r="N53"/>
  <c r="E53"/>
  <c r="AF93"/>
  <c r="W93"/>
  <c r="T93"/>
  <c r="Q93"/>
  <c r="N93"/>
  <c r="E93"/>
  <c r="AF127"/>
  <c r="W127"/>
  <c r="T127"/>
  <c r="Q127"/>
  <c r="N127"/>
  <c r="E127"/>
  <c r="AF150"/>
  <c r="W150"/>
  <c r="T150"/>
  <c r="N150"/>
  <c r="Q150"/>
  <c r="E150"/>
  <c r="AF167"/>
  <c r="W167"/>
  <c r="T167"/>
  <c r="N167"/>
  <c r="E167"/>
  <c r="Q167"/>
  <c r="AF184"/>
  <c r="W184"/>
  <c r="T184"/>
  <c r="N184"/>
  <c r="Q184"/>
  <c r="E184"/>
  <c r="AF202"/>
  <c r="W202"/>
  <c r="T202"/>
  <c r="N202"/>
  <c r="Q202"/>
  <c r="E202"/>
  <c r="AF219"/>
  <c r="W219"/>
  <c r="T219"/>
  <c r="N219"/>
  <c r="Q219"/>
  <c r="E219"/>
  <c r="AF237"/>
  <c r="W237"/>
  <c r="T237"/>
  <c r="N237"/>
  <c r="E237"/>
  <c r="Q237"/>
  <c r="AF254"/>
  <c r="W254"/>
  <c r="T254"/>
  <c r="N254"/>
  <c r="Q254"/>
  <c r="E254"/>
  <c r="AF272"/>
  <c r="W272"/>
  <c r="T272"/>
  <c r="N272"/>
  <c r="Q272"/>
  <c r="E272"/>
  <c r="AF289"/>
  <c r="W289"/>
  <c r="T289"/>
  <c r="N289"/>
  <c r="Q289"/>
  <c r="E289"/>
  <c r="AF305"/>
  <c r="W305"/>
  <c r="T305"/>
  <c r="N305"/>
  <c r="E305"/>
  <c r="Q305"/>
  <c r="AF322"/>
  <c r="W322"/>
  <c r="T322"/>
  <c r="N322"/>
  <c r="Q322"/>
  <c r="E322"/>
  <c r="AF339"/>
  <c r="W339"/>
  <c r="T339"/>
  <c r="N339"/>
  <c r="Q339"/>
  <c r="E339"/>
  <c r="AF357"/>
  <c r="W357"/>
  <c r="T357"/>
  <c r="N357"/>
  <c r="Q357"/>
  <c r="E357"/>
  <c r="AF374"/>
  <c r="W374"/>
  <c r="T374"/>
  <c r="N374"/>
  <c r="E374"/>
  <c r="Q374"/>
  <c r="AF57"/>
  <c r="T57"/>
  <c r="Q57"/>
  <c r="N57"/>
  <c r="E57"/>
  <c r="W57"/>
  <c r="AF88"/>
  <c r="W88"/>
  <c r="T88"/>
  <c r="Q88"/>
  <c r="N88"/>
  <c r="E88"/>
  <c r="AF118"/>
  <c r="W118"/>
  <c r="T118"/>
  <c r="N118"/>
  <c r="Q118"/>
  <c r="E118"/>
  <c r="AF19"/>
  <c r="W19"/>
  <c r="Q19"/>
  <c r="N19"/>
  <c r="K19"/>
  <c r="T19"/>
  <c r="E19"/>
  <c r="AF35"/>
  <c r="W35"/>
  <c r="Q35"/>
  <c r="N35"/>
  <c r="K35"/>
  <c r="T35"/>
  <c r="E35"/>
  <c r="AF54"/>
  <c r="W54"/>
  <c r="Q54"/>
  <c r="N54"/>
  <c r="T54"/>
  <c r="E54"/>
  <c r="AF80"/>
  <c r="W80"/>
  <c r="Q80"/>
  <c r="T80"/>
  <c r="N80"/>
  <c r="E80"/>
  <c r="AF115"/>
  <c r="W115"/>
  <c r="Q115"/>
  <c r="T115"/>
  <c r="N115"/>
  <c r="E115"/>
  <c r="AF151"/>
  <c r="W151"/>
  <c r="Q151"/>
  <c r="T151"/>
  <c r="N151"/>
  <c r="E151"/>
  <c r="AF186"/>
  <c r="W186"/>
  <c r="Q186"/>
  <c r="T186"/>
  <c r="N186"/>
  <c r="E186"/>
  <c r="W229"/>
  <c r="AF229"/>
  <c r="T229"/>
  <c r="Q229"/>
  <c r="N229"/>
  <c r="E229"/>
  <c r="W264"/>
  <c r="AF264"/>
  <c r="T264"/>
  <c r="Q264"/>
  <c r="N264"/>
  <c r="E264"/>
  <c r="W298"/>
  <c r="AF298"/>
  <c r="T298"/>
  <c r="Q298"/>
  <c r="N298"/>
  <c r="E298"/>
  <c r="W332"/>
  <c r="AF332"/>
  <c r="T332"/>
  <c r="Q332"/>
  <c r="N332"/>
  <c r="E332"/>
  <c r="W367"/>
  <c r="AF367"/>
  <c r="T367"/>
  <c r="Q367"/>
  <c r="N367"/>
  <c r="E367"/>
  <c r="BA18" i="7"/>
  <c r="AY17"/>
  <c r="AF56" i="8"/>
  <c r="W56"/>
  <c r="Q56"/>
  <c r="T56"/>
  <c r="N56"/>
  <c r="E56"/>
  <c r="AF74"/>
  <c r="W74"/>
  <c r="Q74"/>
  <c r="T74"/>
  <c r="N74"/>
  <c r="E74"/>
  <c r="AF92"/>
  <c r="W92"/>
  <c r="Q92"/>
  <c r="T92"/>
  <c r="N92"/>
  <c r="E92"/>
  <c r="AF109"/>
  <c r="W109"/>
  <c r="Q109"/>
  <c r="T109"/>
  <c r="N109"/>
  <c r="E109"/>
  <c r="AF126"/>
  <c r="W126"/>
  <c r="Q126"/>
  <c r="T126"/>
  <c r="N126"/>
  <c r="E126"/>
  <c r="AF144"/>
  <c r="W144"/>
  <c r="Q144"/>
  <c r="T144"/>
  <c r="N144"/>
  <c r="E144"/>
  <c r="AF162"/>
  <c r="W162"/>
  <c r="Q162"/>
  <c r="T162"/>
  <c r="E162"/>
  <c r="N162"/>
  <c r="AF179"/>
  <c r="W179"/>
  <c r="Q179"/>
  <c r="T179"/>
  <c r="E179"/>
  <c r="N179"/>
  <c r="AF196"/>
  <c r="W196"/>
  <c r="Q196"/>
  <c r="T196"/>
  <c r="E196"/>
  <c r="N196"/>
  <c r="AF214"/>
  <c r="W214"/>
  <c r="Q214"/>
  <c r="T214"/>
  <c r="E214"/>
  <c r="N214"/>
  <c r="AF231"/>
  <c r="W231"/>
  <c r="Q231"/>
  <c r="T231"/>
  <c r="E231"/>
  <c r="N231"/>
  <c r="AF249"/>
  <c r="W249"/>
  <c r="Q249"/>
  <c r="T249"/>
  <c r="E249"/>
  <c r="N249"/>
  <c r="AF266"/>
  <c r="W266"/>
  <c r="Q266"/>
  <c r="T266"/>
  <c r="E266"/>
  <c r="N266"/>
  <c r="AF283"/>
  <c r="W283"/>
  <c r="Q283"/>
  <c r="T283"/>
  <c r="E283"/>
  <c r="N283"/>
  <c r="AF300"/>
  <c r="W300"/>
  <c r="Q300"/>
  <c r="T300"/>
  <c r="E300"/>
  <c r="N300"/>
  <c r="AF317"/>
  <c r="W317"/>
  <c r="Q317"/>
  <c r="T317"/>
  <c r="E317"/>
  <c r="N317"/>
  <c r="AF334"/>
  <c r="W334"/>
  <c r="Q334"/>
  <c r="N334"/>
  <c r="T334"/>
  <c r="E334"/>
  <c r="AF351"/>
  <c r="W351"/>
  <c r="Q351"/>
  <c r="N351"/>
  <c r="T351"/>
  <c r="E351"/>
  <c r="W369"/>
  <c r="AF369"/>
  <c r="Q369"/>
  <c r="N369"/>
  <c r="T369"/>
  <c r="E369"/>
  <c r="AF42"/>
  <c r="T42"/>
  <c r="W42"/>
  <c r="N42"/>
  <c r="K42"/>
  <c r="E42"/>
  <c r="Q42"/>
  <c r="AF84"/>
  <c r="T84"/>
  <c r="W84"/>
  <c r="N84"/>
  <c r="Q84"/>
  <c r="E84"/>
  <c r="AF123"/>
  <c r="W123"/>
  <c r="T123"/>
  <c r="Q123"/>
  <c r="N123"/>
  <c r="E123"/>
  <c r="AF145"/>
  <c r="W145"/>
  <c r="T145"/>
  <c r="Q145"/>
  <c r="N145"/>
  <c r="E145"/>
  <c r="AF163"/>
  <c r="W163"/>
  <c r="T163"/>
  <c r="Q163"/>
  <c r="N163"/>
  <c r="E163"/>
  <c r="AF180"/>
  <c r="W180"/>
  <c r="T180"/>
  <c r="Q180"/>
  <c r="N180"/>
  <c r="E180"/>
  <c r="AF197"/>
  <c r="W197"/>
  <c r="T197"/>
  <c r="Q197"/>
  <c r="N197"/>
  <c r="E197"/>
  <c r="AF215"/>
  <c r="W215"/>
  <c r="T215"/>
  <c r="Q215"/>
  <c r="N215"/>
  <c r="E215"/>
  <c r="AF232"/>
  <c r="W232"/>
  <c r="T232"/>
  <c r="Q232"/>
  <c r="N232"/>
  <c r="E232"/>
  <c r="AF250"/>
  <c r="W250"/>
  <c r="T250"/>
  <c r="Q250"/>
  <c r="N250"/>
  <c r="E250"/>
  <c r="AF267"/>
  <c r="W267"/>
  <c r="T267"/>
  <c r="Q267"/>
  <c r="N267"/>
  <c r="E267"/>
  <c r="AF284"/>
  <c r="W284"/>
  <c r="T284"/>
  <c r="Q284"/>
  <c r="N284"/>
  <c r="E284"/>
  <c r="AF301"/>
  <c r="W301"/>
  <c r="T301"/>
  <c r="N301"/>
  <c r="Q301"/>
  <c r="E301"/>
  <c r="AF318"/>
  <c r="W318"/>
  <c r="T318"/>
  <c r="N318"/>
  <c r="Q318"/>
  <c r="E318"/>
  <c r="AF335"/>
  <c r="W335"/>
  <c r="T335"/>
  <c r="N335"/>
  <c r="Q335"/>
  <c r="E335"/>
  <c r="AF353"/>
  <c r="W353"/>
  <c r="T353"/>
  <c r="N353"/>
  <c r="Q353"/>
  <c r="E353"/>
  <c r="AF370"/>
  <c r="W370"/>
  <c r="T370"/>
  <c r="N370"/>
  <c r="Q370"/>
  <c r="E370"/>
  <c r="AF48"/>
  <c r="T48"/>
  <c r="W48"/>
  <c r="N48"/>
  <c r="Q48"/>
  <c r="E48"/>
  <c r="AF79"/>
  <c r="T79"/>
  <c r="W79"/>
  <c r="N79"/>
  <c r="Q79"/>
  <c r="E79"/>
  <c r="AF110"/>
  <c r="W110"/>
  <c r="T110"/>
  <c r="Q110"/>
  <c r="N110"/>
  <c r="E110"/>
  <c r="Q14"/>
  <c r="N14"/>
  <c r="K14"/>
  <c r="E14"/>
  <c r="W31"/>
  <c r="AF31"/>
  <c r="Q31"/>
  <c r="N31"/>
  <c r="K31"/>
  <c r="T31"/>
  <c r="E31"/>
  <c r="AF49"/>
  <c r="W49"/>
  <c r="Q49"/>
  <c r="N49"/>
  <c r="T49"/>
  <c r="E49"/>
  <c r="AF67"/>
  <c r="W67"/>
  <c r="Q67"/>
  <c r="N67"/>
  <c r="T67"/>
  <c r="E67"/>
  <c r="AF94"/>
  <c r="W94"/>
  <c r="Q94"/>
  <c r="N94"/>
  <c r="T94"/>
  <c r="E94"/>
  <c r="AF128"/>
  <c r="W128"/>
  <c r="Q128"/>
  <c r="N128"/>
  <c r="T128"/>
  <c r="E128"/>
  <c r="AF164"/>
  <c r="W164"/>
  <c r="Q164"/>
  <c r="N164"/>
  <c r="T164"/>
  <c r="E164"/>
  <c r="W207"/>
  <c r="AF207"/>
  <c r="T207"/>
  <c r="Q207"/>
  <c r="N207"/>
  <c r="E207"/>
  <c r="W242"/>
  <c r="T242"/>
  <c r="AF242"/>
  <c r="Q242"/>
  <c r="N242"/>
  <c r="E242"/>
  <c r="W277"/>
  <c r="AF277"/>
  <c r="T277"/>
  <c r="Q277"/>
  <c r="N277"/>
  <c r="E277"/>
  <c r="W310"/>
  <c r="T310"/>
  <c r="AF310"/>
  <c r="Q310"/>
  <c r="N310"/>
  <c r="E310"/>
  <c r="W345"/>
  <c r="AF345"/>
  <c r="T345"/>
  <c r="Q345"/>
  <c r="E345"/>
  <c r="N345"/>
  <c r="AF34"/>
  <c r="W34"/>
  <c r="T34"/>
  <c r="Q34"/>
  <c r="N34"/>
  <c r="K34"/>
  <c r="E34"/>
  <c r="AF36"/>
  <c r="W36"/>
  <c r="Q36"/>
  <c r="T36"/>
  <c r="K36"/>
  <c r="N36"/>
  <c r="E36"/>
  <c r="AF63"/>
  <c r="W63"/>
  <c r="Q63"/>
  <c r="T63"/>
  <c r="E63"/>
  <c r="N63"/>
  <c r="AF99"/>
  <c r="W99"/>
  <c r="Q99"/>
  <c r="T99"/>
  <c r="E99"/>
  <c r="N99"/>
  <c r="AF130"/>
  <c r="W130"/>
  <c r="Q130"/>
  <c r="T130"/>
  <c r="N130"/>
  <c r="E130"/>
  <c r="AF169"/>
  <c r="W169"/>
  <c r="Q169"/>
  <c r="T169"/>
  <c r="E169"/>
  <c r="N169"/>
  <c r="B7"/>
  <c r="AS6" i="7"/>
  <c r="B6" i="8" s="1"/>
  <c r="BA6" i="7" l="1"/>
  <c r="BC7"/>
  <c r="Q7" i="8"/>
  <c r="Q6" s="1"/>
  <c r="K7"/>
  <c r="K6" s="1"/>
  <c r="N7"/>
  <c r="N6" s="1"/>
  <c r="E7"/>
  <c r="E6" s="1"/>
  <c r="AF18"/>
  <c r="AF17" s="1"/>
  <c r="W18"/>
  <c r="W17" s="1"/>
  <c r="T18"/>
  <c r="Q18"/>
  <c r="N18"/>
  <c r="K18"/>
  <c r="K17" s="1"/>
  <c r="E18"/>
  <c r="B17"/>
  <c r="AS377" i="7"/>
  <c r="B377" i="8" s="1"/>
  <c r="AY377" i="7"/>
  <c r="BA17"/>
  <c r="BC18"/>
  <c r="BA45"/>
  <c r="BC47"/>
  <c r="AF47" i="8"/>
  <c r="AF45" s="1"/>
  <c r="W47"/>
  <c r="W45" s="1"/>
  <c r="Q47"/>
  <c r="Q45" s="1"/>
  <c r="T47"/>
  <c r="T45" s="1"/>
  <c r="N47"/>
  <c r="N45" s="1"/>
  <c r="E47"/>
  <c r="E45" s="1"/>
  <c r="Q17"/>
  <c r="N17"/>
  <c r="E17"/>
  <c r="T17"/>
  <c r="AF377" l="1"/>
  <c r="W377"/>
  <c r="T377"/>
  <c r="E377"/>
  <c r="K377"/>
  <c r="N377"/>
  <c r="Q377"/>
  <c r="BC45" i="7"/>
  <c r="BE47"/>
  <c r="BE45" s="1"/>
  <c r="BC17"/>
  <c r="BE18"/>
  <c r="BE17" s="1"/>
  <c r="BE7"/>
  <c r="BE6" s="1"/>
  <c r="BC6"/>
  <c r="BA377"/>
  <c r="BE377" l="1"/>
  <c r="BC377"/>
</calcChain>
</file>

<file path=xl/sharedStrings.xml><?xml version="1.0" encoding="utf-8"?>
<sst xmlns="http://schemas.openxmlformats.org/spreadsheetml/2006/main" count="10377" uniqueCount="445">
  <si>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</si>
  <si>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</si>
  <si>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</si>
  <si>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</si>
  <si>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</si>
  <si>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</si>
  <si>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</si>
  <si>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</si>
  <si>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</si>
  <si>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</si>
  <si>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</si>
  <si>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</si>
  <si>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</si>
  <si>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</si>
  <si>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</si>
  <si>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</si>
  <si>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</si>
  <si>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</si>
  <si>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Отсутствие просроченной кредиторской задолженности местного бюджета (консолидированного бюджета муниципального района)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</si>
  <si>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</si>
  <si>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</si>
  <si>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</si>
  <si>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</si>
  <si>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</si>
  <si>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</si>
  <si>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</si>
  <si>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</si>
  <si>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</si>
  <si>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</si>
  <si>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</si>
  <si>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</si>
  <si>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</si>
  <si>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</si>
  <si>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</si>
  <si>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</si>
  <si>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</si>
  <si>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</si>
  <si>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</si>
  <si>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</si>
  <si>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</si>
  <si>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</si>
  <si>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</si>
  <si>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</si>
  <si>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</si>
  <si>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</si>
  <si>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</si>
  <si>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</si>
  <si>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</si>
  <si>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</si>
  <si>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</si>
  <si>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</si>
  <si>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</si>
  <si>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</si>
  <si>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</si>
  <si>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</si>
  <si>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</si>
  <si>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</si>
  <si>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</si>
  <si>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Макарьевка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</si>
  <si>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</si>
  <si>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</si>
  <si>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</si>
  <si>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</si>
  <si>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</si>
  <si>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</si>
  <si>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</si>
  <si>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</si>
  <si>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</si>
  <si>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</si>
  <si>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</si>
  <si>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</si>
  <si>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</si>
  <si>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</si>
  <si>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</si>
  <si>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</si>
  <si>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</si>
  <si>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</si>
  <si>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</si>
  <si>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</si>
  <si>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</si>
  <si>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</si>
  <si>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</si>
  <si>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</si>
  <si>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</si>
  <si>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</si>
  <si>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</si>
  <si>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</si>
  <si>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</si>
  <si>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</si>
  <si>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</si>
  <si>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</si>
  <si>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</si>
  <si>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</si>
  <si>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</si>
  <si>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</si>
  <si>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</si>
  <si>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</si>
  <si>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</si>
  <si>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</si>
  <si>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</si>
  <si>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</si>
  <si>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</si>
  <si>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</si>
  <si>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</si>
  <si>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</si>
  <si>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</si>
  <si>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</si>
  <si>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</si>
  <si>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</si>
  <si>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</si>
  <si>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</si>
  <si>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</si>
  <si>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</si>
  <si>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</si>
  <si>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</si>
  <si>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</si>
  <si>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</si>
  <si>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</si>
  <si>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</si>
  <si>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</si>
  <si>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</si>
  <si>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</si>
  <si>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</si>
  <si>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</si>
  <si>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</si>
  <si>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</si>
  <si>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</si>
  <si>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</si>
  <si>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</si>
  <si>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</si>
  <si>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</si>
  <si>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</si>
  <si>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</si>
  <si>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</si>
  <si>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Мордово-Аделяково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</si>
  <si>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</si>
  <si>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</si>
  <si>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</si>
  <si>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</si>
  <si>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</si>
  <si>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</si>
  <si>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</si>
  <si>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</si>
  <si>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</si>
  <si>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</si>
  <si>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</si>
  <si>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</si>
  <si>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</si>
  <si>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</si>
  <si>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</si>
  <si>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</si>
  <si>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</si>
  <si>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</si>
  <si>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</si>
  <si>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</si>
  <si>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</si>
  <si>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</si>
  <si>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</si>
  <si>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</si>
  <si>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</si>
  <si>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</si>
  <si>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</si>
  <si>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</si>
  <si>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</si>
  <si>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</si>
  <si>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</si>
  <si>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</si>
  <si>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</si>
  <si>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</si>
  <si>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</si>
  <si>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</si>
  <si>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</si>
  <si>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</si>
  <si>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</si>
  <si>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</si>
  <si>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Новые Сосны</t>
  </si>
  <si>
    <t>Сельское поселение Русское Добрино</t>
  </si>
  <si>
    <t>Сельское поселение Старое Семенкино</t>
  </si>
  <si>
    <t>Сельское поселение Старые Сосны</t>
  </si>
  <si>
    <t>Сельское поселение Старый Байтермиш</t>
  </si>
  <si>
    <t>Сельское поселение Старый Маклауш</t>
  </si>
  <si>
    <t>Сельское поселение Усакла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</si>
  <si>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</si>
  <si>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</si>
  <si>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</si>
  <si>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</si>
  <si>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</si>
  <si>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</si>
  <si>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</si>
  <si>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</si>
  <si>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</si>
  <si>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</si>
  <si>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</si>
  <si>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</si>
  <si>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</si>
  <si>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</si>
  <si>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</si>
  <si>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</si>
  <si>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</si>
  <si>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</si>
  <si>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</si>
  <si>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</si>
  <si>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</si>
  <si>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</si>
  <si>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</si>
  <si>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</si>
  <si>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</si>
  <si>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</si>
  <si>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</si>
  <si>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</si>
  <si>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</si>
  <si>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</si>
  <si>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</si>
  <si>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</si>
  <si>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</si>
  <si>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</si>
  <si>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</si>
  <si>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</si>
  <si>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</si>
  <si>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</si>
  <si>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</si>
  <si>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</si>
  <si>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</si>
  <si>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</si>
  <si>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</si>
  <si>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</si>
  <si>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</si>
  <si>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</si>
  <si>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</si>
  <si>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</si>
  <si>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</si>
  <si>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</si>
  <si>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</si>
  <si>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</si>
  <si>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</si>
  <si>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</si>
  <si>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</si>
  <si>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</si>
  <si>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</si>
  <si>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</si>
  <si>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</si>
  <si>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</si>
  <si>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</si>
  <si>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</si>
  <si>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</si>
  <si>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</si>
  <si>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</si>
  <si>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</si>
  <si>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</si>
  <si>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</si>
  <si>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</si>
  <si>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</si>
  <si>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</si>
  <si>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</si>
  <si>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</si>
  <si>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</si>
  <si>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</si>
  <si>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</si>
  <si>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</si>
  <si>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</si>
  <si>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</si>
  <si>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</si>
  <si>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</si>
  <si>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</si>
  <si>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</si>
  <si>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</si>
  <si>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</si>
  <si>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</si>
  <si>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</si>
  <si>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</si>
  <si>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</si>
  <si>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</si>
  <si>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</si>
  <si>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</si>
  <si>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</si>
  <si>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</si>
  <si>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</si>
  <si>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</si>
  <si>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</si>
  <si>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</si>
  <si>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</si>
  <si>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</si>
  <si>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</si>
  <si>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</si>
  <si>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</si>
  <si>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</si>
  <si>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</si>
  <si>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</si>
  <si>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</si>
  <si>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</si>
  <si>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</si>
  <si>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</si>
  <si>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</si>
  <si>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</si>
  <si>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</si>
  <si>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</si>
  <si>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</si>
  <si>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</si>
  <si>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</si>
  <si>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</si>
  <si>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</si>
  <si>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</si>
  <si>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</si>
  <si>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</si>
  <si>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</si>
  <si>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</si>
  <si>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</si>
  <si>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</si>
  <si>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</si>
  <si>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</si>
  <si>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</si>
  <si>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</si>
  <si>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</si>
  <si>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</si>
  <si>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</si>
  <si>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</si>
  <si>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</si>
  <si>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</si>
  <si>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</si>
  <si>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</si>
  <si>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</si>
  <si>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</si>
  <si>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</si>
  <si>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</si>
  <si>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</si>
  <si>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</si>
  <si>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</si>
  <si>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</si>
  <si>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</si>
  <si>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</si>
  <si>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</si>
  <si>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</si>
  <si>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</si>
  <si>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</si>
  <si>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</si>
  <si>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</si>
  <si>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</si>
  <si>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</si>
  <si>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</si>
  <si>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</si>
  <si>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</si>
  <si>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</si>
  <si>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</si>
  <si>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</si>
  <si>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</si>
  <si>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</si>
  <si>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</si>
  <si>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</si>
  <si>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</si>
  <si>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</si>
  <si>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Новый Кувак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</si>
  <si>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</si>
  <si>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</si>
  <si>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</si>
  <si>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</si>
  <si>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</si>
  <si>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</si>
  <si>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</si>
  <si>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</si>
  <si>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</si>
  <si>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</si>
  <si>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</si>
  <si>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</si>
  <si>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</si>
  <si>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</si>
  <si>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</si>
  <si>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</si>
  <si>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</si>
  <si>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</si>
  <si>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</si>
  <si>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</si>
  <si>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</si>
  <si>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</si>
  <si>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</si>
  <si>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</si>
  <si>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</si>
  <si>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</si>
  <si>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Промежуточная сводная оценка выполнения социально-экономических показателей</t>
  </si>
  <si>
    <t>Итоговая сводная оценка выполнения социально-экономических показателей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</si>
  <si>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</si>
  <si>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</si>
  <si>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</si>
  <si>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Уровень зарегистрированной безработицы относительно населения в трудоспособном возрасте (на конец периода)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</si>
  <si>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</si>
  <si>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</si>
  <si>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Исполнение</t>
  </si>
  <si>
    <t>Отсутствие просро-ченной кредиторской задолженности местного бюджета (консоли-дированного бюджета муниципального района)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</si>
  <si>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</si>
  <si>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</si>
  <si>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Уровень зарегистрированной безработицы относительно населения в трудоспособном возрасте (на конец периода) (%)</t>
  </si>
  <si>
    <t>Темп роста среднемесячной номинальной заработной платы (по крупным и средним организациям) (%)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</si>
  <si>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 (тыс.рублей)</t>
  </si>
  <si>
    <t>Поголовье коров</t>
  </si>
  <si>
    <t>За январь</t>
  </si>
  <si>
    <t>За февраль</t>
  </si>
  <si>
    <t>План распределения за период</t>
  </si>
  <si>
    <t>Распределение за отчетный период</t>
  </si>
  <si>
    <t>Нарушен норматив формирования расходов на содержание органов местного самоуправления</t>
  </si>
  <si>
    <t>Нарушение норматива</t>
  </si>
  <si>
    <t>Распределение за отчётный период с учетом нарушения норматива формирования расходов на содержание органов местного самоуправления</t>
  </si>
  <si>
    <t>Размер ежемесячного удержания субсидий в связи с исполнением показателей за 2013 год</t>
  </si>
  <si>
    <t>За I полугодие 2014 года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</si>
  <si>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</si>
  <si>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Объем внебюджетных инвестиций в основной капитал (тыс.рублей)</t>
  </si>
  <si>
    <t>Оборот розничной торговли (тыс. рублей)</t>
  </si>
  <si>
    <t>Поголовье коров (голов)</t>
  </si>
  <si>
    <t>4=3/2</t>
  </si>
  <si>
    <t>8=7/6</t>
  </si>
  <si>
    <t>12=10/11</t>
  </si>
  <si>
    <t>16=15/14</t>
  </si>
  <si>
    <t>22=21/20</t>
  </si>
  <si>
    <t>26=25/24</t>
  </si>
  <si>
    <t>30=29/28</t>
  </si>
  <si>
    <t>34=33/32</t>
  </si>
  <si>
    <t>38=37/36</t>
  </si>
  <si>
    <t>43=42/11мес.*6мес.</t>
  </si>
  <si>
    <t>44=41*43</t>
  </si>
  <si>
    <t>45=44-43</t>
  </si>
  <si>
    <t>51=44-46-47-48-49-50</t>
  </si>
  <si>
    <t>За март</t>
  </si>
  <si>
    <t>За апрель</t>
  </si>
  <si>
    <t>За май</t>
  </si>
  <si>
    <t>Распределение за отчётный период за вычетом предоставленных субсидий за январь-май 2014 года</t>
  </si>
  <si>
    <t>55=53+54</t>
  </si>
  <si>
    <t>Распределение за отчётный период с учетом корректировок</t>
  </si>
  <si>
    <t>57=55-56</t>
  </si>
  <si>
    <t>Распределение за отчётный период с учетом корректировки и удержания</t>
  </si>
  <si>
    <t>Корректировка распределения с учетом использования показателя 
"темп роста среднемесячной номинальной заработной платы" за май 2014 года</t>
  </si>
  <si>
    <t>тыс. рублей</t>
  </si>
  <si>
    <t>н/д</t>
  </si>
  <si>
    <t>Раннее предоставленные субсидии
(без учета удержания субсидий в связи 
с исполнением показателей за 2013 год)</t>
  </si>
  <si>
    <t>Факторный анализ влияния отдельных показателей на итоговое распределение за I полугодие 2014 года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</si>
  <si>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</si>
  <si>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Объем внебюджетных инвестиций в основной капитал</t>
  </si>
  <si>
    <t>Оборот розничной торговли</t>
  </si>
  <si>
    <t xml:space="preserve"> + / -
(5)=(2)*(4)/(33)</t>
  </si>
  <si>
    <t xml:space="preserve"> + / -
(8)=(2)*(7)/(33)</t>
  </si>
  <si>
    <t xml:space="preserve"> + / -
(11)=(2)*(10)/(33)</t>
  </si>
  <si>
    <t xml:space="preserve"> + / -
(14)=(2)*(13)/(33)</t>
  </si>
  <si>
    <t xml:space="preserve"> + / -
(17)=(2)*(16)/(33)</t>
  </si>
  <si>
    <t xml:space="preserve"> + / -
(20)=(2)*(19)/(33)</t>
  </si>
  <si>
    <t xml:space="preserve"> + / -
(23)=(2)*(22)/(33)</t>
  </si>
  <si>
    <t xml:space="preserve"> + / -
(26)=(2)*(25)/(33)</t>
  </si>
  <si>
    <t xml:space="preserve"> + / -
(29)=(2)*(28)/(33)</t>
  </si>
  <si>
    <t xml:space="preserve"> + / -
(32)=(2)*(31)/(33)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</si>
</sst>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0.00_ ;[Red]\-0.00\ "/>
    <numFmt numFmtId="169" formatCode="#,##0.0_ ;[Red]\-#,##0.0\ "/>
    <numFmt numFmtId="170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95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1" fontId="16" fillId="12" borderId="3" xfId="0" applyNumberFormat="1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vertical="top" wrapText="1"/>
    </xf>
    <xf numFmtId="165" fontId="16" fillId="12" borderId="3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10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9" fontId="16" fillId="12" borderId="3" xfId="0" applyNumberFormat="1" applyFont="1" applyFill="1" applyBorder="1" applyAlignment="1">
      <alignment vertical="center"/>
    </xf>
    <xf numFmtId="169" fontId="14" fillId="0" borderId="3" xfId="0" applyNumberFormat="1" applyFont="1" applyFill="1" applyBorder="1" applyAlignment="1">
      <alignment horizontal="right"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4" fontId="16" fillId="12" borderId="3" xfId="0" applyNumberFormat="1" applyFont="1" applyFill="1" applyBorder="1" applyAlignment="1">
      <alignment horizontal="center" vertical="center" wrapText="1"/>
    </xf>
    <xf numFmtId="165" fontId="16" fillId="12" borderId="3" xfId="0" applyNumberFormat="1" applyFont="1" applyFill="1" applyBorder="1" applyAlignment="1">
      <alignment horizontal="center" vertical="center" wrapText="1"/>
    </xf>
    <xf numFmtId="168" fontId="16" fillId="12" borderId="3" xfId="0" applyNumberFormat="1" applyFont="1" applyFill="1" applyBorder="1" applyAlignment="1">
      <alignment horizontal="center" vertical="center"/>
    </xf>
    <xf numFmtId="168" fontId="14" fillId="12" borderId="3" xfId="0" applyNumberFormat="1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vertical="center"/>
    </xf>
    <xf numFmtId="165" fontId="16" fillId="13" borderId="3" xfId="0" applyNumberFormat="1" applyFont="1" applyFill="1" applyBorder="1" applyAlignment="1">
      <alignment vertical="center"/>
    </xf>
    <xf numFmtId="2" fontId="16" fillId="13" borderId="3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9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70" fontId="16" fillId="13" borderId="3" xfId="0" applyNumberFormat="1" applyFont="1" applyFill="1" applyBorder="1" applyAlignment="1">
      <alignment horizontal="right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166" fontId="16" fillId="13" borderId="3" xfId="0" applyNumberFormat="1" applyFont="1" applyFill="1" applyBorder="1" applyAlignment="1">
      <alignment vertical="center"/>
    </xf>
    <xf numFmtId="3" fontId="16" fillId="13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16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9" fontId="20" fillId="12" borderId="3" xfId="0" applyNumberFormat="1" applyFont="1" applyFill="1" applyBorder="1" applyAlignment="1">
      <alignment vertical="center"/>
    </xf>
    <xf numFmtId="169" fontId="17" fillId="0" borderId="3" xfId="0" applyNumberFormat="1" applyFont="1" applyFill="1" applyBorder="1" applyAlignment="1">
      <alignment horizontal="right" vertical="center"/>
    </xf>
    <xf numFmtId="169" fontId="20" fillId="14" borderId="3" xfId="0" applyNumberFormat="1" applyFont="1" applyFill="1" applyBorder="1" applyAlignment="1">
      <alignment vertical="center"/>
    </xf>
    <xf numFmtId="166" fontId="20" fillId="14" borderId="3" xfId="0" applyNumberFormat="1" applyFont="1" applyFill="1" applyBorder="1" applyAlignment="1">
      <alignment horizontal="center" vertical="center"/>
    </xf>
    <xf numFmtId="170" fontId="17" fillId="0" borderId="3" xfId="0" applyNumberFormat="1" applyFont="1" applyBorder="1"/>
    <xf numFmtId="169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3" fontId="17" fillId="0" borderId="3" xfId="0" applyNumberFormat="1" applyFont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right" vertical="center"/>
    </xf>
    <xf numFmtId="0" fontId="17" fillId="11" borderId="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7" fillId="20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9999"/>
      <color rgb="FFFFFFCC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  <pageSetUpPr fitToPage="1"/>
  </sheetPr>
  <dimension ref="A1:HG377"/>
  <sheetViews>
    <sheetView tabSelected="1" view="pageBreakPreview" zoomScale="85" zoomScaleNormal="70" zoomScaleSheetLayoutView="85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8"/>
  <cols>
    <col min="1" max="1" width="44.6640625" style="1" customWidth="1"/>
    <col min="2" max="3" width="15.109375" style="1" customWidth="1"/>
    <col min="4" max="4" width="8.6640625" style="1" customWidth="1"/>
    <col min="5" max="5" width="5.109375" style="1" customWidth="1"/>
    <col min="6" max="6" width="8.44140625" style="1" customWidth="1"/>
    <col min="7" max="7" width="9.6640625" style="1" customWidth="1"/>
    <col min="8" max="8" width="9" style="1" customWidth="1"/>
    <col min="9" max="9" width="5.6640625" style="1" customWidth="1"/>
    <col min="10" max="10" width="8.6640625" style="1" customWidth="1"/>
    <col min="11" max="11" width="9.88671875" style="1" customWidth="1"/>
    <col min="12" max="12" width="9" style="1" customWidth="1"/>
    <col min="13" max="13" width="5.44140625" style="1" customWidth="1"/>
    <col min="14" max="14" width="13.6640625" style="1" customWidth="1"/>
    <col min="15" max="15" width="13.77734375" style="1" customWidth="1"/>
    <col min="16" max="16" width="9.109375" style="1" customWidth="1"/>
    <col min="17" max="17" width="5.6640625" style="1" customWidth="1"/>
    <col min="18" max="18" width="10.88671875" style="1" customWidth="1"/>
    <col min="19" max="19" width="6.44140625" style="1" customWidth="1"/>
    <col min="20" max="20" width="10.88671875" style="1" customWidth="1"/>
    <col min="21" max="21" width="11.109375" style="1" customWidth="1"/>
    <col min="22" max="22" width="8.88671875" style="1" customWidth="1"/>
    <col min="23" max="23" width="5.88671875" style="1" customWidth="1"/>
    <col min="24" max="24" width="10" style="1" customWidth="1"/>
    <col min="25" max="25" width="9.6640625" style="1" customWidth="1"/>
    <col min="26" max="26" width="9" style="1" customWidth="1"/>
    <col min="27" max="27" width="5.6640625" style="1" customWidth="1"/>
    <col min="28" max="28" width="8.5546875" style="1" customWidth="1"/>
    <col min="29" max="29" width="9.88671875" style="1" customWidth="1"/>
    <col min="30" max="30" width="8.6640625" style="1" customWidth="1"/>
    <col min="31" max="31" width="5.5546875" style="1" customWidth="1"/>
    <col min="32" max="32" width="8.6640625" style="1" customWidth="1"/>
    <col min="33" max="33" width="9.6640625" style="1" customWidth="1"/>
    <col min="34" max="34" width="8.88671875" style="1" customWidth="1"/>
    <col min="35" max="35" width="5.33203125" style="1" customWidth="1"/>
    <col min="36" max="36" width="11" style="1" customWidth="1"/>
    <col min="37" max="37" width="10.6640625" style="1" customWidth="1"/>
    <col min="38" max="38" width="9" style="1" customWidth="1"/>
    <col min="39" max="39" width="5.5546875" style="1" customWidth="1"/>
    <col min="40" max="40" width="12" style="1" customWidth="1"/>
    <col min="41" max="41" width="11.88671875" style="1" customWidth="1"/>
    <col min="42" max="42" width="12.6640625" style="1" customWidth="1"/>
    <col min="43" max="43" width="16.44140625" style="1" customWidth="1"/>
    <col min="44" max="44" width="12.44140625" style="1" customWidth="1"/>
    <col min="45" max="45" width="11.6640625" style="1" customWidth="1"/>
    <col min="46" max="46" width="10.88671875" style="1" customWidth="1"/>
    <col min="47" max="48" width="11.109375" style="1" customWidth="1"/>
    <col min="49" max="49" width="10.88671875" style="1" customWidth="1"/>
    <col min="50" max="50" width="11.109375" style="1" customWidth="1"/>
    <col min="51" max="51" width="18.33203125" style="1" customWidth="1"/>
    <col min="52" max="52" width="12.33203125" style="1" customWidth="1"/>
    <col min="53" max="53" width="13" style="1" customWidth="1"/>
    <col min="54" max="54" width="12.109375" style="1" customWidth="1"/>
    <col min="55" max="55" width="11.6640625" style="1" customWidth="1"/>
    <col min="56" max="56" width="10.6640625" style="1" customWidth="1"/>
    <col min="57" max="57" width="11.6640625" style="1" customWidth="1"/>
    <col min="58" max="58" width="11.109375" style="1" customWidth="1"/>
    <col min="59" max="59" width="9.109375" style="1" customWidth="1"/>
    <col min="60" max="16384" width="9.109375" style="1"/>
  </cols>
  <sheetData>
    <row r="1" spans="1:58" ht="21.75" customHeight="1">
      <c r="A1" s="85" t="s">
        <v>384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 t="s">
        <v>384</v>
      </c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</row>
    <row r="2" spans="1:58" ht="15.6">
      <c r="A2" s="65" t="s">
        <v>401</v>
      </c>
      <c r="AI2" s="66" t="s">
        <v>428</v>
      </c>
      <c r="BE2" s="66" t="s">
        <v>428</v>
      </c>
    </row>
    <row r="3" spans="1:58" ht="136.19999999999999" customHeight="1">
      <c r="A3" s="83" t="s">
        <v>15</v>
      </c>
      <c r="B3" s="87" t="s">
        <v>391</v>
      </c>
      <c r="C3" s="87"/>
      <c r="D3" s="87"/>
      <c r="E3" s="87"/>
      <c r="F3" s="87" t="s">
        <v>390</v>
      </c>
      <c r="G3" s="87"/>
      <c r="H3" s="87"/>
      <c r="I3" s="87"/>
      <c r="J3" s="87" t="s">
        <v>389</v>
      </c>
      <c r="K3" s="87"/>
      <c r="L3" s="87"/>
      <c r="M3" s="87"/>
      <c r="N3" s="87" t="s">
        <v>402</v>
      </c>
      <c r="O3" s="87"/>
      <c r="P3" s="87"/>
      <c r="Q3" s="87"/>
      <c r="R3" s="87" t="s">
        <v>386</v>
      </c>
      <c r="S3" s="87"/>
      <c r="T3" s="87" t="s">
        <v>388</v>
      </c>
      <c r="U3" s="87"/>
      <c r="V3" s="87"/>
      <c r="W3" s="87"/>
      <c r="X3" s="87" t="s">
        <v>387</v>
      </c>
      <c r="Y3" s="87"/>
      <c r="Z3" s="87"/>
      <c r="AA3" s="87"/>
      <c r="AB3" s="82" t="s">
        <v>403</v>
      </c>
      <c r="AC3" s="82"/>
      <c r="AD3" s="82"/>
      <c r="AE3" s="82"/>
      <c r="AF3" s="82" t="s">
        <v>404</v>
      </c>
      <c r="AG3" s="82"/>
      <c r="AH3" s="82"/>
      <c r="AI3" s="82"/>
      <c r="AJ3" s="82" t="s">
        <v>405</v>
      </c>
      <c r="AK3" s="82"/>
      <c r="AL3" s="82"/>
      <c r="AM3" s="82"/>
      <c r="AN3" s="86" t="s">
        <v>377</v>
      </c>
      <c r="AO3" s="86" t="s">
        <v>378</v>
      </c>
      <c r="AP3" s="84" t="s">
        <v>383</v>
      </c>
      <c r="AQ3" s="83" t="s">
        <v>395</v>
      </c>
      <c r="AR3" s="83" t="s">
        <v>396</v>
      </c>
      <c r="AS3" s="83" t="s">
        <v>379</v>
      </c>
      <c r="AT3" s="83" t="s">
        <v>430</v>
      </c>
      <c r="AU3" s="83"/>
      <c r="AV3" s="83"/>
      <c r="AW3" s="83"/>
      <c r="AX3" s="83"/>
      <c r="AY3" s="83" t="s">
        <v>422</v>
      </c>
      <c r="AZ3" s="83" t="s">
        <v>397</v>
      </c>
      <c r="BA3" s="83" t="s">
        <v>399</v>
      </c>
      <c r="BB3" s="83" t="s">
        <v>427</v>
      </c>
      <c r="BC3" s="83" t="s">
        <v>424</v>
      </c>
      <c r="BD3" s="83" t="s">
        <v>400</v>
      </c>
      <c r="BE3" s="83" t="s">
        <v>426</v>
      </c>
    </row>
    <row r="4" spans="1:58" ht="42" customHeight="1">
      <c r="A4" s="83"/>
      <c r="B4" s="41" t="s">
        <v>369</v>
      </c>
      <c r="C4" s="41" t="s">
        <v>370</v>
      </c>
      <c r="D4" s="41" t="s">
        <v>385</v>
      </c>
      <c r="E4" s="41" t="s">
        <v>16</v>
      </c>
      <c r="F4" s="41" t="s">
        <v>369</v>
      </c>
      <c r="G4" s="41" t="s">
        <v>370</v>
      </c>
      <c r="H4" s="41" t="s">
        <v>385</v>
      </c>
      <c r="I4" s="41" t="s">
        <v>16</v>
      </c>
      <c r="J4" s="41" t="s">
        <v>369</v>
      </c>
      <c r="K4" s="41" t="s">
        <v>370</v>
      </c>
      <c r="L4" s="41" t="s">
        <v>385</v>
      </c>
      <c r="M4" s="41" t="s">
        <v>16</v>
      </c>
      <c r="N4" s="41" t="s">
        <v>369</v>
      </c>
      <c r="O4" s="41" t="s">
        <v>370</v>
      </c>
      <c r="P4" s="41" t="s">
        <v>385</v>
      </c>
      <c r="Q4" s="41" t="s">
        <v>16</v>
      </c>
      <c r="R4" s="41" t="s">
        <v>385</v>
      </c>
      <c r="S4" s="41" t="s">
        <v>16</v>
      </c>
      <c r="T4" s="41" t="s">
        <v>369</v>
      </c>
      <c r="U4" s="41" t="s">
        <v>370</v>
      </c>
      <c r="V4" s="41" t="s">
        <v>385</v>
      </c>
      <c r="W4" s="41" t="s">
        <v>16</v>
      </c>
      <c r="X4" s="41" t="s">
        <v>369</v>
      </c>
      <c r="Y4" s="41" t="s">
        <v>370</v>
      </c>
      <c r="Z4" s="41" t="s">
        <v>385</v>
      </c>
      <c r="AA4" s="41" t="s">
        <v>16</v>
      </c>
      <c r="AB4" s="42" t="s">
        <v>369</v>
      </c>
      <c r="AC4" s="42" t="s">
        <v>370</v>
      </c>
      <c r="AD4" s="42" t="s">
        <v>385</v>
      </c>
      <c r="AE4" s="42" t="s">
        <v>16</v>
      </c>
      <c r="AF4" s="42" t="s">
        <v>369</v>
      </c>
      <c r="AG4" s="42" t="s">
        <v>370</v>
      </c>
      <c r="AH4" s="42" t="s">
        <v>385</v>
      </c>
      <c r="AI4" s="42" t="s">
        <v>16</v>
      </c>
      <c r="AJ4" s="42" t="s">
        <v>369</v>
      </c>
      <c r="AK4" s="42" t="s">
        <v>370</v>
      </c>
      <c r="AL4" s="42" t="s">
        <v>385</v>
      </c>
      <c r="AM4" s="42" t="s">
        <v>16</v>
      </c>
      <c r="AN4" s="86"/>
      <c r="AO4" s="86"/>
      <c r="AP4" s="84"/>
      <c r="AQ4" s="83"/>
      <c r="AR4" s="83"/>
      <c r="AS4" s="83"/>
      <c r="AT4" s="43" t="s">
        <v>393</v>
      </c>
      <c r="AU4" s="43" t="s">
        <v>394</v>
      </c>
      <c r="AV4" s="43" t="s">
        <v>419</v>
      </c>
      <c r="AW4" s="43" t="s">
        <v>420</v>
      </c>
      <c r="AX4" s="43" t="s">
        <v>421</v>
      </c>
      <c r="AY4" s="83"/>
      <c r="AZ4" s="83"/>
      <c r="BA4" s="83"/>
      <c r="BB4" s="83"/>
      <c r="BC4" s="83"/>
      <c r="BD4" s="83"/>
      <c r="BE4" s="83"/>
    </row>
    <row r="5" spans="1:58" s="21" customFormat="1" ht="13.95" customHeight="1">
      <c r="A5" s="29">
        <v>1</v>
      </c>
      <c r="B5" s="29">
        <v>2</v>
      </c>
      <c r="C5" s="29">
        <v>3</v>
      </c>
      <c r="D5" s="29" t="s">
        <v>406</v>
      </c>
      <c r="E5" s="29">
        <v>5</v>
      </c>
      <c r="F5" s="29">
        <v>6</v>
      </c>
      <c r="G5" s="29">
        <v>7</v>
      </c>
      <c r="H5" s="29" t="s">
        <v>407</v>
      </c>
      <c r="I5" s="29">
        <v>9</v>
      </c>
      <c r="J5" s="29">
        <v>10</v>
      </c>
      <c r="K5" s="29">
        <v>11</v>
      </c>
      <c r="L5" s="29" t="s">
        <v>408</v>
      </c>
      <c r="M5" s="29">
        <v>13</v>
      </c>
      <c r="N5" s="29">
        <v>14</v>
      </c>
      <c r="O5" s="29">
        <v>15</v>
      </c>
      <c r="P5" s="29" t="s">
        <v>409</v>
      </c>
      <c r="Q5" s="29">
        <v>17</v>
      </c>
      <c r="R5" s="29">
        <v>18</v>
      </c>
      <c r="S5" s="29">
        <v>19</v>
      </c>
      <c r="T5" s="29">
        <v>20</v>
      </c>
      <c r="U5" s="29">
        <v>21</v>
      </c>
      <c r="V5" s="29" t="s">
        <v>410</v>
      </c>
      <c r="W5" s="29">
        <v>23</v>
      </c>
      <c r="X5" s="29">
        <v>24</v>
      </c>
      <c r="Y5" s="29">
        <v>25</v>
      </c>
      <c r="Z5" s="29" t="s">
        <v>411</v>
      </c>
      <c r="AA5" s="29">
        <v>27</v>
      </c>
      <c r="AB5" s="29">
        <v>28</v>
      </c>
      <c r="AC5" s="29">
        <v>29</v>
      </c>
      <c r="AD5" s="29" t="s">
        <v>412</v>
      </c>
      <c r="AE5" s="29">
        <v>31</v>
      </c>
      <c r="AF5" s="29">
        <v>32</v>
      </c>
      <c r="AG5" s="29">
        <v>33</v>
      </c>
      <c r="AH5" s="29" t="s">
        <v>413</v>
      </c>
      <c r="AI5" s="29">
        <v>35</v>
      </c>
      <c r="AJ5" s="29">
        <v>36</v>
      </c>
      <c r="AK5" s="29">
        <v>37</v>
      </c>
      <c r="AL5" s="29" t="s">
        <v>414</v>
      </c>
      <c r="AM5" s="29">
        <v>39</v>
      </c>
      <c r="AN5" s="29">
        <v>40</v>
      </c>
      <c r="AO5" s="29">
        <v>41</v>
      </c>
      <c r="AP5" s="29">
        <v>42</v>
      </c>
      <c r="AQ5" s="29" t="s">
        <v>415</v>
      </c>
      <c r="AR5" s="29" t="s">
        <v>416</v>
      </c>
      <c r="AS5" s="29" t="s">
        <v>417</v>
      </c>
      <c r="AT5" s="29">
        <v>46</v>
      </c>
      <c r="AU5" s="29">
        <v>47</v>
      </c>
      <c r="AV5" s="29">
        <v>48</v>
      </c>
      <c r="AW5" s="29">
        <v>49</v>
      </c>
      <c r="AX5" s="29">
        <v>50</v>
      </c>
      <c r="AY5" s="29" t="s">
        <v>418</v>
      </c>
      <c r="AZ5" s="29">
        <v>52</v>
      </c>
      <c r="BA5" s="29">
        <v>53</v>
      </c>
      <c r="BB5" s="29">
        <v>54</v>
      </c>
      <c r="BC5" s="29" t="s">
        <v>423</v>
      </c>
      <c r="BD5" s="29">
        <v>56</v>
      </c>
      <c r="BE5" s="29" t="s">
        <v>425</v>
      </c>
    </row>
    <row r="6" spans="1:58" s="3" customFormat="1" ht="16.95" customHeight="1">
      <c r="A6" s="44" t="s">
        <v>4</v>
      </c>
      <c r="B6" s="39">
        <f>SUM(B7:B16)</f>
        <v>409307984</v>
      </c>
      <c r="C6" s="39">
        <f>SUM(C7:C16)</f>
        <v>379778171.19999993</v>
      </c>
      <c r="D6" s="6">
        <f>C6/B6</f>
        <v>0.92785429565429622</v>
      </c>
      <c r="E6" s="24"/>
      <c r="F6" s="45"/>
      <c r="G6" s="45"/>
      <c r="H6" s="6"/>
      <c r="I6" s="24"/>
      <c r="J6" s="46"/>
      <c r="K6" s="46"/>
      <c r="L6" s="46"/>
      <c r="M6" s="24"/>
      <c r="N6" s="39">
        <f t="shared" ref="N6:O6" si="0">SUM(N7:N16)</f>
        <v>11772853.4</v>
      </c>
      <c r="O6" s="39">
        <f t="shared" si="0"/>
        <v>10367607.999999996</v>
      </c>
      <c r="P6" s="6">
        <f>O6/N6</f>
        <v>0.88063680466793171</v>
      </c>
      <c r="Q6" s="24"/>
      <c r="R6" s="47"/>
      <c r="S6" s="24"/>
      <c r="T6" s="46"/>
      <c r="U6" s="46"/>
      <c r="V6" s="46"/>
      <c r="W6" s="24"/>
      <c r="X6" s="46"/>
      <c r="Y6" s="48"/>
      <c r="Z6" s="48"/>
      <c r="AA6" s="24"/>
      <c r="AB6" s="45"/>
      <c r="AC6" s="45"/>
      <c r="AD6" s="6"/>
      <c r="AE6" s="24"/>
      <c r="AF6" s="45"/>
      <c r="AG6" s="45"/>
      <c r="AH6" s="6"/>
      <c r="AI6" s="24"/>
      <c r="AJ6" s="46"/>
      <c r="AK6" s="48"/>
      <c r="AL6" s="48"/>
      <c r="AM6" s="24"/>
      <c r="AN6" s="25"/>
      <c r="AO6" s="23"/>
      <c r="AP6" s="22">
        <f>SUM(AP7:AP16)</f>
        <v>2231853</v>
      </c>
      <c r="AQ6" s="39">
        <f>SUM(AQ7:AQ16)</f>
        <v>1217374.3636363633</v>
      </c>
      <c r="AR6" s="39">
        <f>SUM(AR7:AR16)</f>
        <v>1197170.5999999999</v>
      </c>
      <c r="AS6" s="39">
        <f>SUM(AS7:AS16)</f>
        <v>-20203.76363636359</v>
      </c>
      <c r="AT6" s="39">
        <f t="shared" ref="AT6:BE6" si="1">SUM(AT7:AT16)</f>
        <v>212368.2</v>
      </c>
      <c r="AU6" s="39">
        <f t="shared" si="1"/>
        <v>204003.69999999998</v>
      </c>
      <c r="AV6" s="39">
        <f t="shared" si="1"/>
        <v>199367.90000000002</v>
      </c>
      <c r="AW6" s="39">
        <f t="shared" si="1"/>
        <v>231711.50000000003</v>
      </c>
      <c r="AX6" s="39">
        <f t="shared" si="1"/>
        <v>197783.50000000003</v>
      </c>
      <c r="AY6" s="39">
        <f t="shared" si="1"/>
        <v>151935.80000000008</v>
      </c>
      <c r="AZ6" s="25"/>
      <c r="BA6" s="39">
        <f t="shared" si="1"/>
        <v>151935.80000000008</v>
      </c>
      <c r="BB6" s="39">
        <f t="shared" si="1"/>
        <v>503</v>
      </c>
      <c r="BC6" s="39">
        <f t="shared" si="1"/>
        <v>152438.79999999999</v>
      </c>
      <c r="BD6" s="39">
        <f t="shared" si="1"/>
        <v>0</v>
      </c>
      <c r="BE6" s="39">
        <f t="shared" si="1"/>
        <v>152438.79999999999</v>
      </c>
    </row>
    <row r="7" spans="1:58" s="2" customFormat="1" ht="16.95" customHeight="1">
      <c r="A7" s="12" t="s">
        <v>5</v>
      </c>
      <c r="B7" s="40">
        <v>111237295</v>
      </c>
      <c r="C7" s="40">
        <v>107063245</v>
      </c>
      <c r="D7" s="4">
        <f>IF(E7=0,0,IF(B7=0,1,IF(C7&lt;0,0,C7/B7)))</f>
        <v>0.96247616413182291</v>
      </c>
      <c r="E7" s="11">
        <v>15</v>
      </c>
      <c r="F7" s="11" t="s">
        <v>429</v>
      </c>
      <c r="G7" s="11" t="s">
        <v>429</v>
      </c>
      <c r="H7" s="11" t="s">
        <v>429</v>
      </c>
      <c r="I7" s="11" t="s">
        <v>429</v>
      </c>
      <c r="J7" s="79">
        <v>0.4</v>
      </c>
      <c r="K7" s="79">
        <v>0.4</v>
      </c>
      <c r="L7" s="4">
        <f>IF(M7=0,0,IF(J7=0,1,IF(K7&lt;0,0,J7/K7)))</f>
        <v>1</v>
      </c>
      <c r="M7" s="11">
        <v>5</v>
      </c>
      <c r="N7" s="40">
        <v>6563062.0999999996</v>
      </c>
      <c r="O7" s="40">
        <v>5772102.9000000004</v>
      </c>
      <c r="P7" s="4">
        <f>IF(Q7=0,0,IF(N7=0,1,IF(O7&lt;0,0,O7/N7)))</f>
        <v>0.87948320647461198</v>
      </c>
      <c r="Q7" s="11">
        <v>20</v>
      </c>
      <c r="R7" s="11">
        <v>1</v>
      </c>
      <c r="S7" s="11">
        <v>15</v>
      </c>
      <c r="T7" s="5" t="s">
        <v>371</v>
      </c>
      <c r="U7" s="5" t="s">
        <v>371</v>
      </c>
      <c r="V7" s="5" t="s">
        <v>371</v>
      </c>
      <c r="W7" s="5" t="s">
        <v>371</v>
      </c>
      <c r="X7" s="5" t="s">
        <v>371</v>
      </c>
      <c r="Y7" s="5" t="s">
        <v>371</v>
      </c>
      <c r="Z7" s="5" t="s">
        <v>371</v>
      </c>
      <c r="AA7" s="5" t="s">
        <v>371</v>
      </c>
      <c r="AB7" s="11" t="s">
        <v>429</v>
      </c>
      <c r="AC7" s="11" t="s">
        <v>429</v>
      </c>
      <c r="AD7" s="11" t="s">
        <v>429</v>
      </c>
      <c r="AE7" s="11" t="s">
        <v>429</v>
      </c>
      <c r="AF7" s="11" t="s">
        <v>429</v>
      </c>
      <c r="AG7" s="11" t="s">
        <v>429</v>
      </c>
      <c r="AH7" s="11" t="s">
        <v>429</v>
      </c>
      <c r="AI7" s="11" t="s">
        <v>429</v>
      </c>
      <c r="AJ7" s="5" t="s">
        <v>371</v>
      </c>
      <c r="AK7" s="5" t="s">
        <v>371</v>
      </c>
      <c r="AL7" s="5" t="s">
        <v>371</v>
      </c>
      <c r="AM7" s="5" t="s">
        <v>371</v>
      </c>
      <c r="AN7" s="58">
        <f>(D7*E7+L7*M7+P7*Q7+R7*S7)/(E7+M7+Q7+S7)</f>
        <v>0.94594193802671966</v>
      </c>
      <c r="AO7" s="58">
        <f>IF(AN7&gt;1.2,IF((AN7-1.2)*0.1+1.2&gt;1.3,1.3,(AN7-1.2)*0.1+1.2),AN7)</f>
        <v>0.94594193802671966</v>
      </c>
      <c r="AP7" s="59">
        <v>372155</v>
      </c>
      <c r="AQ7" s="40">
        <f>AP7/11*6</f>
        <v>202993.63636363635</v>
      </c>
      <c r="AR7" s="40">
        <f>ROUND(AO7*AQ7,1)</f>
        <v>192020.2</v>
      </c>
      <c r="AS7" s="40">
        <f>AR7-AQ7</f>
        <v>-10973.436363636341</v>
      </c>
      <c r="AT7" s="40">
        <v>32274.6</v>
      </c>
      <c r="AU7" s="40">
        <v>33187</v>
      </c>
      <c r="AV7" s="40">
        <v>30803.9</v>
      </c>
      <c r="AW7" s="40">
        <v>43833</v>
      </c>
      <c r="AX7" s="40">
        <v>31282.400000000001</v>
      </c>
      <c r="AY7" s="40">
        <f>AR7-SUM(AT7:AX7)</f>
        <v>20639.300000000017</v>
      </c>
      <c r="AZ7" s="11"/>
      <c r="BA7" s="40">
        <f>IF(OR(AY7&lt;0,AZ7="+"),0,AY7)</f>
        <v>20639.300000000017</v>
      </c>
      <c r="BB7" s="40">
        <v>363</v>
      </c>
      <c r="BC7" s="40">
        <f>BA7+BB7</f>
        <v>21002.300000000017</v>
      </c>
      <c r="BD7" s="40"/>
      <c r="BE7" s="40">
        <f>ROUND(BC7-BD7,1)</f>
        <v>21002.3</v>
      </c>
      <c r="BF7" s="26"/>
    </row>
    <row r="8" spans="1:58" s="2" customFormat="1" ht="16.95" customHeight="1">
      <c r="A8" s="12" t="s">
        <v>6</v>
      </c>
      <c r="B8" s="40">
        <v>209723880</v>
      </c>
      <c r="C8" s="40">
        <v>185202350</v>
      </c>
      <c r="D8" s="4">
        <f t="shared" ref="D8:D16" si="2">IF(E8=0,0,IF(B8=0,1,IF(C8&lt;0,0,C8/B8)))</f>
        <v>0.88307707257752432</v>
      </c>
      <c r="E8" s="11">
        <v>20</v>
      </c>
      <c r="F8" s="11" t="s">
        <v>429</v>
      </c>
      <c r="G8" s="11" t="s">
        <v>429</v>
      </c>
      <c r="H8" s="11" t="s">
        <v>429</v>
      </c>
      <c r="I8" s="11" t="s">
        <v>429</v>
      </c>
      <c r="J8" s="79">
        <v>0.9</v>
      </c>
      <c r="K8" s="79">
        <v>0.8</v>
      </c>
      <c r="L8" s="4">
        <f t="shared" ref="L8:L16" si="3">IF(M8=0,0,IF(J8=0,1,IF(K8&lt;0,0,J8/K8)))</f>
        <v>1.125</v>
      </c>
      <c r="M8" s="11">
        <v>15</v>
      </c>
      <c r="N8" s="40">
        <v>3394852.5</v>
      </c>
      <c r="O8" s="40">
        <v>2812153.3</v>
      </c>
      <c r="P8" s="4">
        <f t="shared" ref="P8:P16" si="4">IF(Q8=0,0,IF(N8=0,1,IF(O8&lt;0,0,O8/N8)))</f>
        <v>0.82835802144570336</v>
      </c>
      <c r="Q8" s="11">
        <v>20</v>
      </c>
      <c r="R8" s="11">
        <v>1</v>
      </c>
      <c r="S8" s="11">
        <v>15</v>
      </c>
      <c r="T8" s="5" t="s">
        <v>371</v>
      </c>
      <c r="U8" s="5" t="s">
        <v>371</v>
      </c>
      <c r="V8" s="5" t="s">
        <v>371</v>
      </c>
      <c r="W8" s="5" t="s">
        <v>371</v>
      </c>
      <c r="X8" s="5" t="s">
        <v>371</v>
      </c>
      <c r="Y8" s="5" t="s">
        <v>371</v>
      </c>
      <c r="Z8" s="5" t="s">
        <v>371</v>
      </c>
      <c r="AA8" s="5" t="s">
        <v>371</v>
      </c>
      <c r="AB8" s="11" t="s">
        <v>429</v>
      </c>
      <c r="AC8" s="11" t="s">
        <v>429</v>
      </c>
      <c r="AD8" s="11" t="s">
        <v>429</v>
      </c>
      <c r="AE8" s="11" t="s">
        <v>429</v>
      </c>
      <c r="AF8" s="11" t="s">
        <v>429</v>
      </c>
      <c r="AG8" s="11" t="s">
        <v>429</v>
      </c>
      <c r="AH8" s="11" t="s">
        <v>429</v>
      </c>
      <c r="AI8" s="11" t="s">
        <v>429</v>
      </c>
      <c r="AJ8" s="5" t="s">
        <v>371</v>
      </c>
      <c r="AK8" s="5" t="s">
        <v>371</v>
      </c>
      <c r="AL8" s="5" t="s">
        <v>371</v>
      </c>
      <c r="AM8" s="5" t="s">
        <v>371</v>
      </c>
      <c r="AN8" s="58">
        <f t="shared" ref="AN8:AN16" si="5">(D8*E8+L8*M8+P8*Q8+R8*S8)/(E8+M8+Q8+S8)</f>
        <v>0.94433859829235078</v>
      </c>
      <c r="AO8" s="58">
        <f t="shared" ref="AO8:AO44" si="6">IF(AN8&gt;1.2,IF((AN8-1.2)*0.1+1.2&gt;1.3,1.3,(AN8-1.2)*0.1+1.2),AN8)</f>
        <v>0.94433859829235078</v>
      </c>
      <c r="AP8" s="59">
        <v>280856</v>
      </c>
      <c r="AQ8" s="40">
        <f t="shared" ref="AQ8:AQ16" si="7">AP8/11*6</f>
        <v>153194.18181818182</v>
      </c>
      <c r="AR8" s="40">
        <f t="shared" ref="AR8:AR16" si="8">ROUND(AO8*AQ8,1)</f>
        <v>144667.20000000001</v>
      </c>
      <c r="AS8" s="40">
        <f t="shared" ref="AS8:AS16" si="9">AR8-AQ8</f>
        <v>-8526.9818181818118</v>
      </c>
      <c r="AT8" s="40">
        <v>25334.799999999999</v>
      </c>
      <c r="AU8" s="40">
        <v>23573.7</v>
      </c>
      <c r="AV8" s="40">
        <v>22493.9</v>
      </c>
      <c r="AW8" s="40">
        <v>28602.2</v>
      </c>
      <c r="AX8" s="40">
        <v>24050</v>
      </c>
      <c r="AY8" s="40">
        <f t="shared" ref="AY8:AY16" si="10">AR8-SUM(AT8:AX8)</f>
        <v>20612.60000000002</v>
      </c>
      <c r="AZ8" s="11"/>
      <c r="BA8" s="40">
        <f t="shared" ref="BA8:BA16" si="11">IF(OR(AY8&lt;0,AZ8="+"),0,AY8)</f>
        <v>20612.60000000002</v>
      </c>
      <c r="BB8" s="40">
        <v>240.4</v>
      </c>
      <c r="BC8" s="40">
        <f t="shared" ref="BC8:BC16" si="12">BA8+BB8</f>
        <v>20853.000000000022</v>
      </c>
      <c r="BD8" s="40"/>
      <c r="BE8" s="40">
        <f t="shared" ref="BE8:BE16" si="13">ROUND(BC8-BD8,1)</f>
        <v>20853</v>
      </c>
      <c r="BF8" s="26"/>
    </row>
    <row r="9" spans="1:58" s="2" customFormat="1" ht="16.95" customHeight="1">
      <c r="A9" s="12" t="s">
        <v>7</v>
      </c>
      <c r="B9" s="40">
        <v>22184724</v>
      </c>
      <c r="C9" s="40">
        <v>20616112</v>
      </c>
      <c r="D9" s="4">
        <f t="shared" si="2"/>
        <v>0.92929314784353412</v>
      </c>
      <c r="E9" s="11">
        <v>20</v>
      </c>
      <c r="F9" s="11" t="s">
        <v>429</v>
      </c>
      <c r="G9" s="11" t="s">
        <v>429</v>
      </c>
      <c r="H9" s="11" t="s">
        <v>429</v>
      </c>
      <c r="I9" s="11" t="s">
        <v>429</v>
      </c>
      <c r="J9" s="79">
        <v>0.5</v>
      </c>
      <c r="K9" s="79">
        <v>0.6</v>
      </c>
      <c r="L9" s="4">
        <f t="shared" si="3"/>
        <v>0.83333333333333337</v>
      </c>
      <c r="M9" s="11">
        <v>5</v>
      </c>
      <c r="N9" s="40">
        <v>592325.5</v>
      </c>
      <c r="O9" s="40">
        <v>543668.19999999995</v>
      </c>
      <c r="P9" s="4">
        <f t="shared" si="4"/>
        <v>0.91785378140903939</v>
      </c>
      <c r="Q9" s="11">
        <v>20</v>
      </c>
      <c r="R9" s="11">
        <v>1</v>
      </c>
      <c r="S9" s="11">
        <v>15</v>
      </c>
      <c r="T9" s="5" t="s">
        <v>371</v>
      </c>
      <c r="U9" s="5" t="s">
        <v>371</v>
      </c>
      <c r="V9" s="5" t="s">
        <v>371</v>
      </c>
      <c r="W9" s="5" t="s">
        <v>371</v>
      </c>
      <c r="X9" s="5" t="s">
        <v>371</v>
      </c>
      <c r="Y9" s="5" t="s">
        <v>371</v>
      </c>
      <c r="Z9" s="5" t="s">
        <v>371</v>
      </c>
      <c r="AA9" s="5" t="s">
        <v>371</v>
      </c>
      <c r="AB9" s="11" t="s">
        <v>429</v>
      </c>
      <c r="AC9" s="11" t="s">
        <v>429</v>
      </c>
      <c r="AD9" s="11" t="s">
        <v>429</v>
      </c>
      <c r="AE9" s="11" t="s">
        <v>429</v>
      </c>
      <c r="AF9" s="11" t="s">
        <v>429</v>
      </c>
      <c r="AG9" s="11" t="s">
        <v>429</v>
      </c>
      <c r="AH9" s="11" t="s">
        <v>429</v>
      </c>
      <c r="AI9" s="11" t="s">
        <v>429</v>
      </c>
      <c r="AJ9" s="5" t="s">
        <v>371</v>
      </c>
      <c r="AK9" s="5" t="s">
        <v>371</v>
      </c>
      <c r="AL9" s="5" t="s">
        <v>371</v>
      </c>
      <c r="AM9" s="5" t="s">
        <v>371</v>
      </c>
      <c r="AN9" s="58">
        <f t="shared" si="5"/>
        <v>0.93516008752863555</v>
      </c>
      <c r="AO9" s="58">
        <f t="shared" si="6"/>
        <v>0.93516008752863555</v>
      </c>
      <c r="AP9" s="59">
        <v>415274</v>
      </c>
      <c r="AQ9" s="40">
        <f t="shared" si="7"/>
        <v>226513.09090909088</v>
      </c>
      <c r="AR9" s="40">
        <f t="shared" si="8"/>
        <v>211826</v>
      </c>
      <c r="AS9" s="40">
        <f t="shared" si="9"/>
        <v>-14687.090909090883</v>
      </c>
      <c r="AT9" s="40">
        <v>38130.199999999997</v>
      </c>
      <c r="AU9" s="40">
        <v>38344.600000000006</v>
      </c>
      <c r="AV9" s="40">
        <v>35985.699999999997</v>
      </c>
      <c r="AW9" s="40">
        <v>44378.400000000001</v>
      </c>
      <c r="AX9" s="40">
        <v>34564.5</v>
      </c>
      <c r="AY9" s="40">
        <f t="shared" si="10"/>
        <v>20422.600000000006</v>
      </c>
      <c r="AZ9" s="11"/>
      <c r="BA9" s="40">
        <f t="shared" si="11"/>
        <v>20422.600000000006</v>
      </c>
      <c r="BB9" s="40">
        <v>298.7</v>
      </c>
      <c r="BC9" s="40">
        <f t="shared" si="12"/>
        <v>20721.300000000007</v>
      </c>
      <c r="BD9" s="40"/>
      <c r="BE9" s="40">
        <f t="shared" si="13"/>
        <v>20721.3</v>
      </c>
      <c r="BF9" s="26"/>
    </row>
    <row r="10" spans="1:58" s="2" customFormat="1" ht="16.95" customHeight="1">
      <c r="A10" s="12" t="s">
        <v>8</v>
      </c>
      <c r="B10" s="40">
        <v>35812093</v>
      </c>
      <c r="C10" s="40">
        <v>37476375.600000001</v>
      </c>
      <c r="D10" s="4">
        <f t="shared" si="2"/>
        <v>1.0464726426349893</v>
      </c>
      <c r="E10" s="11">
        <v>20</v>
      </c>
      <c r="F10" s="11" t="s">
        <v>429</v>
      </c>
      <c r="G10" s="11" t="s">
        <v>429</v>
      </c>
      <c r="H10" s="11" t="s">
        <v>429</v>
      </c>
      <c r="I10" s="11" t="s">
        <v>429</v>
      </c>
      <c r="J10" s="79">
        <v>0.7</v>
      </c>
      <c r="K10" s="79">
        <v>0.6</v>
      </c>
      <c r="L10" s="4">
        <f t="shared" si="3"/>
        <v>1.1666666666666667</v>
      </c>
      <c r="M10" s="11">
        <v>10</v>
      </c>
      <c r="N10" s="40">
        <v>461174.5</v>
      </c>
      <c r="O10" s="40">
        <v>522071.6</v>
      </c>
      <c r="P10" s="4">
        <f t="shared" si="4"/>
        <v>1.1320478473983275</v>
      </c>
      <c r="Q10" s="11">
        <v>20</v>
      </c>
      <c r="R10" s="11">
        <v>1</v>
      </c>
      <c r="S10" s="11">
        <v>15</v>
      </c>
      <c r="T10" s="5" t="s">
        <v>371</v>
      </c>
      <c r="U10" s="5" t="s">
        <v>371</v>
      </c>
      <c r="V10" s="5" t="s">
        <v>371</v>
      </c>
      <c r="W10" s="5" t="s">
        <v>371</v>
      </c>
      <c r="X10" s="5" t="s">
        <v>371</v>
      </c>
      <c r="Y10" s="5" t="s">
        <v>371</v>
      </c>
      <c r="Z10" s="5" t="s">
        <v>371</v>
      </c>
      <c r="AA10" s="5" t="s">
        <v>371</v>
      </c>
      <c r="AB10" s="11" t="s">
        <v>429</v>
      </c>
      <c r="AC10" s="11" t="s">
        <v>429</v>
      </c>
      <c r="AD10" s="11" t="s">
        <v>429</v>
      </c>
      <c r="AE10" s="11" t="s">
        <v>429</v>
      </c>
      <c r="AF10" s="11" t="s">
        <v>429</v>
      </c>
      <c r="AG10" s="11" t="s">
        <v>429</v>
      </c>
      <c r="AH10" s="11" t="s">
        <v>429</v>
      </c>
      <c r="AI10" s="11" t="s">
        <v>429</v>
      </c>
      <c r="AJ10" s="5" t="s">
        <v>371</v>
      </c>
      <c r="AK10" s="5" t="s">
        <v>371</v>
      </c>
      <c r="AL10" s="5" t="s">
        <v>371</v>
      </c>
      <c r="AM10" s="5" t="s">
        <v>371</v>
      </c>
      <c r="AN10" s="58">
        <f t="shared" si="5"/>
        <v>1.0805704071897384</v>
      </c>
      <c r="AO10" s="58">
        <f t="shared" si="6"/>
        <v>1.0805704071897384</v>
      </c>
      <c r="AP10" s="59">
        <v>257875</v>
      </c>
      <c r="AQ10" s="40">
        <f t="shared" si="7"/>
        <v>140659.09090909091</v>
      </c>
      <c r="AR10" s="40">
        <f t="shared" si="8"/>
        <v>151992.1</v>
      </c>
      <c r="AS10" s="40">
        <f t="shared" si="9"/>
        <v>11333.009090909094</v>
      </c>
      <c r="AT10" s="40">
        <v>28377.5</v>
      </c>
      <c r="AU10" s="40">
        <v>25461.4</v>
      </c>
      <c r="AV10" s="40">
        <v>22249.599999999999</v>
      </c>
      <c r="AW10" s="40">
        <v>24876.3</v>
      </c>
      <c r="AX10" s="40">
        <v>22634.1</v>
      </c>
      <c r="AY10" s="40">
        <f t="shared" si="10"/>
        <v>28393.200000000012</v>
      </c>
      <c r="AZ10" s="11"/>
      <c r="BA10" s="40">
        <f t="shared" si="11"/>
        <v>28393.200000000012</v>
      </c>
      <c r="BB10" s="40">
        <v>-191.3</v>
      </c>
      <c r="BC10" s="40">
        <f t="shared" si="12"/>
        <v>28201.900000000012</v>
      </c>
      <c r="BD10" s="40"/>
      <c r="BE10" s="40">
        <f t="shared" si="13"/>
        <v>28201.9</v>
      </c>
      <c r="BF10" s="26"/>
    </row>
    <row r="11" spans="1:58" s="2" customFormat="1" ht="16.95" customHeight="1">
      <c r="A11" s="12" t="s">
        <v>9</v>
      </c>
      <c r="B11" s="40">
        <v>3581163</v>
      </c>
      <c r="C11" s="40">
        <v>3400666.7</v>
      </c>
      <c r="D11" s="4">
        <f t="shared" si="2"/>
        <v>0.94959841258272804</v>
      </c>
      <c r="E11" s="11">
        <v>20</v>
      </c>
      <c r="F11" s="11" t="s">
        <v>429</v>
      </c>
      <c r="G11" s="11" t="s">
        <v>429</v>
      </c>
      <c r="H11" s="11" t="s">
        <v>429</v>
      </c>
      <c r="I11" s="11" t="s">
        <v>429</v>
      </c>
      <c r="J11" s="79">
        <v>1.1000000000000001</v>
      </c>
      <c r="K11" s="79">
        <v>1</v>
      </c>
      <c r="L11" s="4">
        <f t="shared" si="3"/>
        <v>1.1000000000000001</v>
      </c>
      <c r="M11" s="11">
        <v>10</v>
      </c>
      <c r="N11" s="40">
        <v>135915.5</v>
      </c>
      <c r="O11" s="40">
        <v>169862.1</v>
      </c>
      <c r="P11" s="4">
        <f t="shared" si="4"/>
        <v>1.2497625362817339</v>
      </c>
      <c r="Q11" s="11">
        <v>20</v>
      </c>
      <c r="R11" s="11">
        <v>1</v>
      </c>
      <c r="S11" s="11">
        <v>15</v>
      </c>
      <c r="T11" s="5" t="s">
        <v>371</v>
      </c>
      <c r="U11" s="5" t="s">
        <v>371</v>
      </c>
      <c r="V11" s="5" t="s">
        <v>371</v>
      </c>
      <c r="W11" s="5" t="s">
        <v>371</v>
      </c>
      <c r="X11" s="5" t="s">
        <v>371</v>
      </c>
      <c r="Y11" s="5" t="s">
        <v>371</v>
      </c>
      <c r="Z11" s="5" t="s">
        <v>371</v>
      </c>
      <c r="AA11" s="5" t="s">
        <v>371</v>
      </c>
      <c r="AB11" s="11" t="s">
        <v>429</v>
      </c>
      <c r="AC11" s="11" t="s">
        <v>429</v>
      </c>
      <c r="AD11" s="11" t="s">
        <v>429</v>
      </c>
      <c r="AE11" s="11" t="s">
        <v>429</v>
      </c>
      <c r="AF11" s="11" t="s">
        <v>429</v>
      </c>
      <c r="AG11" s="11" t="s">
        <v>429</v>
      </c>
      <c r="AH11" s="11" t="s">
        <v>429</v>
      </c>
      <c r="AI11" s="11" t="s">
        <v>429</v>
      </c>
      <c r="AJ11" s="5" t="s">
        <v>371</v>
      </c>
      <c r="AK11" s="5" t="s">
        <v>371</v>
      </c>
      <c r="AL11" s="5" t="s">
        <v>371</v>
      </c>
      <c r="AM11" s="5" t="s">
        <v>371</v>
      </c>
      <c r="AN11" s="58">
        <f t="shared" si="5"/>
        <v>1.0767264458044499</v>
      </c>
      <c r="AO11" s="58">
        <f t="shared" si="6"/>
        <v>1.0767264458044499</v>
      </c>
      <c r="AP11" s="59">
        <v>213571</v>
      </c>
      <c r="AQ11" s="40">
        <f t="shared" si="7"/>
        <v>116493.27272727274</v>
      </c>
      <c r="AR11" s="40">
        <f t="shared" si="8"/>
        <v>125431.4</v>
      </c>
      <c r="AS11" s="40">
        <f t="shared" si="9"/>
        <v>8938.127272727259</v>
      </c>
      <c r="AT11" s="40">
        <v>23449.4</v>
      </c>
      <c r="AU11" s="40">
        <v>23554.799999999999</v>
      </c>
      <c r="AV11" s="40">
        <v>23554</v>
      </c>
      <c r="AW11" s="40">
        <v>10079</v>
      </c>
      <c r="AX11" s="40">
        <v>25053.7</v>
      </c>
      <c r="AY11" s="40">
        <f t="shared" si="10"/>
        <v>19740.5</v>
      </c>
      <c r="AZ11" s="11"/>
      <c r="BA11" s="40">
        <f t="shared" si="11"/>
        <v>19740.5</v>
      </c>
      <c r="BB11" s="40">
        <v>-209.1</v>
      </c>
      <c r="BC11" s="40">
        <f t="shared" si="12"/>
        <v>19531.400000000001</v>
      </c>
      <c r="BD11" s="40"/>
      <c r="BE11" s="40">
        <f t="shared" si="13"/>
        <v>19531.400000000001</v>
      </c>
      <c r="BF11" s="26"/>
    </row>
    <row r="12" spans="1:58" s="2" customFormat="1" ht="16.95" customHeight="1">
      <c r="A12" s="12" t="s">
        <v>10</v>
      </c>
      <c r="B12" s="40">
        <v>11180812</v>
      </c>
      <c r="C12" s="40">
        <v>10980339.699999999</v>
      </c>
      <c r="D12" s="4">
        <f t="shared" si="2"/>
        <v>0.98206996951563086</v>
      </c>
      <c r="E12" s="11">
        <v>20</v>
      </c>
      <c r="F12" s="11" t="s">
        <v>429</v>
      </c>
      <c r="G12" s="11" t="s">
        <v>429</v>
      </c>
      <c r="H12" s="11" t="s">
        <v>429</v>
      </c>
      <c r="I12" s="11" t="s">
        <v>429</v>
      </c>
      <c r="J12" s="79">
        <v>1.3</v>
      </c>
      <c r="K12" s="79">
        <v>1.1000000000000001</v>
      </c>
      <c r="L12" s="4">
        <f t="shared" si="3"/>
        <v>1.1818181818181817</v>
      </c>
      <c r="M12" s="11">
        <v>15</v>
      </c>
      <c r="N12" s="40">
        <v>164197</v>
      </c>
      <c r="O12" s="40">
        <v>152770.4</v>
      </c>
      <c r="P12" s="4">
        <f t="shared" si="4"/>
        <v>0.93040920357862811</v>
      </c>
      <c r="Q12" s="11">
        <v>20</v>
      </c>
      <c r="R12" s="11">
        <v>1</v>
      </c>
      <c r="S12" s="11">
        <v>15</v>
      </c>
      <c r="T12" s="5" t="s">
        <v>371</v>
      </c>
      <c r="U12" s="5" t="s">
        <v>371</v>
      </c>
      <c r="V12" s="5" t="s">
        <v>371</v>
      </c>
      <c r="W12" s="5" t="s">
        <v>371</v>
      </c>
      <c r="X12" s="5" t="s">
        <v>371</v>
      </c>
      <c r="Y12" s="5" t="s">
        <v>371</v>
      </c>
      <c r="Z12" s="5" t="s">
        <v>371</v>
      </c>
      <c r="AA12" s="5" t="s">
        <v>371</v>
      </c>
      <c r="AB12" s="11" t="s">
        <v>429</v>
      </c>
      <c r="AC12" s="11" t="s">
        <v>429</v>
      </c>
      <c r="AD12" s="11" t="s">
        <v>429</v>
      </c>
      <c r="AE12" s="11" t="s">
        <v>429</v>
      </c>
      <c r="AF12" s="11" t="s">
        <v>429</v>
      </c>
      <c r="AG12" s="11" t="s">
        <v>429</v>
      </c>
      <c r="AH12" s="11" t="s">
        <v>429</v>
      </c>
      <c r="AI12" s="11" t="s">
        <v>429</v>
      </c>
      <c r="AJ12" s="5" t="s">
        <v>371</v>
      </c>
      <c r="AK12" s="5" t="s">
        <v>371</v>
      </c>
      <c r="AL12" s="5" t="s">
        <v>371</v>
      </c>
      <c r="AM12" s="5" t="s">
        <v>371</v>
      </c>
      <c r="AN12" s="58">
        <f t="shared" si="5"/>
        <v>1.0139550884165416</v>
      </c>
      <c r="AO12" s="58">
        <f t="shared" si="6"/>
        <v>1.0139550884165416</v>
      </c>
      <c r="AP12" s="59">
        <v>118130</v>
      </c>
      <c r="AQ12" s="40">
        <f t="shared" si="7"/>
        <v>64434.545454545456</v>
      </c>
      <c r="AR12" s="40">
        <f t="shared" si="8"/>
        <v>65333.7</v>
      </c>
      <c r="AS12" s="40">
        <f t="shared" si="9"/>
        <v>899.15454545454122</v>
      </c>
      <c r="AT12" s="40">
        <v>10356.200000000001</v>
      </c>
      <c r="AU12" s="40">
        <v>10786.3</v>
      </c>
      <c r="AV12" s="40">
        <v>12734.6</v>
      </c>
      <c r="AW12" s="40">
        <v>9543.7000000000007</v>
      </c>
      <c r="AX12" s="40">
        <v>10966.6</v>
      </c>
      <c r="AY12" s="40">
        <f t="shared" si="10"/>
        <v>10946.299999999996</v>
      </c>
      <c r="AZ12" s="11"/>
      <c r="BA12" s="40">
        <f t="shared" si="11"/>
        <v>10946.299999999996</v>
      </c>
      <c r="BB12" s="40">
        <v>-23.2</v>
      </c>
      <c r="BC12" s="40">
        <f t="shared" si="12"/>
        <v>10923.099999999995</v>
      </c>
      <c r="BD12" s="40"/>
      <c r="BE12" s="40">
        <f t="shared" si="13"/>
        <v>10923.1</v>
      </c>
      <c r="BF12" s="26"/>
    </row>
    <row r="13" spans="1:58" s="2" customFormat="1" ht="16.95" customHeight="1">
      <c r="A13" s="12" t="s">
        <v>11</v>
      </c>
      <c r="B13" s="40">
        <v>12887881</v>
      </c>
      <c r="C13" s="40">
        <v>12340616</v>
      </c>
      <c r="D13" s="4">
        <f t="shared" si="2"/>
        <v>0.95753646390744918</v>
      </c>
      <c r="E13" s="11">
        <v>20</v>
      </c>
      <c r="F13" s="11" t="s">
        <v>429</v>
      </c>
      <c r="G13" s="11" t="s">
        <v>429</v>
      </c>
      <c r="H13" s="11" t="s">
        <v>429</v>
      </c>
      <c r="I13" s="11" t="s">
        <v>429</v>
      </c>
      <c r="J13" s="79">
        <v>1.1000000000000001</v>
      </c>
      <c r="K13" s="79">
        <v>1.1000000000000001</v>
      </c>
      <c r="L13" s="4">
        <f t="shared" si="3"/>
        <v>1</v>
      </c>
      <c r="M13" s="11">
        <v>10</v>
      </c>
      <c r="N13" s="40">
        <v>171860.9</v>
      </c>
      <c r="O13" s="40">
        <v>144922.6</v>
      </c>
      <c r="P13" s="4">
        <f t="shared" si="4"/>
        <v>0.84325521395500669</v>
      </c>
      <c r="Q13" s="11">
        <v>20</v>
      </c>
      <c r="R13" s="11">
        <v>1</v>
      </c>
      <c r="S13" s="11">
        <v>15</v>
      </c>
      <c r="T13" s="5" t="s">
        <v>371</v>
      </c>
      <c r="U13" s="5" t="s">
        <v>371</v>
      </c>
      <c r="V13" s="5" t="s">
        <v>371</v>
      </c>
      <c r="W13" s="5" t="s">
        <v>371</v>
      </c>
      <c r="X13" s="5" t="s">
        <v>371</v>
      </c>
      <c r="Y13" s="5" t="s">
        <v>371</v>
      </c>
      <c r="Z13" s="5" t="s">
        <v>371</v>
      </c>
      <c r="AA13" s="5" t="s">
        <v>371</v>
      </c>
      <c r="AB13" s="11" t="s">
        <v>429</v>
      </c>
      <c r="AC13" s="11" t="s">
        <v>429</v>
      </c>
      <c r="AD13" s="11" t="s">
        <v>429</v>
      </c>
      <c r="AE13" s="11" t="s">
        <v>429</v>
      </c>
      <c r="AF13" s="11" t="s">
        <v>429</v>
      </c>
      <c r="AG13" s="11" t="s">
        <v>429</v>
      </c>
      <c r="AH13" s="11" t="s">
        <v>429</v>
      </c>
      <c r="AI13" s="11" t="s">
        <v>429</v>
      </c>
      <c r="AJ13" s="5" t="s">
        <v>371</v>
      </c>
      <c r="AK13" s="5" t="s">
        <v>371</v>
      </c>
      <c r="AL13" s="5" t="s">
        <v>371</v>
      </c>
      <c r="AM13" s="5" t="s">
        <v>371</v>
      </c>
      <c r="AN13" s="58">
        <f t="shared" si="5"/>
        <v>0.93870513164998637</v>
      </c>
      <c r="AO13" s="58">
        <f t="shared" si="6"/>
        <v>0.93870513164998637</v>
      </c>
      <c r="AP13" s="59">
        <v>173526</v>
      </c>
      <c r="AQ13" s="40">
        <f t="shared" si="7"/>
        <v>94650.545454545456</v>
      </c>
      <c r="AR13" s="40">
        <f t="shared" si="8"/>
        <v>88849</v>
      </c>
      <c r="AS13" s="40">
        <f t="shared" si="9"/>
        <v>-5801.5454545454559</v>
      </c>
      <c r="AT13" s="40">
        <v>14965.3</v>
      </c>
      <c r="AU13" s="40">
        <v>14035.5</v>
      </c>
      <c r="AV13" s="40">
        <v>15734.5</v>
      </c>
      <c r="AW13" s="40">
        <v>18613.7</v>
      </c>
      <c r="AX13" s="40">
        <v>14400.3</v>
      </c>
      <c r="AY13" s="40">
        <f t="shared" si="10"/>
        <v>11099.699999999997</v>
      </c>
      <c r="AZ13" s="11"/>
      <c r="BA13" s="40">
        <f t="shared" si="11"/>
        <v>11099.699999999997</v>
      </c>
      <c r="BB13" s="40">
        <v>192.9</v>
      </c>
      <c r="BC13" s="40">
        <f t="shared" si="12"/>
        <v>11292.599999999997</v>
      </c>
      <c r="BD13" s="40"/>
      <c r="BE13" s="40">
        <f t="shared" si="13"/>
        <v>11292.6</v>
      </c>
      <c r="BF13" s="26"/>
    </row>
    <row r="14" spans="1:58" s="2" customFormat="1" ht="16.95" customHeight="1">
      <c r="A14" s="12" t="s">
        <v>12</v>
      </c>
      <c r="B14" s="40">
        <v>304433</v>
      </c>
      <c r="C14" s="40">
        <v>322863.40000000002</v>
      </c>
      <c r="D14" s="4">
        <f t="shared" si="2"/>
        <v>1.0605400859959335</v>
      </c>
      <c r="E14" s="11">
        <v>20</v>
      </c>
      <c r="F14" s="11" t="s">
        <v>429</v>
      </c>
      <c r="G14" s="11" t="s">
        <v>429</v>
      </c>
      <c r="H14" s="11" t="s">
        <v>429</v>
      </c>
      <c r="I14" s="11" t="s">
        <v>429</v>
      </c>
      <c r="J14" s="79">
        <v>1.6</v>
      </c>
      <c r="K14" s="79">
        <v>1.4</v>
      </c>
      <c r="L14" s="4">
        <f t="shared" si="3"/>
        <v>1.142857142857143</v>
      </c>
      <c r="M14" s="11">
        <v>15</v>
      </c>
      <c r="N14" s="40">
        <v>49760</v>
      </c>
      <c r="O14" s="40">
        <v>52619.7</v>
      </c>
      <c r="P14" s="4">
        <f t="shared" si="4"/>
        <v>1.0574698553054662</v>
      </c>
      <c r="Q14" s="11">
        <v>20</v>
      </c>
      <c r="R14" s="11">
        <v>1</v>
      </c>
      <c r="S14" s="11">
        <v>15</v>
      </c>
      <c r="T14" s="5" t="s">
        <v>371</v>
      </c>
      <c r="U14" s="5" t="s">
        <v>371</v>
      </c>
      <c r="V14" s="5" t="s">
        <v>371</v>
      </c>
      <c r="W14" s="5" t="s">
        <v>371</v>
      </c>
      <c r="X14" s="5" t="s">
        <v>371</v>
      </c>
      <c r="Y14" s="5" t="s">
        <v>371</v>
      </c>
      <c r="Z14" s="5" t="s">
        <v>371</v>
      </c>
      <c r="AA14" s="5" t="s">
        <v>371</v>
      </c>
      <c r="AB14" s="11" t="s">
        <v>429</v>
      </c>
      <c r="AC14" s="11" t="s">
        <v>429</v>
      </c>
      <c r="AD14" s="11" t="s">
        <v>429</v>
      </c>
      <c r="AE14" s="11" t="s">
        <v>429</v>
      </c>
      <c r="AF14" s="11" t="s">
        <v>429</v>
      </c>
      <c r="AG14" s="11" t="s">
        <v>429</v>
      </c>
      <c r="AH14" s="11" t="s">
        <v>429</v>
      </c>
      <c r="AI14" s="11" t="s">
        <v>429</v>
      </c>
      <c r="AJ14" s="5" t="s">
        <v>371</v>
      </c>
      <c r="AK14" s="5" t="s">
        <v>371</v>
      </c>
      <c r="AL14" s="5" t="s">
        <v>371</v>
      </c>
      <c r="AM14" s="5" t="s">
        <v>371</v>
      </c>
      <c r="AN14" s="58">
        <f t="shared" si="5"/>
        <v>1.0643293709840735</v>
      </c>
      <c r="AO14" s="58">
        <f t="shared" si="6"/>
        <v>1.0643293709840735</v>
      </c>
      <c r="AP14" s="59">
        <v>109203</v>
      </c>
      <c r="AQ14" s="40">
        <f t="shared" si="7"/>
        <v>59565.272727272721</v>
      </c>
      <c r="AR14" s="40">
        <f t="shared" si="8"/>
        <v>63397.1</v>
      </c>
      <c r="AS14" s="40">
        <f t="shared" si="9"/>
        <v>3831.8272727272779</v>
      </c>
      <c r="AT14" s="40">
        <v>11462.3</v>
      </c>
      <c r="AU14" s="40">
        <v>10040.800000000001</v>
      </c>
      <c r="AV14" s="40">
        <v>10511.1</v>
      </c>
      <c r="AW14" s="40">
        <v>16203.1</v>
      </c>
      <c r="AX14" s="40">
        <v>9935.7000000000007</v>
      </c>
      <c r="AY14" s="40">
        <f t="shared" si="10"/>
        <v>5244.0999999999985</v>
      </c>
      <c r="AZ14" s="11"/>
      <c r="BA14" s="40">
        <f t="shared" si="11"/>
        <v>5244.0999999999985</v>
      </c>
      <c r="BB14" s="40">
        <v>-52.3</v>
      </c>
      <c r="BC14" s="40">
        <f t="shared" si="12"/>
        <v>5191.7999999999984</v>
      </c>
      <c r="BD14" s="40"/>
      <c r="BE14" s="40">
        <f t="shared" si="13"/>
        <v>5191.8</v>
      </c>
      <c r="BF14" s="26"/>
    </row>
    <row r="15" spans="1:58" s="2" customFormat="1" ht="16.95" customHeight="1">
      <c r="A15" s="12" t="s">
        <v>13</v>
      </c>
      <c r="B15" s="40">
        <v>1918624</v>
      </c>
      <c r="C15" s="40">
        <v>1885484.4</v>
      </c>
      <c r="D15" s="4">
        <f t="shared" si="2"/>
        <v>0.98272741297930177</v>
      </c>
      <c r="E15" s="11">
        <v>20</v>
      </c>
      <c r="F15" s="11" t="s">
        <v>429</v>
      </c>
      <c r="G15" s="11" t="s">
        <v>429</v>
      </c>
      <c r="H15" s="11" t="s">
        <v>429</v>
      </c>
      <c r="I15" s="11" t="s">
        <v>429</v>
      </c>
      <c r="J15" s="79">
        <v>1</v>
      </c>
      <c r="K15" s="79">
        <v>0.9</v>
      </c>
      <c r="L15" s="4">
        <f t="shared" si="3"/>
        <v>1.1111111111111112</v>
      </c>
      <c r="M15" s="11">
        <v>10</v>
      </c>
      <c r="N15" s="40">
        <v>155220.5</v>
      </c>
      <c r="O15" s="40">
        <v>122861</v>
      </c>
      <c r="P15" s="4">
        <f t="shared" si="4"/>
        <v>0.79152560389896953</v>
      </c>
      <c r="Q15" s="11">
        <v>20</v>
      </c>
      <c r="R15" s="11">
        <v>1</v>
      </c>
      <c r="S15" s="11">
        <v>15</v>
      </c>
      <c r="T15" s="5" t="s">
        <v>371</v>
      </c>
      <c r="U15" s="5" t="s">
        <v>371</v>
      </c>
      <c r="V15" s="5" t="s">
        <v>371</v>
      </c>
      <c r="W15" s="5" t="s">
        <v>371</v>
      </c>
      <c r="X15" s="5" t="s">
        <v>371</v>
      </c>
      <c r="Y15" s="5" t="s">
        <v>371</v>
      </c>
      <c r="Z15" s="5" t="s">
        <v>371</v>
      </c>
      <c r="AA15" s="5" t="s">
        <v>371</v>
      </c>
      <c r="AB15" s="11" t="s">
        <v>429</v>
      </c>
      <c r="AC15" s="11" t="s">
        <v>429</v>
      </c>
      <c r="AD15" s="11" t="s">
        <v>429</v>
      </c>
      <c r="AE15" s="11" t="s">
        <v>429</v>
      </c>
      <c r="AF15" s="11" t="s">
        <v>429</v>
      </c>
      <c r="AG15" s="11" t="s">
        <v>429</v>
      </c>
      <c r="AH15" s="11" t="s">
        <v>429</v>
      </c>
      <c r="AI15" s="11" t="s">
        <v>429</v>
      </c>
      <c r="AJ15" s="5" t="s">
        <v>371</v>
      </c>
      <c r="AK15" s="5" t="s">
        <v>371</v>
      </c>
      <c r="AL15" s="5" t="s">
        <v>371</v>
      </c>
      <c r="AM15" s="5" t="s">
        <v>371</v>
      </c>
      <c r="AN15" s="58">
        <f t="shared" si="5"/>
        <v>0.94763340690271591</v>
      </c>
      <c r="AO15" s="58">
        <f t="shared" si="6"/>
        <v>0.94763340690271591</v>
      </c>
      <c r="AP15" s="59">
        <v>183246</v>
      </c>
      <c r="AQ15" s="40">
        <f t="shared" si="7"/>
        <v>99952.363636363632</v>
      </c>
      <c r="AR15" s="40">
        <f t="shared" si="8"/>
        <v>94718.2</v>
      </c>
      <c r="AS15" s="40">
        <f t="shared" si="9"/>
        <v>-5234.1636363636353</v>
      </c>
      <c r="AT15" s="40">
        <v>17553.7</v>
      </c>
      <c r="AU15" s="40">
        <v>15844.999999999998</v>
      </c>
      <c r="AV15" s="40">
        <v>14016.9</v>
      </c>
      <c r="AW15" s="40">
        <v>18150.5</v>
      </c>
      <c r="AX15" s="40">
        <v>16279</v>
      </c>
      <c r="AY15" s="40">
        <f t="shared" si="10"/>
        <v>12873.099999999991</v>
      </c>
      <c r="AZ15" s="11"/>
      <c r="BA15" s="40">
        <f t="shared" si="11"/>
        <v>12873.099999999991</v>
      </c>
      <c r="BB15" s="40">
        <v>-130.5</v>
      </c>
      <c r="BC15" s="40">
        <f t="shared" si="12"/>
        <v>12742.599999999991</v>
      </c>
      <c r="BD15" s="40"/>
      <c r="BE15" s="40">
        <f t="shared" si="13"/>
        <v>12742.6</v>
      </c>
      <c r="BF15" s="26"/>
    </row>
    <row r="16" spans="1:58" s="2" customFormat="1" ht="16.95" customHeight="1">
      <c r="A16" s="12" t="s">
        <v>14</v>
      </c>
      <c r="B16" s="40">
        <v>477079</v>
      </c>
      <c r="C16" s="40">
        <v>490118.40000000002</v>
      </c>
      <c r="D16" s="4">
        <f t="shared" si="2"/>
        <v>1.0273317417031562</v>
      </c>
      <c r="E16" s="11">
        <v>20</v>
      </c>
      <c r="F16" s="11" t="s">
        <v>429</v>
      </c>
      <c r="G16" s="11" t="s">
        <v>429</v>
      </c>
      <c r="H16" s="11" t="s">
        <v>429</v>
      </c>
      <c r="I16" s="11" t="s">
        <v>429</v>
      </c>
      <c r="J16" s="79">
        <v>1.3</v>
      </c>
      <c r="K16" s="79">
        <v>1.1000000000000001</v>
      </c>
      <c r="L16" s="4">
        <f t="shared" si="3"/>
        <v>1.1818181818181817</v>
      </c>
      <c r="M16" s="11">
        <v>10</v>
      </c>
      <c r="N16" s="40">
        <v>84484.9</v>
      </c>
      <c r="O16" s="40">
        <v>74576.2</v>
      </c>
      <c r="P16" s="4">
        <f t="shared" si="4"/>
        <v>0.88271631972103892</v>
      </c>
      <c r="Q16" s="11">
        <v>20</v>
      </c>
      <c r="R16" s="11">
        <v>1</v>
      </c>
      <c r="S16" s="11">
        <v>15</v>
      </c>
      <c r="T16" s="5" t="s">
        <v>371</v>
      </c>
      <c r="U16" s="5" t="s">
        <v>371</v>
      </c>
      <c r="V16" s="5" t="s">
        <v>371</v>
      </c>
      <c r="W16" s="5" t="s">
        <v>371</v>
      </c>
      <c r="X16" s="5" t="s">
        <v>371</v>
      </c>
      <c r="Y16" s="5" t="s">
        <v>371</v>
      </c>
      <c r="Z16" s="5" t="s">
        <v>371</v>
      </c>
      <c r="AA16" s="5" t="s">
        <v>371</v>
      </c>
      <c r="AB16" s="11" t="s">
        <v>429</v>
      </c>
      <c r="AC16" s="11" t="s">
        <v>429</v>
      </c>
      <c r="AD16" s="11" t="s">
        <v>429</v>
      </c>
      <c r="AE16" s="11" t="s">
        <v>429</v>
      </c>
      <c r="AF16" s="11" t="s">
        <v>429</v>
      </c>
      <c r="AG16" s="11" t="s">
        <v>429</v>
      </c>
      <c r="AH16" s="11" t="s">
        <v>429</v>
      </c>
      <c r="AI16" s="11" t="s">
        <v>429</v>
      </c>
      <c r="AJ16" s="5" t="s">
        <v>371</v>
      </c>
      <c r="AK16" s="5" t="s">
        <v>371</v>
      </c>
      <c r="AL16" s="5" t="s">
        <v>371</v>
      </c>
      <c r="AM16" s="5" t="s">
        <v>371</v>
      </c>
      <c r="AN16" s="58">
        <f t="shared" si="5"/>
        <v>1.0002945084102419</v>
      </c>
      <c r="AO16" s="58">
        <f t="shared" si="6"/>
        <v>1.0002945084102419</v>
      </c>
      <c r="AP16" s="59">
        <v>108017</v>
      </c>
      <c r="AQ16" s="40">
        <f t="shared" si="7"/>
        <v>58918.363636363632</v>
      </c>
      <c r="AR16" s="40">
        <f t="shared" si="8"/>
        <v>58935.7</v>
      </c>
      <c r="AS16" s="40">
        <f t="shared" si="9"/>
        <v>17.336363636364695</v>
      </c>
      <c r="AT16" s="40">
        <v>10464.200000000001</v>
      </c>
      <c r="AU16" s="40">
        <v>9174.5999999999985</v>
      </c>
      <c r="AV16" s="40">
        <v>11283.7</v>
      </c>
      <c r="AW16" s="40">
        <v>17431.599999999999</v>
      </c>
      <c r="AX16" s="40">
        <v>8617.2000000000007</v>
      </c>
      <c r="AY16" s="40">
        <f t="shared" si="10"/>
        <v>1964.3999999999942</v>
      </c>
      <c r="AZ16" s="11"/>
      <c r="BA16" s="40">
        <f t="shared" si="11"/>
        <v>1964.3999999999942</v>
      </c>
      <c r="BB16" s="40">
        <v>14.4</v>
      </c>
      <c r="BC16" s="40">
        <f t="shared" si="12"/>
        <v>1978.7999999999943</v>
      </c>
      <c r="BD16" s="40"/>
      <c r="BE16" s="40">
        <f t="shared" si="13"/>
        <v>1978.8</v>
      </c>
      <c r="BF16" s="26"/>
    </row>
    <row r="17" spans="1:58" s="2" customFormat="1" ht="16.95" customHeight="1">
      <c r="A17" s="15" t="s">
        <v>21</v>
      </c>
      <c r="B17" s="39">
        <f>SUM(B18:B44)</f>
        <v>35652636</v>
      </c>
      <c r="C17" s="39">
        <f>SUM(C18:C44)</f>
        <v>36666591.300000004</v>
      </c>
      <c r="D17" s="6">
        <f>C17/B17</f>
        <v>1.0284398410260607</v>
      </c>
      <c r="E17" s="24"/>
      <c r="F17" s="22"/>
      <c r="G17" s="22"/>
      <c r="H17" s="6"/>
      <c r="I17" s="24"/>
      <c r="J17" s="20"/>
      <c r="K17" s="20"/>
      <c r="L17" s="7"/>
      <c r="M17" s="24"/>
      <c r="N17" s="39">
        <f>SUM(N18:N44)</f>
        <v>2633825.5999999996</v>
      </c>
      <c r="O17" s="39">
        <f>SUM(O18:O44)</f>
        <v>1956936.1000000006</v>
      </c>
      <c r="P17" s="6">
        <f>O17/N17</f>
        <v>0.7430013969034247</v>
      </c>
      <c r="Q17" s="24"/>
      <c r="R17" s="6"/>
      <c r="S17" s="24"/>
      <c r="T17" s="39">
        <f t="shared" ref="T17:U17" si="14">SUM(T18:T44)</f>
        <v>76442.8</v>
      </c>
      <c r="U17" s="39">
        <f t="shared" si="14"/>
        <v>82408.599999999977</v>
      </c>
      <c r="V17" s="6">
        <f>U17/T17</f>
        <v>1.0780426671969103</v>
      </c>
      <c r="W17" s="24"/>
      <c r="X17" s="39">
        <f t="shared" ref="X17" si="15">SUM(X18:X44)</f>
        <v>30231.1</v>
      </c>
      <c r="Y17" s="39">
        <f t="shared" ref="Y17" si="16">SUM(Y18:Y44)</f>
        <v>36879.299999999996</v>
      </c>
      <c r="Z17" s="6">
        <f>Y17/X17</f>
        <v>1.2199126065541777</v>
      </c>
      <c r="AA17" s="24"/>
      <c r="AB17" s="22"/>
      <c r="AC17" s="22"/>
      <c r="AD17" s="6"/>
      <c r="AE17" s="24"/>
      <c r="AF17" s="22"/>
      <c r="AG17" s="22"/>
      <c r="AH17" s="6"/>
      <c r="AI17" s="24"/>
      <c r="AJ17" s="22">
        <f t="shared" ref="AJ17:AK17" si="17">SUM(AJ18:AJ44)</f>
        <v>104886</v>
      </c>
      <c r="AK17" s="22">
        <f t="shared" si="17"/>
        <v>106284</v>
      </c>
      <c r="AL17" s="6">
        <f>AK17/AJ17</f>
        <v>1.013328756936102</v>
      </c>
      <c r="AM17" s="24"/>
      <c r="AN17" s="25"/>
      <c r="AO17" s="23"/>
      <c r="AP17" s="22">
        <f>SUM(AP18:AP44)</f>
        <v>1115907</v>
      </c>
      <c r="AQ17" s="39">
        <f>SUM(AQ18:AQ44)</f>
        <v>608676.54545454541</v>
      </c>
      <c r="AR17" s="39">
        <f>SUM(AR18:AR44)</f>
        <v>621441.4</v>
      </c>
      <c r="AS17" s="39">
        <f>SUM(AS18:AS44)</f>
        <v>12764.854545454546</v>
      </c>
      <c r="AT17" s="39">
        <f t="shared" ref="AT17:BE17" si="18">SUM(AT18:AT44)</f>
        <v>105441.10000000002</v>
      </c>
      <c r="AU17" s="39">
        <f t="shared" si="18"/>
        <v>104068.59999999998</v>
      </c>
      <c r="AV17" s="39">
        <f t="shared" si="18"/>
        <v>101035.00000000003</v>
      </c>
      <c r="AW17" s="39">
        <f t="shared" si="18"/>
        <v>125815.2</v>
      </c>
      <c r="AX17" s="39">
        <f t="shared" si="18"/>
        <v>103428</v>
      </c>
      <c r="AY17" s="39">
        <f t="shared" si="18"/>
        <v>81653.499999999985</v>
      </c>
      <c r="AZ17" s="49"/>
      <c r="BA17" s="39">
        <f t="shared" si="18"/>
        <v>81653.499999999985</v>
      </c>
      <c r="BB17" s="39">
        <f t="shared" si="18"/>
        <v>-139.79999999999998</v>
      </c>
      <c r="BC17" s="39">
        <f t="shared" si="18"/>
        <v>81513.699999999983</v>
      </c>
      <c r="BD17" s="39">
        <f t="shared" si="18"/>
        <v>0</v>
      </c>
      <c r="BE17" s="39">
        <f t="shared" si="18"/>
        <v>81513.7</v>
      </c>
      <c r="BF17" s="26"/>
    </row>
    <row r="18" spans="1:58" s="2" customFormat="1" ht="16.95" customHeight="1">
      <c r="A18" s="13" t="s">
        <v>0</v>
      </c>
      <c r="B18" s="40">
        <v>33026</v>
      </c>
      <c r="C18" s="40">
        <v>32493.200000000001</v>
      </c>
      <c r="D18" s="4">
        <f t="shared" ref="D18:D44" si="19">IF(E18=0,0,IF(B18=0,1,IF(C18&lt;0,0,C18/B18)))</f>
        <v>0.98386725610125358</v>
      </c>
      <c r="E18" s="11">
        <v>10</v>
      </c>
      <c r="F18" s="11" t="s">
        <v>429</v>
      </c>
      <c r="G18" s="11" t="s">
        <v>429</v>
      </c>
      <c r="H18" s="11" t="s">
        <v>429</v>
      </c>
      <c r="I18" s="11" t="s">
        <v>429</v>
      </c>
      <c r="J18" s="79">
        <v>2.4</v>
      </c>
      <c r="K18" s="79">
        <v>2.1</v>
      </c>
      <c r="L18" s="4">
        <f t="shared" ref="L18:L44" si="20">IF(M18=0,0,IF(J18=0,1,IF(K18&lt;0,0,J18/K18)))</f>
        <v>1.1428571428571428</v>
      </c>
      <c r="M18" s="11">
        <v>15</v>
      </c>
      <c r="N18" s="40">
        <v>21525.5</v>
      </c>
      <c r="O18" s="40">
        <v>19023</v>
      </c>
      <c r="P18" s="4">
        <f t="shared" ref="P18:P44" si="21">IF(Q18=0,0,IF(N18=0,1,IF(O18&lt;0,0,O18/N18)))</f>
        <v>0.88374253792014124</v>
      </c>
      <c r="Q18" s="11">
        <v>20</v>
      </c>
      <c r="R18" s="11">
        <v>1</v>
      </c>
      <c r="S18" s="11">
        <v>15</v>
      </c>
      <c r="T18" s="40">
        <v>754</v>
      </c>
      <c r="U18" s="40">
        <v>792.4</v>
      </c>
      <c r="V18" s="4">
        <f>IF(W18=0,0,IF(T18=0,1,IF(U18&lt;0,0,U18/T18)))</f>
        <v>1.0509283819628648</v>
      </c>
      <c r="W18" s="11">
        <v>20</v>
      </c>
      <c r="X18" s="40">
        <v>122</v>
      </c>
      <c r="Y18" s="40">
        <v>125.7</v>
      </c>
      <c r="Z18" s="4">
        <f>IF(AA18=0,0,IF(X18=0,1,IF(Y18&lt;0,0,Y18/X18)))</f>
        <v>1.0303278688524591</v>
      </c>
      <c r="AA18" s="11">
        <v>15</v>
      </c>
      <c r="AB18" s="11" t="s">
        <v>429</v>
      </c>
      <c r="AC18" s="11" t="s">
        <v>429</v>
      </c>
      <c r="AD18" s="11" t="s">
        <v>429</v>
      </c>
      <c r="AE18" s="11" t="s">
        <v>429</v>
      </c>
      <c r="AF18" s="11" t="s">
        <v>429</v>
      </c>
      <c r="AG18" s="11" t="s">
        <v>429</v>
      </c>
      <c r="AH18" s="11" t="s">
        <v>429</v>
      </c>
      <c r="AI18" s="11" t="s">
        <v>429</v>
      </c>
      <c r="AJ18" s="59">
        <v>3773</v>
      </c>
      <c r="AK18" s="59">
        <v>3735</v>
      </c>
      <c r="AL18" s="4">
        <f>IF(AM18=0,0,IF(AJ18=0,1,IF(AK18&lt;0,0,AK18/AJ18)))</f>
        <v>0.98992843890803073</v>
      </c>
      <c r="AM18" s="11">
        <v>20</v>
      </c>
      <c r="AN18" s="58">
        <f>(D18*E18+L18*M18+P18*Q18+R18*S18+V18*W18+Z18*AA18+AL18*AM18)/(E18+M18+Q18+S18+W18+AA18+AM18)</f>
        <v>1.0080733470650201</v>
      </c>
      <c r="AO18" s="58">
        <f t="shared" si="6"/>
        <v>1.0080733470650201</v>
      </c>
      <c r="AP18" s="59">
        <v>23589</v>
      </c>
      <c r="AQ18" s="40">
        <f t="shared" ref="AQ18:AQ44" si="22">AP18/11*6</f>
        <v>12866.727272727272</v>
      </c>
      <c r="AR18" s="40">
        <f t="shared" ref="AR18:AR44" si="23">ROUND(AO18*AQ18,1)</f>
        <v>12970.6</v>
      </c>
      <c r="AS18" s="40">
        <f t="shared" ref="AS18:AS44" si="24">AR18-AQ18</f>
        <v>103.8727272727283</v>
      </c>
      <c r="AT18" s="40">
        <v>2673.7</v>
      </c>
      <c r="AU18" s="40">
        <v>2000.4000000000003</v>
      </c>
      <c r="AV18" s="40">
        <v>1671.2</v>
      </c>
      <c r="AW18" s="40">
        <v>2056.6999999999998</v>
      </c>
      <c r="AX18" s="40">
        <v>2130.6999999999998</v>
      </c>
      <c r="AY18" s="40">
        <f t="shared" ref="AY18:AY44" si="25">AR18-SUM(AT18:AX18)</f>
        <v>2437.8999999999996</v>
      </c>
      <c r="AZ18" s="11"/>
      <c r="BA18" s="40">
        <f t="shared" ref="BA18:BA44" si="26">IF(OR(AY18&lt;0,AZ18="+"),0,AY18)</f>
        <v>2437.8999999999996</v>
      </c>
      <c r="BB18" s="40">
        <v>-5.6</v>
      </c>
      <c r="BC18" s="40">
        <f t="shared" ref="BC18:BC44" si="27">BA18+BB18</f>
        <v>2432.2999999999997</v>
      </c>
      <c r="BD18" s="40"/>
      <c r="BE18" s="40">
        <f t="shared" ref="BE18:BE44" si="28">ROUND(BC18-BD18,1)</f>
        <v>2432.3000000000002</v>
      </c>
      <c r="BF18" s="26"/>
    </row>
    <row r="19" spans="1:58" s="2" customFormat="1" ht="16.95" customHeight="1">
      <c r="A19" s="13" t="s">
        <v>22</v>
      </c>
      <c r="B19" s="40">
        <v>3885342</v>
      </c>
      <c r="C19" s="40">
        <v>4188018</v>
      </c>
      <c r="D19" s="4">
        <f t="shared" si="19"/>
        <v>1.0779020225246581</v>
      </c>
      <c r="E19" s="11">
        <v>10</v>
      </c>
      <c r="F19" s="11" t="s">
        <v>429</v>
      </c>
      <c r="G19" s="11" t="s">
        <v>429</v>
      </c>
      <c r="H19" s="11" t="s">
        <v>429</v>
      </c>
      <c r="I19" s="11" t="s">
        <v>429</v>
      </c>
      <c r="J19" s="79">
        <v>1.2</v>
      </c>
      <c r="K19" s="79">
        <v>1.2</v>
      </c>
      <c r="L19" s="4">
        <f t="shared" si="20"/>
        <v>1</v>
      </c>
      <c r="M19" s="11">
        <v>5</v>
      </c>
      <c r="N19" s="40">
        <v>117002.5</v>
      </c>
      <c r="O19" s="40">
        <v>91053.6</v>
      </c>
      <c r="P19" s="4">
        <f t="shared" si="21"/>
        <v>0.77821926881904235</v>
      </c>
      <c r="Q19" s="11">
        <v>20</v>
      </c>
      <c r="R19" s="11">
        <v>1</v>
      </c>
      <c r="S19" s="11">
        <v>15</v>
      </c>
      <c r="T19" s="40">
        <v>3859</v>
      </c>
      <c r="U19" s="40">
        <v>4062.1</v>
      </c>
      <c r="V19" s="4">
        <f t="shared" ref="V19:V44" si="29">IF(W19=0,0,IF(T19=0,1,IF(U19&lt;0,0,U19/T19)))</f>
        <v>1.0526302150816274</v>
      </c>
      <c r="W19" s="11">
        <v>20</v>
      </c>
      <c r="X19" s="40">
        <v>353.5</v>
      </c>
      <c r="Y19" s="40">
        <v>382.5</v>
      </c>
      <c r="Z19" s="4">
        <f t="shared" ref="Z19:Z44" si="30">IF(AA19=0,0,IF(X19=0,1,IF(Y19&lt;0,0,Y19/X19)))</f>
        <v>1.082036775106082</v>
      </c>
      <c r="AA19" s="11">
        <v>10</v>
      </c>
      <c r="AB19" s="11" t="s">
        <v>429</v>
      </c>
      <c r="AC19" s="11" t="s">
        <v>429</v>
      </c>
      <c r="AD19" s="11" t="s">
        <v>429</v>
      </c>
      <c r="AE19" s="11" t="s">
        <v>429</v>
      </c>
      <c r="AF19" s="11" t="s">
        <v>429</v>
      </c>
      <c r="AG19" s="11" t="s">
        <v>429</v>
      </c>
      <c r="AH19" s="11" t="s">
        <v>429</v>
      </c>
      <c r="AI19" s="11" t="s">
        <v>429</v>
      </c>
      <c r="AJ19" s="59">
        <v>4157</v>
      </c>
      <c r="AK19" s="59">
        <v>4376</v>
      </c>
      <c r="AL19" s="4">
        <f t="shared" ref="AL19:AL44" si="31">IF(AM19=0,0,IF(AJ19=0,1,IF(AK19&lt;0,0,AK19/AJ19)))</f>
        <v>1.0526822227567958</v>
      </c>
      <c r="AM19" s="11">
        <v>20</v>
      </c>
      <c r="AN19" s="58">
        <f t="shared" ref="AN19:AN44" si="32">(D19*E19+L19*M19+P19*Q19+R19*S19+V19*W19+Z19*AA19+AL19*AM19)/(E19+M19+Q19+S19+W19+AA19+AM19)</f>
        <v>0.99270022109456701</v>
      </c>
      <c r="AO19" s="58">
        <f t="shared" si="6"/>
        <v>0.99270022109456701</v>
      </c>
      <c r="AP19" s="59">
        <v>36799</v>
      </c>
      <c r="AQ19" s="40">
        <f t="shared" si="22"/>
        <v>20072.18181818182</v>
      </c>
      <c r="AR19" s="40">
        <f t="shared" si="23"/>
        <v>19925.7</v>
      </c>
      <c r="AS19" s="40">
        <f t="shared" si="24"/>
        <v>-146.48181818181911</v>
      </c>
      <c r="AT19" s="40">
        <v>3794.7</v>
      </c>
      <c r="AU19" s="40">
        <v>3469.4000000000005</v>
      </c>
      <c r="AV19" s="40">
        <v>3095.6</v>
      </c>
      <c r="AW19" s="40">
        <v>3315</v>
      </c>
      <c r="AX19" s="40">
        <v>3027.1</v>
      </c>
      <c r="AY19" s="40">
        <f t="shared" si="25"/>
        <v>3223.9000000000015</v>
      </c>
      <c r="AZ19" s="11"/>
      <c r="BA19" s="40">
        <f t="shared" si="26"/>
        <v>3223.9000000000015</v>
      </c>
      <c r="BB19" s="40">
        <v>-10.3</v>
      </c>
      <c r="BC19" s="40">
        <f t="shared" si="27"/>
        <v>3213.6000000000013</v>
      </c>
      <c r="BD19" s="40"/>
      <c r="BE19" s="40">
        <f t="shared" si="28"/>
        <v>3213.6</v>
      </c>
      <c r="BF19" s="26"/>
    </row>
    <row r="20" spans="1:58" s="2" customFormat="1" ht="16.95" customHeight="1">
      <c r="A20" s="13" t="s">
        <v>23</v>
      </c>
      <c r="B20" s="40">
        <v>996947</v>
      </c>
      <c r="C20" s="40">
        <v>1101850.6000000001</v>
      </c>
      <c r="D20" s="4">
        <f t="shared" si="19"/>
        <v>1.1052248514715428</v>
      </c>
      <c r="E20" s="11">
        <v>10</v>
      </c>
      <c r="F20" s="11" t="s">
        <v>429</v>
      </c>
      <c r="G20" s="11" t="s">
        <v>429</v>
      </c>
      <c r="H20" s="11" t="s">
        <v>429</v>
      </c>
      <c r="I20" s="11" t="s">
        <v>429</v>
      </c>
      <c r="J20" s="79">
        <v>2.2999999999999998</v>
      </c>
      <c r="K20" s="79">
        <v>2</v>
      </c>
      <c r="L20" s="4">
        <f t="shared" si="20"/>
        <v>1.1499999999999999</v>
      </c>
      <c r="M20" s="11">
        <v>10</v>
      </c>
      <c r="N20" s="40">
        <v>40155.4</v>
      </c>
      <c r="O20" s="40">
        <v>37840.699999999997</v>
      </c>
      <c r="P20" s="4">
        <f t="shared" si="21"/>
        <v>0.94235644521035766</v>
      </c>
      <c r="Q20" s="11">
        <v>20</v>
      </c>
      <c r="R20" s="11">
        <v>1</v>
      </c>
      <c r="S20" s="11">
        <v>15</v>
      </c>
      <c r="T20" s="40">
        <v>3377.1</v>
      </c>
      <c r="U20" s="40">
        <v>4523.3999999999996</v>
      </c>
      <c r="V20" s="4">
        <f t="shared" si="29"/>
        <v>1.3394332415385981</v>
      </c>
      <c r="W20" s="11">
        <v>20</v>
      </c>
      <c r="X20" s="40">
        <v>829.8</v>
      </c>
      <c r="Y20" s="40">
        <v>369.3</v>
      </c>
      <c r="Z20" s="4">
        <f t="shared" si="30"/>
        <v>0.44504699927693425</v>
      </c>
      <c r="AA20" s="11">
        <v>20</v>
      </c>
      <c r="AB20" s="11" t="s">
        <v>429</v>
      </c>
      <c r="AC20" s="11" t="s">
        <v>429</v>
      </c>
      <c r="AD20" s="11" t="s">
        <v>429</v>
      </c>
      <c r="AE20" s="11" t="s">
        <v>429</v>
      </c>
      <c r="AF20" s="11" t="s">
        <v>429</v>
      </c>
      <c r="AG20" s="11" t="s">
        <v>429</v>
      </c>
      <c r="AH20" s="11" t="s">
        <v>429</v>
      </c>
      <c r="AI20" s="11" t="s">
        <v>429</v>
      </c>
      <c r="AJ20" s="59">
        <v>2720</v>
      </c>
      <c r="AK20" s="59">
        <v>2728</v>
      </c>
      <c r="AL20" s="4">
        <f t="shared" si="31"/>
        <v>1.0029411764705882</v>
      </c>
      <c r="AM20" s="11">
        <v>20</v>
      </c>
      <c r="AN20" s="58">
        <f t="shared" si="32"/>
        <v>0.97519831099691301</v>
      </c>
      <c r="AO20" s="58">
        <f t="shared" si="6"/>
        <v>0.97519831099691301</v>
      </c>
      <c r="AP20" s="59">
        <v>34704</v>
      </c>
      <c r="AQ20" s="40">
        <f t="shared" si="22"/>
        <v>18929.454545454544</v>
      </c>
      <c r="AR20" s="40">
        <f t="shared" si="23"/>
        <v>18460</v>
      </c>
      <c r="AS20" s="40">
        <f t="shared" si="24"/>
        <v>-469.45454545454413</v>
      </c>
      <c r="AT20" s="40">
        <v>3112.8</v>
      </c>
      <c r="AU20" s="40">
        <v>2881.7999999999997</v>
      </c>
      <c r="AV20" s="40">
        <v>2906.5</v>
      </c>
      <c r="AW20" s="40">
        <v>3188.4</v>
      </c>
      <c r="AX20" s="40">
        <v>3857.6</v>
      </c>
      <c r="AY20" s="40">
        <f t="shared" si="25"/>
        <v>2512.8999999999996</v>
      </c>
      <c r="AZ20" s="11"/>
      <c r="BA20" s="40">
        <f t="shared" si="26"/>
        <v>2512.8999999999996</v>
      </c>
      <c r="BB20" s="40">
        <v>-8.9</v>
      </c>
      <c r="BC20" s="40">
        <f t="shared" si="27"/>
        <v>2503.9999999999995</v>
      </c>
      <c r="BD20" s="40"/>
      <c r="BE20" s="40">
        <f t="shared" si="28"/>
        <v>2504</v>
      </c>
      <c r="BF20" s="26"/>
    </row>
    <row r="21" spans="1:58" s="2" customFormat="1" ht="16.95" customHeight="1">
      <c r="A21" s="13" t="s">
        <v>24</v>
      </c>
      <c r="B21" s="40">
        <v>91404</v>
      </c>
      <c r="C21" s="40">
        <v>91733.6</v>
      </c>
      <c r="D21" s="4">
        <f t="shared" si="19"/>
        <v>1.0036059691041967</v>
      </c>
      <c r="E21" s="11">
        <v>10</v>
      </c>
      <c r="F21" s="11" t="s">
        <v>429</v>
      </c>
      <c r="G21" s="11" t="s">
        <v>429</v>
      </c>
      <c r="H21" s="11" t="s">
        <v>429</v>
      </c>
      <c r="I21" s="11" t="s">
        <v>429</v>
      </c>
      <c r="J21" s="79">
        <v>2.4</v>
      </c>
      <c r="K21" s="79">
        <v>1.9</v>
      </c>
      <c r="L21" s="4">
        <f t="shared" si="20"/>
        <v>1.263157894736842</v>
      </c>
      <c r="M21" s="11">
        <v>10</v>
      </c>
      <c r="N21" s="40">
        <v>58775.8</v>
      </c>
      <c r="O21" s="40">
        <v>46109</v>
      </c>
      <c r="P21" s="4">
        <f t="shared" si="21"/>
        <v>0.78448953480854366</v>
      </c>
      <c r="Q21" s="11">
        <v>20</v>
      </c>
      <c r="R21" s="11">
        <v>1</v>
      </c>
      <c r="S21" s="11">
        <v>15</v>
      </c>
      <c r="T21" s="40">
        <v>2260</v>
      </c>
      <c r="U21" s="40">
        <v>1852.8</v>
      </c>
      <c r="V21" s="4">
        <f t="shared" si="29"/>
        <v>0.8198230088495575</v>
      </c>
      <c r="W21" s="11">
        <v>10</v>
      </c>
      <c r="X21" s="40">
        <v>213</v>
      </c>
      <c r="Y21" s="40">
        <v>260.2</v>
      </c>
      <c r="Z21" s="4">
        <f t="shared" si="30"/>
        <v>1.2215962441314554</v>
      </c>
      <c r="AA21" s="11">
        <v>15</v>
      </c>
      <c r="AB21" s="11" t="s">
        <v>429</v>
      </c>
      <c r="AC21" s="11" t="s">
        <v>429</v>
      </c>
      <c r="AD21" s="11" t="s">
        <v>429</v>
      </c>
      <c r="AE21" s="11" t="s">
        <v>429</v>
      </c>
      <c r="AF21" s="11" t="s">
        <v>429</v>
      </c>
      <c r="AG21" s="11" t="s">
        <v>429</v>
      </c>
      <c r="AH21" s="11" t="s">
        <v>429</v>
      </c>
      <c r="AI21" s="11" t="s">
        <v>429</v>
      </c>
      <c r="AJ21" s="59">
        <v>5236</v>
      </c>
      <c r="AK21" s="59">
        <v>4917</v>
      </c>
      <c r="AL21" s="4">
        <f t="shared" si="31"/>
        <v>0.93907563025210083</v>
      </c>
      <c r="AM21" s="11">
        <v>20</v>
      </c>
      <c r="AN21" s="58">
        <f t="shared" si="32"/>
        <v>0.98661115690090695</v>
      </c>
      <c r="AO21" s="58">
        <f t="shared" si="6"/>
        <v>0.98661115690090695</v>
      </c>
      <c r="AP21" s="59">
        <v>28515</v>
      </c>
      <c r="AQ21" s="40">
        <f t="shared" si="22"/>
        <v>15553.636363636364</v>
      </c>
      <c r="AR21" s="40">
        <f t="shared" si="23"/>
        <v>15345.4</v>
      </c>
      <c r="AS21" s="40">
        <f t="shared" si="24"/>
        <v>-208.23636363636433</v>
      </c>
      <c r="AT21" s="40">
        <v>2762.9</v>
      </c>
      <c r="AU21" s="40">
        <v>2192.5</v>
      </c>
      <c r="AV21" s="40">
        <v>2463.1999999999998</v>
      </c>
      <c r="AW21" s="40">
        <v>2786.7</v>
      </c>
      <c r="AX21" s="40">
        <v>2472.6999999999998</v>
      </c>
      <c r="AY21" s="40">
        <f t="shared" si="25"/>
        <v>2667.3999999999996</v>
      </c>
      <c r="AZ21" s="11"/>
      <c r="BA21" s="40">
        <f t="shared" si="26"/>
        <v>2667.3999999999996</v>
      </c>
      <c r="BB21" s="40">
        <v>-2.7</v>
      </c>
      <c r="BC21" s="40">
        <f t="shared" si="27"/>
        <v>2664.7</v>
      </c>
      <c r="BD21" s="40"/>
      <c r="BE21" s="40">
        <f t="shared" si="28"/>
        <v>2664.7</v>
      </c>
      <c r="BF21" s="26"/>
    </row>
    <row r="22" spans="1:58" s="2" customFormat="1" ht="16.95" customHeight="1">
      <c r="A22" s="13" t="s">
        <v>25</v>
      </c>
      <c r="B22" s="40">
        <v>117330</v>
      </c>
      <c r="C22" s="40">
        <v>111589</v>
      </c>
      <c r="D22" s="4">
        <f t="shared" si="19"/>
        <v>0.95106963266001876</v>
      </c>
      <c r="E22" s="11">
        <v>10</v>
      </c>
      <c r="F22" s="11" t="s">
        <v>429</v>
      </c>
      <c r="G22" s="11" t="s">
        <v>429</v>
      </c>
      <c r="H22" s="11" t="s">
        <v>429</v>
      </c>
      <c r="I22" s="11" t="s">
        <v>429</v>
      </c>
      <c r="J22" s="79">
        <v>2.4</v>
      </c>
      <c r="K22" s="79">
        <v>1.9</v>
      </c>
      <c r="L22" s="4">
        <f t="shared" si="20"/>
        <v>1.263157894736842</v>
      </c>
      <c r="M22" s="11">
        <v>10</v>
      </c>
      <c r="N22" s="40">
        <v>54142.9</v>
      </c>
      <c r="O22" s="40">
        <v>42215.1</v>
      </c>
      <c r="P22" s="4">
        <f t="shared" si="21"/>
        <v>0.7796977997115041</v>
      </c>
      <c r="Q22" s="11">
        <v>20</v>
      </c>
      <c r="R22" s="11">
        <v>1</v>
      </c>
      <c r="S22" s="11">
        <v>15</v>
      </c>
      <c r="T22" s="40">
        <v>2797.8</v>
      </c>
      <c r="U22" s="40">
        <v>3471.4</v>
      </c>
      <c r="V22" s="4">
        <f t="shared" si="29"/>
        <v>1.2407605976124096</v>
      </c>
      <c r="W22" s="11">
        <v>15</v>
      </c>
      <c r="X22" s="40">
        <v>313.5</v>
      </c>
      <c r="Y22" s="40">
        <v>417.4</v>
      </c>
      <c r="Z22" s="4">
        <f t="shared" si="30"/>
        <v>1.3314194577352472</v>
      </c>
      <c r="AA22" s="11">
        <v>15</v>
      </c>
      <c r="AB22" s="11" t="s">
        <v>429</v>
      </c>
      <c r="AC22" s="11" t="s">
        <v>429</v>
      </c>
      <c r="AD22" s="11" t="s">
        <v>429</v>
      </c>
      <c r="AE22" s="11" t="s">
        <v>429</v>
      </c>
      <c r="AF22" s="11" t="s">
        <v>429</v>
      </c>
      <c r="AG22" s="11" t="s">
        <v>429</v>
      </c>
      <c r="AH22" s="11" t="s">
        <v>429</v>
      </c>
      <c r="AI22" s="11" t="s">
        <v>429</v>
      </c>
      <c r="AJ22" s="59">
        <v>10350</v>
      </c>
      <c r="AK22" s="59">
        <v>10796</v>
      </c>
      <c r="AL22" s="4">
        <f t="shared" si="31"/>
        <v>1.0430917874396135</v>
      </c>
      <c r="AM22" s="11">
        <v>20</v>
      </c>
      <c r="AN22" s="58">
        <f t="shared" si="32"/>
        <v>1.068388265211484</v>
      </c>
      <c r="AO22" s="58">
        <f t="shared" si="6"/>
        <v>1.068388265211484</v>
      </c>
      <c r="AP22" s="59">
        <v>47008</v>
      </c>
      <c r="AQ22" s="40">
        <f t="shared" si="22"/>
        <v>25640.727272727272</v>
      </c>
      <c r="AR22" s="40">
        <f t="shared" si="23"/>
        <v>27394.3</v>
      </c>
      <c r="AS22" s="40">
        <f t="shared" si="24"/>
        <v>1753.5727272727272</v>
      </c>
      <c r="AT22" s="40">
        <v>4562.8</v>
      </c>
      <c r="AU22" s="40">
        <v>4638.5</v>
      </c>
      <c r="AV22" s="40">
        <v>4538.7</v>
      </c>
      <c r="AW22" s="40">
        <v>4535.5</v>
      </c>
      <c r="AX22" s="40">
        <v>4509.6000000000004</v>
      </c>
      <c r="AY22" s="40">
        <f t="shared" si="25"/>
        <v>4609.2000000000007</v>
      </c>
      <c r="AZ22" s="11"/>
      <c r="BA22" s="40">
        <f t="shared" si="26"/>
        <v>4609.2000000000007</v>
      </c>
      <c r="BB22" s="40">
        <v>-13.8</v>
      </c>
      <c r="BC22" s="40">
        <f t="shared" si="27"/>
        <v>4595.4000000000005</v>
      </c>
      <c r="BD22" s="40"/>
      <c r="BE22" s="40">
        <f t="shared" si="28"/>
        <v>4595.3999999999996</v>
      </c>
      <c r="BF22" s="26"/>
    </row>
    <row r="23" spans="1:58" s="2" customFormat="1" ht="16.95" customHeight="1">
      <c r="A23" s="13" t="s">
        <v>26</v>
      </c>
      <c r="B23" s="40">
        <v>106996</v>
      </c>
      <c r="C23" s="40">
        <v>116006.8</v>
      </c>
      <c r="D23" s="4">
        <f t="shared" si="19"/>
        <v>1.0842162323825191</v>
      </c>
      <c r="E23" s="11">
        <v>10</v>
      </c>
      <c r="F23" s="11" t="s">
        <v>429</v>
      </c>
      <c r="G23" s="11" t="s">
        <v>429</v>
      </c>
      <c r="H23" s="11" t="s">
        <v>429</v>
      </c>
      <c r="I23" s="11" t="s">
        <v>429</v>
      </c>
      <c r="J23" s="79">
        <v>2.4</v>
      </c>
      <c r="K23" s="79">
        <v>2.2000000000000002</v>
      </c>
      <c r="L23" s="4">
        <f t="shared" si="20"/>
        <v>1.0909090909090908</v>
      </c>
      <c r="M23" s="11">
        <v>15</v>
      </c>
      <c r="N23" s="40">
        <v>43334</v>
      </c>
      <c r="O23" s="40">
        <v>39388.5</v>
      </c>
      <c r="P23" s="4">
        <f t="shared" si="21"/>
        <v>0.90895140074768077</v>
      </c>
      <c r="Q23" s="11">
        <v>20</v>
      </c>
      <c r="R23" s="11">
        <v>1</v>
      </c>
      <c r="S23" s="11">
        <v>15</v>
      </c>
      <c r="T23" s="40">
        <v>2403.9</v>
      </c>
      <c r="U23" s="40">
        <v>2728.1</v>
      </c>
      <c r="V23" s="4">
        <f t="shared" si="29"/>
        <v>1.1348641790423895</v>
      </c>
      <c r="W23" s="11">
        <v>15</v>
      </c>
      <c r="X23" s="40">
        <v>157.9</v>
      </c>
      <c r="Y23" s="40">
        <v>179</v>
      </c>
      <c r="Z23" s="4">
        <f t="shared" si="30"/>
        <v>1.1336288790373654</v>
      </c>
      <c r="AA23" s="11">
        <v>15</v>
      </c>
      <c r="AB23" s="11" t="s">
        <v>429</v>
      </c>
      <c r="AC23" s="11" t="s">
        <v>429</v>
      </c>
      <c r="AD23" s="11" t="s">
        <v>429</v>
      </c>
      <c r="AE23" s="11" t="s">
        <v>429</v>
      </c>
      <c r="AF23" s="11" t="s">
        <v>429</v>
      </c>
      <c r="AG23" s="11" t="s">
        <v>429</v>
      </c>
      <c r="AH23" s="11" t="s">
        <v>429</v>
      </c>
      <c r="AI23" s="11" t="s">
        <v>429</v>
      </c>
      <c r="AJ23" s="59">
        <v>4060</v>
      </c>
      <c r="AK23" s="59">
        <v>4062</v>
      </c>
      <c r="AL23" s="4">
        <f t="shared" si="31"/>
        <v>1.0004926108374383</v>
      </c>
      <c r="AM23" s="11">
        <v>20</v>
      </c>
      <c r="AN23" s="58">
        <f t="shared" si="32"/>
        <v>1.0402006799123662</v>
      </c>
      <c r="AO23" s="58">
        <f t="shared" si="6"/>
        <v>1.0402006799123662</v>
      </c>
      <c r="AP23" s="59">
        <v>46400</v>
      </c>
      <c r="AQ23" s="40">
        <f t="shared" si="22"/>
        <v>25309.090909090908</v>
      </c>
      <c r="AR23" s="40">
        <f t="shared" si="23"/>
        <v>26326.5</v>
      </c>
      <c r="AS23" s="40">
        <f t="shared" si="24"/>
        <v>1017.4090909090919</v>
      </c>
      <c r="AT23" s="40">
        <v>4605.8</v>
      </c>
      <c r="AU23" s="40">
        <v>4332.5</v>
      </c>
      <c r="AV23" s="40">
        <v>4230.8999999999996</v>
      </c>
      <c r="AW23" s="40">
        <v>4013.2</v>
      </c>
      <c r="AX23" s="40">
        <v>4260.8999999999996</v>
      </c>
      <c r="AY23" s="40">
        <f t="shared" si="25"/>
        <v>4883.2000000000044</v>
      </c>
      <c r="AZ23" s="11"/>
      <c r="BA23" s="40">
        <f t="shared" si="26"/>
        <v>4883.2000000000044</v>
      </c>
      <c r="BB23" s="40">
        <v>-1.6</v>
      </c>
      <c r="BC23" s="40">
        <f t="shared" si="27"/>
        <v>4881.600000000004</v>
      </c>
      <c r="BD23" s="40"/>
      <c r="BE23" s="40">
        <f t="shared" si="28"/>
        <v>4881.6000000000004</v>
      </c>
      <c r="BF23" s="26"/>
    </row>
    <row r="24" spans="1:58" s="2" customFormat="1" ht="16.95" customHeight="1">
      <c r="A24" s="13" t="s">
        <v>27</v>
      </c>
      <c r="B24" s="40">
        <v>4816931</v>
      </c>
      <c r="C24" s="40">
        <v>4826023.7</v>
      </c>
      <c r="D24" s="4">
        <f t="shared" si="19"/>
        <v>1.0018876541930952</v>
      </c>
      <c r="E24" s="11">
        <v>10</v>
      </c>
      <c r="F24" s="11" t="s">
        <v>429</v>
      </c>
      <c r="G24" s="11" t="s">
        <v>429</v>
      </c>
      <c r="H24" s="11" t="s">
        <v>429</v>
      </c>
      <c r="I24" s="11" t="s">
        <v>429</v>
      </c>
      <c r="J24" s="79">
        <v>0.3</v>
      </c>
      <c r="K24" s="79">
        <v>0.3</v>
      </c>
      <c r="L24" s="4">
        <f t="shared" si="20"/>
        <v>1</v>
      </c>
      <c r="M24" s="11">
        <v>5</v>
      </c>
      <c r="N24" s="40">
        <v>538367.19999999995</v>
      </c>
      <c r="O24" s="40">
        <v>317512.09999999998</v>
      </c>
      <c r="P24" s="4">
        <f t="shared" si="21"/>
        <v>0.58976865603996675</v>
      </c>
      <c r="Q24" s="11">
        <v>20</v>
      </c>
      <c r="R24" s="11">
        <v>1</v>
      </c>
      <c r="S24" s="11">
        <v>15</v>
      </c>
      <c r="T24" s="40">
        <v>2491</v>
      </c>
      <c r="U24" s="40">
        <v>2586.3000000000002</v>
      </c>
      <c r="V24" s="4">
        <f t="shared" si="29"/>
        <v>1.0382577278201526</v>
      </c>
      <c r="W24" s="11">
        <v>15</v>
      </c>
      <c r="X24" s="40">
        <v>1442.6</v>
      </c>
      <c r="Y24" s="40">
        <v>2501.1999999999998</v>
      </c>
      <c r="Z24" s="4">
        <f t="shared" si="30"/>
        <v>1.7338139470400666</v>
      </c>
      <c r="AA24" s="11">
        <v>20</v>
      </c>
      <c r="AB24" s="11" t="s">
        <v>429</v>
      </c>
      <c r="AC24" s="11" t="s">
        <v>429</v>
      </c>
      <c r="AD24" s="11" t="s">
        <v>429</v>
      </c>
      <c r="AE24" s="11" t="s">
        <v>429</v>
      </c>
      <c r="AF24" s="11" t="s">
        <v>429</v>
      </c>
      <c r="AG24" s="11" t="s">
        <v>429</v>
      </c>
      <c r="AH24" s="11" t="s">
        <v>429</v>
      </c>
      <c r="AI24" s="11" t="s">
        <v>429</v>
      </c>
      <c r="AJ24" s="59">
        <v>4597</v>
      </c>
      <c r="AK24" s="59">
        <v>4972</v>
      </c>
      <c r="AL24" s="4">
        <f t="shared" si="31"/>
        <v>1.0815749401783772</v>
      </c>
      <c r="AM24" s="11">
        <v>20</v>
      </c>
      <c r="AN24" s="58">
        <f t="shared" si="32"/>
        <v>1.0828180316609661</v>
      </c>
      <c r="AO24" s="58">
        <f t="shared" si="6"/>
        <v>1.0828180316609661</v>
      </c>
      <c r="AP24" s="59">
        <v>40827</v>
      </c>
      <c r="AQ24" s="40">
        <f t="shared" si="22"/>
        <v>22269.272727272728</v>
      </c>
      <c r="AR24" s="40">
        <f t="shared" si="23"/>
        <v>24113.599999999999</v>
      </c>
      <c r="AS24" s="40">
        <f t="shared" si="24"/>
        <v>1844.3272727272706</v>
      </c>
      <c r="AT24" s="40">
        <v>3294.5</v>
      </c>
      <c r="AU24" s="40">
        <v>3815.7000000000003</v>
      </c>
      <c r="AV24" s="40">
        <v>4080.5</v>
      </c>
      <c r="AW24" s="40">
        <v>6666.9</v>
      </c>
      <c r="AX24" s="40">
        <v>4056.3</v>
      </c>
      <c r="AY24" s="40">
        <f t="shared" si="25"/>
        <v>2199.7000000000007</v>
      </c>
      <c r="AZ24" s="11"/>
      <c r="BA24" s="40">
        <f t="shared" si="26"/>
        <v>2199.7000000000007</v>
      </c>
      <c r="BB24" s="40">
        <v>-60.7</v>
      </c>
      <c r="BC24" s="40">
        <f t="shared" si="27"/>
        <v>2139.0000000000009</v>
      </c>
      <c r="BD24" s="40"/>
      <c r="BE24" s="40">
        <f t="shared" si="28"/>
        <v>2139</v>
      </c>
      <c r="BF24" s="26"/>
    </row>
    <row r="25" spans="1:58" s="2" customFormat="1" ht="16.95" customHeight="1">
      <c r="A25" s="13" t="s">
        <v>28</v>
      </c>
      <c r="B25" s="40">
        <v>40118</v>
      </c>
      <c r="C25" s="40">
        <v>52882.7</v>
      </c>
      <c r="D25" s="4">
        <f t="shared" si="19"/>
        <v>1.3181788723266363</v>
      </c>
      <c r="E25" s="11">
        <v>10</v>
      </c>
      <c r="F25" s="11" t="s">
        <v>429</v>
      </c>
      <c r="G25" s="11" t="s">
        <v>429</v>
      </c>
      <c r="H25" s="11" t="s">
        <v>429</v>
      </c>
      <c r="I25" s="11" t="s">
        <v>429</v>
      </c>
      <c r="J25" s="79">
        <v>1.5</v>
      </c>
      <c r="K25" s="79">
        <v>1.1000000000000001</v>
      </c>
      <c r="L25" s="4">
        <f t="shared" si="20"/>
        <v>1.3636363636363635</v>
      </c>
      <c r="M25" s="11">
        <v>10</v>
      </c>
      <c r="N25" s="40">
        <v>19096.7</v>
      </c>
      <c r="O25" s="40">
        <v>18548.5</v>
      </c>
      <c r="P25" s="4">
        <f t="shared" si="21"/>
        <v>0.97129346955233098</v>
      </c>
      <c r="Q25" s="11">
        <v>20</v>
      </c>
      <c r="R25" s="11">
        <v>1</v>
      </c>
      <c r="S25" s="11">
        <v>15</v>
      </c>
      <c r="T25" s="40">
        <v>809.8</v>
      </c>
      <c r="U25" s="40">
        <v>815</v>
      </c>
      <c r="V25" s="4">
        <f t="shared" si="29"/>
        <v>1.0064213386021241</v>
      </c>
      <c r="W25" s="11">
        <v>15</v>
      </c>
      <c r="X25" s="40">
        <v>71.7</v>
      </c>
      <c r="Y25" s="40">
        <v>88.9</v>
      </c>
      <c r="Z25" s="4">
        <f t="shared" si="30"/>
        <v>1.2398884239888424</v>
      </c>
      <c r="AA25" s="11">
        <v>10</v>
      </c>
      <c r="AB25" s="11" t="s">
        <v>429</v>
      </c>
      <c r="AC25" s="11" t="s">
        <v>429</v>
      </c>
      <c r="AD25" s="11" t="s">
        <v>429</v>
      </c>
      <c r="AE25" s="11" t="s">
        <v>429</v>
      </c>
      <c r="AF25" s="11" t="s">
        <v>429</v>
      </c>
      <c r="AG25" s="11" t="s">
        <v>429</v>
      </c>
      <c r="AH25" s="11" t="s">
        <v>429</v>
      </c>
      <c r="AI25" s="11" t="s">
        <v>429</v>
      </c>
      <c r="AJ25" s="59">
        <v>1400</v>
      </c>
      <c r="AK25" s="59">
        <v>1252</v>
      </c>
      <c r="AL25" s="4">
        <f t="shared" si="31"/>
        <v>0.89428571428571424</v>
      </c>
      <c r="AM25" s="11">
        <v>20</v>
      </c>
      <c r="AN25" s="58">
        <f t="shared" si="32"/>
        <v>1.0662494035531118</v>
      </c>
      <c r="AO25" s="58">
        <f t="shared" si="6"/>
        <v>1.0662494035531118</v>
      </c>
      <c r="AP25" s="59">
        <v>13763</v>
      </c>
      <c r="AQ25" s="40">
        <f t="shared" si="22"/>
        <v>7507.0909090909099</v>
      </c>
      <c r="AR25" s="40">
        <f t="shared" si="23"/>
        <v>8004.4</v>
      </c>
      <c r="AS25" s="40">
        <f t="shared" si="24"/>
        <v>497.30909090908972</v>
      </c>
      <c r="AT25" s="40">
        <v>1460</v>
      </c>
      <c r="AU25" s="40">
        <v>1290.8</v>
      </c>
      <c r="AV25" s="40">
        <v>951</v>
      </c>
      <c r="AW25" s="40">
        <v>1376.5</v>
      </c>
      <c r="AX25" s="40">
        <v>1489.8</v>
      </c>
      <c r="AY25" s="40">
        <f t="shared" si="25"/>
        <v>1436.2999999999993</v>
      </c>
      <c r="AZ25" s="11"/>
      <c r="BA25" s="40">
        <f t="shared" si="26"/>
        <v>1436.2999999999993</v>
      </c>
      <c r="BB25" s="40">
        <v>-2.8</v>
      </c>
      <c r="BC25" s="40">
        <f t="shared" si="27"/>
        <v>1433.4999999999993</v>
      </c>
      <c r="BD25" s="40"/>
      <c r="BE25" s="40">
        <f t="shared" si="28"/>
        <v>1433.5</v>
      </c>
      <c r="BF25" s="26"/>
    </row>
    <row r="26" spans="1:58" s="2" customFormat="1" ht="16.95" customHeight="1">
      <c r="A26" s="13" t="s">
        <v>29</v>
      </c>
      <c r="B26" s="40">
        <v>38188</v>
      </c>
      <c r="C26" s="40">
        <v>36373.800000000003</v>
      </c>
      <c r="D26" s="4">
        <f t="shared" si="19"/>
        <v>0.9524929297161413</v>
      </c>
      <c r="E26" s="11">
        <v>10</v>
      </c>
      <c r="F26" s="11" t="s">
        <v>429</v>
      </c>
      <c r="G26" s="11" t="s">
        <v>429</v>
      </c>
      <c r="H26" s="11" t="s">
        <v>429</v>
      </c>
      <c r="I26" s="11" t="s">
        <v>429</v>
      </c>
      <c r="J26" s="79">
        <v>2.2999999999999998</v>
      </c>
      <c r="K26" s="79">
        <v>2.2000000000000002</v>
      </c>
      <c r="L26" s="4">
        <f t="shared" si="20"/>
        <v>1.0454545454545452</v>
      </c>
      <c r="M26" s="11">
        <v>15</v>
      </c>
      <c r="N26" s="40">
        <v>33693.699999999997</v>
      </c>
      <c r="O26" s="40">
        <v>32629</v>
      </c>
      <c r="P26" s="4">
        <f t="shared" si="21"/>
        <v>0.96840062088758438</v>
      </c>
      <c r="Q26" s="11">
        <v>20</v>
      </c>
      <c r="R26" s="11">
        <v>1</v>
      </c>
      <c r="S26" s="11">
        <v>15</v>
      </c>
      <c r="T26" s="40">
        <v>8128</v>
      </c>
      <c r="U26" s="40">
        <v>8086.7</v>
      </c>
      <c r="V26" s="4">
        <f t="shared" si="29"/>
        <v>0.9949187992125984</v>
      </c>
      <c r="W26" s="11">
        <v>20</v>
      </c>
      <c r="X26" s="40">
        <v>348</v>
      </c>
      <c r="Y26" s="40">
        <v>395.1</v>
      </c>
      <c r="Z26" s="4">
        <f t="shared" si="30"/>
        <v>1.135344827586207</v>
      </c>
      <c r="AA26" s="11">
        <v>10</v>
      </c>
      <c r="AB26" s="11" t="s">
        <v>429</v>
      </c>
      <c r="AC26" s="11" t="s">
        <v>429</v>
      </c>
      <c r="AD26" s="11" t="s">
        <v>429</v>
      </c>
      <c r="AE26" s="11" t="s">
        <v>429</v>
      </c>
      <c r="AF26" s="11" t="s">
        <v>429</v>
      </c>
      <c r="AG26" s="11" t="s">
        <v>429</v>
      </c>
      <c r="AH26" s="11" t="s">
        <v>429</v>
      </c>
      <c r="AI26" s="11" t="s">
        <v>429</v>
      </c>
      <c r="AJ26" s="59">
        <v>5224</v>
      </c>
      <c r="AK26" s="59">
        <v>5034</v>
      </c>
      <c r="AL26" s="4">
        <f t="shared" si="31"/>
        <v>0.96362940275650844</v>
      </c>
      <c r="AM26" s="11">
        <v>20</v>
      </c>
      <c r="AN26" s="58">
        <f t="shared" si="32"/>
        <v>1.0009015655634135</v>
      </c>
      <c r="AO26" s="58">
        <f t="shared" si="6"/>
        <v>1.0009015655634135</v>
      </c>
      <c r="AP26" s="59">
        <v>43261</v>
      </c>
      <c r="AQ26" s="40">
        <f t="shared" si="22"/>
        <v>23596.909090909092</v>
      </c>
      <c r="AR26" s="40">
        <f t="shared" si="23"/>
        <v>23618.2</v>
      </c>
      <c r="AS26" s="40">
        <f t="shared" si="24"/>
        <v>21.290909090908826</v>
      </c>
      <c r="AT26" s="40">
        <v>4056.8</v>
      </c>
      <c r="AU26" s="40">
        <v>3777.6</v>
      </c>
      <c r="AV26" s="40">
        <v>3714.1</v>
      </c>
      <c r="AW26" s="40">
        <v>3754.8</v>
      </c>
      <c r="AX26" s="40">
        <v>3973.9</v>
      </c>
      <c r="AY26" s="40">
        <f t="shared" si="25"/>
        <v>4341</v>
      </c>
      <c r="AZ26" s="11"/>
      <c r="BA26" s="40">
        <f t="shared" si="26"/>
        <v>4341</v>
      </c>
      <c r="BB26" s="40">
        <v>-8.4</v>
      </c>
      <c r="BC26" s="40">
        <f t="shared" si="27"/>
        <v>4332.6000000000004</v>
      </c>
      <c r="BD26" s="40"/>
      <c r="BE26" s="40">
        <f t="shared" si="28"/>
        <v>4332.6000000000004</v>
      </c>
      <c r="BF26" s="26"/>
    </row>
    <row r="27" spans="1:58" s="2" customFormat="1" ht="16.95" customHeight="1">
      <c r="A27" s="13" t="s">
        <v>30</v>
      </c>
      <c r="B27" s="40">
        <v>17233</v>
      </c>
      <c r="C27" s="40">
        <v>18198.5</v>
      </c>
      <c r="D27" s="4">
        <f t="shared" si="19"/>
        <v>1.0560262287471711</v>
      </c>
      <c r="E27" s="11">
        <v>10</v>
      </c>
      <c r="F27" s="11" t="s">
        <v>429</v>
      </c>
      <c r="G27" s="11" t="s">
        <v>429</v>
      </c>
      <c r="H27" s="11" t="s">
        <v>429</v>
      </c>
      <c r="I27" s="11" t="s">
        <v>429</v>
      </c>
      <c r="J27" s="79">
        <v>2</v>
      </c>
      <c r="K27" s="79">
        <v>2.4</v>
      </c>
      <c r="L27" s="4">
        <f t="shared" si="20"/>
        <v>0.83333333333333337</v>
      </c>
      <c r="M27" s="11">
        <v>15</v>
      </c>
      <c r="N27" s="40">
        <v>22524.400000000001</v>
      </c>
      <c r="O27" s="40">
        <v>18521</v>
      </c>
      <c r="P27" s="4">
        <f t="shared" si="21"/>
        <v>0.82226385608495667</v>
      </c>
      <c r="Q27" s="11">
        <v>20</v>
      </c>
      <c r="R27" s="11">
        <v>1</v>
      </c>
      <c r="S27" s="11">
        <v>15</v>
      </c>
      <c r="T27" s="40">
        <v>473</v>
      </c>
      <c r="U27" s="40">
        <v>525.79999999999995</v>
      </c>
      <c r="V27" s="4">
        <f t="shared" si="29"/>
        <v>1.1116279069767441</v>
      </c>
      <c r="W27" s="11">
        <v>20</v>
      </c>
      <c r="X27" s="40">
        <v>35.299999999999997</v>
      </c>
      <c r="Y27" s="40">
        <v>61.9</v>
      </c>
      <c r="Z27" s="4">
        <f t="shared" si="30"/>
        <v>1.7535410764872523</v>
      </c>
      <c r="AA27" s="11">
        <v>20</v>
      </c>
      <c r="AB27" s="11" t="s">
        <v>429</v>
      </c>
      <c r="AC27" s="11" t="s">
        <v>429</v>
      </c>
      <c r="AD27" s="11" t="s">
        <v>429</v>
      </c>
      <c r="AE27" s="11" t="s">
        <v>429</v>
      </c>
      <c r="AF27" s="11" t="s">
        <v>429</v>
      </c>
      <c r="AG27" s="11" t="s">
        <v>429</v>
      </c>
      <c r="AH27" s="11" t="s">
        <v>429</v>
      </c>
      <c r="AI27" s="11" t="s">
        <v>429</v>
      </c>
      <c r="AJ27" s="59">
        <v>1316</v>
      </c>
      <c r="AK27" s="59">
        <v>970</v>
      </c>
      <c r="AL27" s="4">
        <f t="shared" si="31"/>
        <v>0.73708206686930089</v>
      </c>
      <c r="AM27" s="11">
        <v>20</v>
      </c>
      <c r="AN27" s="58">
        <f t="shared" si="32"/>
        <v>1.0545880034653066</v>
      </c>
      <c r="AO27" s="58">
        <f t="shared" si="6"/>
        <v>1.0545880034653066</v>
      </c>
      <c r="AP27" s="59">
        <v>11325</v>
      </c>
      <c r="AQ27" s="40">
        <f t="shared" si="22"/>
        <v>6177.272727272727</v>
      </c>
      <c r="AR27" s="40">
        <f t="shared" si="23"/>
        <v>6514.5</v>
      </c>
      <c r="AS27" s="40">
        <f t="shared" si="24"/>
        <v>337.22727272727298</v>
      </c>
      <c r="AT27" s="40">
        <v>1246.0999999999999</v>
      </c>
      <c r="AU27" s="40">
        <v>1239.2000000000003</v>
      </c>
      <c r="AV27" s="40">
        <v>1227</v>
      </c>
      <c r="AW27" s="40">
        <v>1040.3</v>
      </c>
      <c r="AX27" s="40">
        <v>1005.7</v>
      </c>
      <c r="AY27" s="40">
        <f t="shared" si="25"/>
        <v>756.19999999999982</v>
      </c>
      <c r="AZ27" s="11"/>
      <c r="BA27" s="40">
        <f t="shared" si="26"/>
        <v>756.19999999999982</v>
      </c>
      <c r="BB27" s="40">
        <v>-0.1</v>
      </c>
      <c r="BC27" s="40">
        <f t="shared" si="27"/>
        <v>756.0999999999998</v>
      </c>
      <c r="BD27" s="40"/>
      <c r="BE27" s="40">
        <f t="shared" si="28"/>
        <v>756.1</v>
      </c>
      <c r="BF27" s="26"/>
    </row>
    <row r="28" spans="1:58" s="2" customFormat="1" ht="16.95" customHeight="1">
      <c r="A28" s="13" t="s">
        <v>31</v>
      </c>
      <c r="B28" s="40">
        <v>7348760</v>
      </c>
      <c r="C28" s="40">
        <v>7306989.2000000002</v>
      </c>
      <c r="D28" s="4">
        <f t="shared" si="19"/>
        <v>0.99431593901556181</v>
      </c>
      <c r="E28" s="11">
        <v>10</v>
      </c>
      <c r="F28" s="11" t="s">
        <v>429</v>
      </c>
      <c r="G28" s="11" t="s">
        <v>429</v>
      </c>
      <c r="H28" s="11" t="s">
        <v>429</v>
      </c>
      <c r="I28" s="11" t="s">
        <v>429</v>
      </c>
      <c r="J28" s="79">
        <v>1.1000000000000001</v>
      </c>
      <c r="K28" s="79">
        <v>0.9</v>
      </c>
      <c r="L28" s="4">
        <f t="shared" si="20"/>
        <v>1.2222222222222223</v>
      </c>
      <c r="M28" s="11">
        <v>10</v>
      </c>
      <c r="N28" s="40">
        <v>256048.9</v>
      </c>
      <c r="O28" s="40">
        <v>115295.2</v>
      </c>
      <c r="P28" s="4">
        <f t="shared" si="21"/>
        <v>0.45028586336438081</v>
      </c>
      <c r="Q28" s="11">
        <v>20</v>
      </c>
      <c r="R28" s="11">
        <v>1</v>
      </c>
      <c r="S28" s="11">
        <v>15</v>
      </c>
      <c r="T28" s="40">
        <v>3321.9</v>
      </c>
      <c r="U28" s="40">
        <v>3479.2</v>
      </c>
      <c r="V28" s="4">
        <f t="shared" si="29"/>
        <v>1.0473524187964718</v>
      </c>
      <c r="W28" s="11">
        <v>20</v>
      </c>
      <c r="X28" s="40">
        <v>1858.5</v>
      </c>
      <c r="Y28" s="40">
        <v>2141.4</v>
      </c>
      <c r="Z28" s="4">
        <f t="shared" si="30"/>
        <v>1.1522195318805488</v>
      </c>
      <c r="AA28" s="11">
        <v>15</v>
      </c>
      <c r="AB28" s="11" t="s">
        <v>429</v>
      </c>
      <c r="AC28" s="11" t="s">
        <v>429</v>
      </c>
      <c r="AD28" s="11" t="s">
        <v>429</v>
      </c>
      <c r="AE28" s="11" t="s">
        <v>429</v>
      </c>
      <c r="AF28" s="11" t="s">
        <v>429</v>
      </c>
      <c r="AG28" s="11" t="s">
        <v>429</v>
      </c>
      <c r="AH28" s="11" t="s">
        <v>429</v>
      </c>
      <c r="AI28" s="11" t="s">
        <v>429</v>
      </c>
      <c r="AJ28" s="59">
        <v>3726</v>
      </c>
      <c r="AK28" s="59">
        <v>3927</v>
      </c>
      <c r="AL28" s="4">
        <f t="shared" si="31"/>
        <v>1.0539452495974235</v>
      </c>
      <c r="AM28" s="11">
        <v>20</v>
      </c>
      <c r="AN28" s="58">
        <f t="shared" si="32"/>
        <v>0.95891222932501452</v>
      </c>
      <c r="AO28" s="58">
        <f t="shared" si="6"/>
        <v>0.95891222932501452</v>
      </c>
      <c r="AP28" s="59">
        <v>50255</v>
      </c>
      <c r="AQ28" s="40">
        <f t="shared" si="22"/>
        <v>27411.818181818184</v>
      </c>
      <c r="AR28" s="40">
        <f t="shared" si="23"/>
        <v>26285.5</v>
      </c>
      <c r="AS28" s="40">
        <f t="shared" si="24"/>
        <v>-1126.3181818181838</v>
      </c>
      <c r="AT28" s="40">
        <v>4369.3999999999996</v>
      </c>
      <c r="AU28" s="40">
        <v>5076</v>
      </c>
      <c r="AV28" s="40">
        <v>4428.6000000000004</v>
      </c>
      <c r="AW28" s="40">
        <v>5580.7</v>
      </c>
      <c r="AX28" s="40">
        <v>4567.2</v>
      </c>
      <c r="AY28" s="40">
        <f t="shared" si="25"/>
        <v>2263.5999999999985</v>
      </c>
      <c r="AZ28" s="11"/>
      <c r="BA28" s="40">
        <f t="shared" si="26"/>
        <v>2263.5999999999985</v>
      </c>
      <c r="BB28" s="40">
        <v>-17.399999999999999</v>
      </c>
      <c r="BC28" s="40">
        <f t="shared" si="27"/>
        <v>2246.1999999999985</v>
      </c>
      <c r="BD28" s="40"/>
      <c r="BE28" s="40">
        <f t="shared" si="28"/>
        <v>2246.1999999999998</v>
      </c>
      <c r="BF28" s="26"/>
    </row>
    <row r="29" spans="1:58" s="2" customFormat="1" ht="16.95" customHeight="1">
      <c r="A29" s="13" t="s">
        <v>32</v>
      </c>
      <c r="B29" s="40">
        <v>1438368</v>
      </c>
      <c r="C29" s="40">
        <v>1567884</v>
      </c>
      <c r="D29" s="4">
        <f t="shared" si="19"/>
        <v>1.0900437162117067</v>
      </c>
      <c r="E29" s="11">
        <v>10</v>
      </c>
      <c r="F29" s="11" t="s">
        <v>429</v>
      </c>
      <c r="G29" s="11" t="s">
        <v>429</v>
      </c>
      <c r="H29" s="11" t="s">
        <v>429</v>
      </c>
      <c r="I29" s="11" t="s">
        <v>429</v>
      </c>
      <c r="J29" s="79">
        <v>0.9</v>
      </c>
      <c r="K29" s="79">
        <v>0.9</v>
      </c>
      <c r="L29" s="4">
        <f t="shared" si="20"/>
        <v>1</v>
      </c>
      <c r="M29" s="11">
        <v>5</v>
      </c>
      <c r="N29" s="40">
        <v>134474.9</v>
      </c>
      <c r="O29" s="40">
        <v>112834.9</v>
      </c>
      <c r="P29" s="4">
        <f t="shared" si="21"/>
        <v>0.83907777585259402</v>
      </c>
      <c r="Q29" s="11">
        <v>20</v>
      </c>
      <c r="R29" s="11">
        <v>1</v>
      </c>
      <c r="S29" s="11">
        <v>15</v>
      </c>
      <c r="T29" s="40">
        <v>2314</v>
      </c>
      <c r="U29" s="40">
        <v>2405.6999999999998</v>
      </c>
      <c r="V29" s="4">
        <f t="shared" si="29"/>
        <v>1.0396283491789109</v>
      </c>
      <c r="W29" s="11">
        <v>15</v>
      </c>
      <c r="X29" s="40">
        <v>11369.9</v>
      </c>
      <c r="Y29" s="40">
        <v>16049.6</v>
      </c>
      <c r="Z29" s="4">
        <f t="shared" si="30"/>
        <v>1.411586733392554</v>
      </c>
      <c r="AA29" s="11">
        <v>25</v>
      </c>
      <c r="AB29" s="11" t="s">
        <v>429</v>
      </c>
      <c r="AC29" s="11" t="s">
        <v>429</v>
      </c>
      <c r="AD29" s="11" t="s">
        <v>429</v>
      </c>
      <c r="AE29" s="11" t="s">
        <v>429</v>
      </c>
      <c r="AF29" s="11" t="s">
        <v>429</v>
      </c>
      <c r="AG29" s="11" t="s">
        <v>429</v>
      </c>
      <c r="AH29" s="11" t="s">
        <v>429</v>
      </c>
      <c r="AI29" s="11" t="s">
        <v>429</v>
      </c>
      <c r="AJ29" s="59">
        <v>3623</v>
      </c>
      <c r="AK29" s="59">
        <v>3647</v>
      </c>
      <c r="AL29" s="4">
        <f t="shared" si="31"/>
        <v>1.0066243444659122</v>
      </c>
      <c r="AM29" s="11">
        <v>20</v>
      </c>
      <c r="AN29" s="58">
        <f t="shared" si="32"/>
        <v>1.0790779376453155</v>
      </c>
      <c r="AO29" s="58">
        <f t="shared" si="6"/>
        <v>1.0790779376453155</v>
      </c>
      <c r="AP29" s="59">
        <v>104317</v>
      </c>
      <c r="AQ29" s="40">
        <f t="shared" si="22"/>
        <v>56900.181818181816</v>
      </c>
      <c r="AR29" s="40">
        <f t="shared" si="23"/>
        <v>61399.7</v>
      </c>
      <c r="AS29" s="40">
        <f t="shared" si="24"/>
        <v>4499.5181818181809</v>
      </c>
      <c r="AT29" s="40">
        <v>10984.7</v>
      </c>
      <c r="AU29" s="40">
        <v>11412.199999999999</v>
      </c>
      <c r="AV29" s="40">
        <v>10792.2</v>
      </c>
      <c r="AW29" s="40">
        <v>11187.7</v>
      </c>
      <c r="AX29" s="40">
        <v>10039.799999999999</v>
      </c>
      <c r="AY29" s="40">
        <f t="shared" si="25"/>
        <v>6983.0999999999913</v>
      </c>
      <c r="AZ29" s="11"/>
      <c r="BA29" s="40">
        <f t="shared" si="26"/>
        <v>6983.0999999999913</v>
      </c>
      <c r="BB29" s="40">
        <v>-37.700000000000003</v>
      </c>
      <c r="BC29" s="40">
        <f t="shared" si="27"/>
        <v>6945.3999999999915</v>
      </c>
      <c r="BD29" s="40"/>
      <c r="BE29" s="40">
        <f t="shared" si="28"/>
        <v>6945.4</v>
      </c>
      <c r="BF29" s="26"/>
    </row>
    <row r="30" spans="1:58" s="2" customFormat="1" ht="16.95" customHeight="1">
      <c r="A30" s="13" t="s">
        <v>33</v>
      </c>
      <c r="B30" s="40">
        <v>109575</v>
      </c>
      <c r="C30" s="40">
        <v>108938.2</v>
      </c>
      <c r="D30" s="4">
        <f t="shared" si="19"/>
        <v>0.99418845539584755</v>
      </c>
      <c r="E30" s="11">
        <v>10</v>
      </c>
      <c r="F30" s="11" t="s">
        <v>429</v>
      </c>
      <c r="G30" s="11" t="s">
        <v>429</v>
      </c>
      <c r="H30" s="11" t="s">
        <v>429</v>
      </c>
      <c r="I30" s="11" t="s">
        <v>429</v>
      </c>
      <c r="J30" s="79">
        <v>1.9</v>
      </c>
      <c r="K30" s="79">
        <v>1.6</v>
      </c>
      <c r="L30" s="4">
        <f t="shared" si="20"/>
        <v>1.1874999999999998</v>
      </c>
      <c r="M30" s="11">
        <v>10</v>
      </c>
      <c r="N30" s="40">
        <v>32036.799999999999</v>
      </c>
      <c r="O30" s="40">
        <v>33672.1</v>
      </c>
      <c r="P30" s="4">
        <f t="shared" si="21"/>
        <v>1.0510444239125005</v>
      </c>
      <c r="Q30" s="11">
        <v>20</v>
      </c>
      <c r="R30" s="11">
        <v>1</v>
      </c>
      <c r="S30" s="11">
        <v>15</v>
      </c>
      <c r="T30" s="40">
        <v>1423.3</v>
      </c>
      <c r="U30" s="40">
        <v>1219.3</v>
      </c>
      <c r="V30" s="4">
        <f t="shared" si="29"/>
        <v>0.85667111641958826</v>
      </c>
      <c r="W30" s="11">
        <v>15</v>
      </c>
      <c r="X30" s="40">
        <v>49.8</v>
      </c>
      <c r="Y30" s="40">
        <v>48.7</v>
      </c>
      <c r="Z30" s="4">
        <f t="shared" si="30"/>
        <v>0.97791164658634544</v>
      </c>
      <c r="AA30" s="11">
        <v>25</v>
      </c>
      <c r="AB30" s="11" t="s">
        <v>429</v>
      </c>
      <c r="AC30" s="11" t="s">
        <v>429</v>
      </c>
      <c r="AD30" s="11" t="s">
        <v>429</v>
      </c>
      <c r="AE30" s="11" t="s">
        <v>429</v>
      </c>
      <c r="AF30" s="11" t="s">
        <v>429</v>
      </c>
      <c r="AG30" s="11" t="s">
        <v>429</v>
      </c>
      <c r="AH30" s="11" t="s">
        <v>429</v>
      </c>
      <c r="AI30" s="11" t="s">
        <v>429</v>
      </c>
      <c r="AJ30" s="59">
        <v>1631</v>
      </c>
      <c r="AK30" s="59">
        <v>1598</v>
      </c>
      <c r="AL30" s="4">
        <f t="shared" si="31"/>
        <v>0.97976701410177802</v>
      </c>
      <c r="AM30" s="11">
        <v>20</v>
      </c>
      <c r="AN30" s="58">
        <f t="shared" si="32"/>
        <v>0.99766061934953487</v>
      </c>
      <c r="AO30" s="58">
        <f t="shared" si="6"/>
        <v>0.99766061934953487</v>
      </c>
      <c r="AP30" s="59">
        <v>19756</v>
      </c>
      <c r="AQ30" s="40">
        <f t="shared" si="22"/>
        <v>10776</v>
      </c>
      <c r="AR30" s="40">
        <f t="shared" si="23"/>
        <v>10750.8</v>
      </c>
      <c r="AS30" s="40">
        <f t="shared" si="24"/>
        <v>-25.200000000000728</v>
      </c>
      <c r="AT30" s="40">
        <v>1763.3</v>
      </c>
      <c r="AU30" s="40">
        <v>1748.1000000000001</v>
      </c>
      <c r="AV30" s="40">
        <v>1362.5</v>
      </c>
      <c r="AW30" s="40">
        <v>2803.9</v>
      </c>
      <c r="AX30" s="40">
        <v>1865.7</v>
      </c>
      <c r="AY30" s="40">
        <f t="shared" si="25"/>
        <v>1207.2999999999993</v>
      </c>
      <c r="AZ30" s="11"/>
      <c r="BA30" s="40">
        <f t="shared" si="26"/>
        <v>1207.2999999999993</v>
      </c>
      <c r="BB30" s="40">
        <v>-4.3</v>
      </c>
      <c r="BC30" s="40">
        <f t="shared" si="27"/>
        <v>1202.9999999999993</v>
      </c>
      <c r="BD30" s="40"/>
      <c r="BE30" s="40">
        <f t="shared" si="28"/>
        <v>1203</v>
      </c>
      <c r="BF30" s="26"/>
    </row>
    <row r="31" spans="1:58" s="2" customFormat="1" ht="16.95" customHeight="1">
      <c r="A31" s="13" t="s">
        <v>34</v>
      </c>
      <c r="B31" s="40">
        <v>560141</v>
      </c>
      <c r="C31" s="40">
        <v>663545</v>
      </c>
      <c r="D31" s="4">
        <f t="shared" si="19"/>
        <v>1.1846035194709903</v>
      </c>
      <c r="E31" s="11">
        <v>10</v>
      </c>
      <c r="F31" s="11" t="s">
        <v>429</v>
      </c>
      <c r="G31" s="11" t="s">
        <v>429</v>
      </c>
      <c r="H31" s="11" t="s">
        <v>429</v>
      </c>
      <c r="I31" s="11" t="s">
        <v>429</v>
      </c>
      <c r="J31" s="79">
        <v>1.5</v>
      </c>
      <c r="K31" s="79">
        <v>1.4</v>
      </c>
      <c r="L31" s="4">
        <f t="shared" si="20"/>
        <v>1.0714285714285714</v>
      </c>
      <c r="M31" s="11">
        <v>10</v>
      </c>
      <c r="N31" s="40">
        <v>56101.9</v>
      </c>
      <c r="O31" s="40">
        <v>55561.4</v>
      </c>
      <c r="P31" s="4">
        <f t="shared" si="21"/>
        <v>0.9903657451886656</v>
      </c>
      <c r="Q31" s="11">
        <v>20</v>
      </c>
      <c r="R31" s="11">
        <v>1</v>
      </c>
      <c r="S31" s="11">
        <v>15</v>
      </c>
      <c r="T31" s="40">
        <v>8971</v>
      </c>
      <c r="U31" s="40">
        <v>10635.9</v>
      </c>
      <c r="V31" s="4">
        <f t="shared" si="29"/>
        <v>1.1855868910935234</v>
      </c>
      <c r="W31" s="11">
        <v>15</v>
      </c>
      <c r="X31" s="40">
        <v>457.5</v>
      </c>
      <c r="Y31" s="40">
        <v>568.4</v>
      </c>
      <c r="Z31" s="4">
        <f t="shared" si="30"/>
        <v>1.2424043715846993</v>
      </c>
      <c r="AA31" s="11">
        <v>15</v>
      </c>
      <c r="AB31" s="11" t="s">
        <v>429</v>
      </c>
      <c r="AC31" s="11" t="s">
        <v>429</v>
      </c>
      <c r="AD31" s="11" t="s">
        <v>429</v>
      </c>
      <c r="AE31" s="11" t="s">
        <v>429</v>
      </c>
      <c r="AF31" s="11" t="s">
        <v>429</v>
      </c>
      <c r="AG31" s="11" t="s">
        <v>429</v>
      </c>
      <c r="AH31" s="11" t="s">
        <v>429</v>
      </c>
      <c r="AI31" s="11" t="s">
        <v>429</v>
      </c>
      <c r="AJ31" s="59">
        <v>6332</v>
      </c>
      <c r="AK31" s="59">
        <v>6597</v>
      </c>
      <c r="AL31" s="4">
        <f t="shared" si="31"/>
        <v>1.0418509159823122</v>
      </c>
      <c r="AM31" s="11">
        <v>20</v>
      </c>
      <c r="AN31" s="58">
        <f t="shared" si="32"/>
        <v>1.0916621245008431</v>
      </c>
      <c r="AO31" s="58">
        <f t="shared" si="6"/>
        <v>1.0916621245008431</v>
      </c>
      <c r="AP31" s="59">
        <v>42797</v>
      </c>
      <c r="AQ31" s="40">
        <f t="shared" si="22"/>
        <v>23343.81818181818</v>
      </c>
      <c r="AR31" s="40">
        <f t="shared" si="23"/>
        <v>25483.599999999999</v>
      </c>
      <c r="AS31" s="40">
        <f t="shared" si="24"/>
        <v>2139.7818181818184</v>
      </c>
      <c r="AT31" s="40">
        <v>4085.8</v>
      </c>
      <c r="AU31" s="40">
        <v>3866.3999999999996</v>
      </c>
      <c r="AV31" s="40">
        <v>4005.8</v>
      </c>
      <c r="AW31" s="40">
        <v>4222.2</v>
      </c>
      <c r="AX31" s="40">
        <v>4242.3</v>
      </c>
      <c r="AY31" s="40">
        <f t="shared" si="25"/>
        <v>5061.0999999999985</v>
      </c>
      <c r="AZ31" s="11"/>
      <c r="BA31" s="40">
        <f t="shared" si="26"/>
        <v>5061.0999999999985</v>
      </c>
      <c r="BB31" s="40">
        <v>-12.3</v>
      </c>
      <c r="BC31" s="40">
        <f t="shared" si="27"/>
        <v>5048.7999999999984</v>
      </c>
      <c r="BD31" s="40"/>
      <c r="BE31" s="40">
        <f t="shared" si="28"/>
        <v>5048.8</v>
      </c>
      <c r="BF31" s="26"/>
    </row>
    <row r="32" spans="1:58" s="2" customFormat="1" ht="16.95" customHeight="1">
      <c r="A32" s="13" t="s">
        <v>35</v>
      </c>
      <c r="B32" s="40">
        <v>64766</v>
      </c>
      <c r="C32" s="40">
        <v>58860</v>
      </c>
      <c r="D32" s="4">
        <f t="shared" si="19"/>
        <v>0.90881017817990917</v>
      </c>
      <c r="E32" s="11">
        <v>10</v>
      </c>
      <c r="F32" s="11" t="s">
        <v>429</v>
      </c>
      <c r="G32" s="11" t="s">
        <v>429</v>
      </c>
      <c r="H32" s="11" t="s">
        <v>429</v>
      </c>
      <c r="I32" s="11" t="s">
        <v>429</v>
      </c>
      <c r="J32" s="79">
        <v>2.2000000000000002</v>
      </c>
      <c r="K32" s="79">
        <v>2</v>
      </c>
      <c r="L32" s="4">
        <f t="shared" si="20"/>
        <v>1.1000000000000001</v>
      </c>
      <c r="M32" s="11">
        <v>15</v>
      </c>
      <c r="N32" s="40">
        <v>50035</v>
      </c>
      <c r="O32" s="40">
        <v>34030.1</v>
      </c>
      <c r="P32" s="4">
        <f t="shared" si="21"/>
        <v>0.6801259118616968</v>
      </c>
      <c r="Q32" s="11">
        <v>20</v>
      </c>
      <c r="R32" s="11">
        <v>1</v>
      </c>
      <c r="S32" s="11">
        <v>15</v>
      </c>
      <c r="T32" s="40">
        <v>1434</v>
      </c>
      <c r="U32" s="40">
        <v>1588.2</v>
      </c>
      <c r="V32" s="4">
        <f t="shared" si="29"/>
        <v>1.1075313807531382</v>
      </c>
      <c r="W32" s="11">
        <v>20</v>
      </c>
      <c r="X32" s="40">
        <v>188.5</v>
      </c>
      <c r="Y32" s="40">
        <v>155.80000000000001</v>
      </c>
      <c r="Z32" s="4">
        <f t="shared" si="30"/>
        <v>0.82652519893899212</v>
      </c>
      <c r="AA32" s="11">
        <v>10</v>
      </c>
      <c r="AB32" s="11" t="s">
        <v>429</v>
      </c>
      <c r="AC32" s="11" t="s">
        <v>429</v>
      </c>
      <c r="AD32" s="11" t="s">
        <v>429</v>
      </c>
      <c r="AE32" s="11" t="s">
        <v>429</v>
      </c>
      <c r="AF32" s="11" t="s">
        <v>429</v>
      </c>
      <c r="AG32" s="11" t="s">
        <v>429</v>
      </c>
      <c r="AH32" s="11" t="s">
        <v>429</v>
      </c>
      <c r="AI32" s="11" t="s">
        <v>429</v>
      </c>
      <c r="AJ32" s="59">
        <v>3360</v>
      </c>
      <c r="AK32" s="59">
        <v>3382</v>
      </c>
      <c r="AL32" s="4">
        <f t="shared" si="31"/>
        <v>1.006547619047619</v>
      </c>
      <c r="AM32" s="11">
        <v>20</v>
      </c>
      <c r="AN32" s="58">
        <f t="shared" si="32"/>
        <v>0.95215865458580085</v>
      </c>
      <c r="AO32" s="58">
        <f t="shared" si="6"/>
        <v>0.95215865458580085</v>
      </c>
      <c r="AP32" s="59">
        <v>35577</v>
      </c>
      <c r="AQ32" s="40">
        <f t="shared" si="22"/>
        <v>19405.636363636364</v>
      </c>
      <c r="AR32" s="40">
        <f t="shared" si="23"/>
        <v>18477.2</v>
      </c>
      <c r="AS32" s="40">
        <f t="shared" si="24"/>
        <v>-928.43636363636324</v>
      </c>
      <c r="AT32" s="40">
        <v>3456.3</v>
      </c>
      <c r="AU32" s="40">
        <v>3168.3</v>
      </c>
      <c r="AV32" s="40">
        <v>2407.6</v>
      </c>
      <c r="AW32" s="40">
        <v>3324.4</v>
      </c>
      <c r="AX32" s="40">
        <v>3253.3</v>
      </c>
      <c r="AY32" s="40">
        <f t="shared" si="25"/>
        <v>2867.2999999999993</v>
      </c>
      <c r="AZ32" s="11"/>
      <c r="BA32" s="40">
        <f t="shared" si="26"/>
        <v>2867.2999999999993</v>
      </c>
      <c r="BB32" s="40">
        <v>6.3</v>
      </c>
      <c r="BC32" s="40">
        <f t="shared" si="27"/>
        <v>2873.5999999999995</v>
      </c>
      <c r="BD32" s="40"/>
      <c r="BE32" s="40">
        <f t="shared" si="28"/>
        <v>2873.6</v>
      </c>
      <c r="BF32" s="26"/>
    </row>
    <row r="33" spans="1:215" s="2" customFormat="1" ht="16.95" customHeight="1">
      <c r="A33" s="13" t="s">
        <v>1</v>
      </c>
      <c r="B33" s="40">
        <v>2919999</v>
      </c>
      <c r="C33" s="40">
        <v>3076712.5</v>
      </c>
      <c r="D33" s="4">
        <f t="shared" si="19"/>
        <v>1.0536690252291183</v>
      </c>
      <c r="E33" s="11">
        <v>10</v>
      </c>
      <c r="F33" s="11" t="s">
        <v>429</v>
      </c>
      <c r="G33" s="11" t="s">
        <v>429</v>
      </c>
      <c r="H33" s="11" t="s">
        <v>429</v>
      </c>
      <c r="I33" s="11" t="s">
        <v>429</v>
      </c>
      <c r="J33" s="79">
        <v>1</v>
      </c>
      <c r="K33" s="79">
        <v>0.9</v>
      </c>
      <c r="L33" s="4">
        <f t="shared" si="20"/>
        <v>1.1111111111111112</v>
      </c>
      <c r="M33" s="11">
        <v>10</v>
      </c>
      <c r="N33" s="40">
        <v>225106</v>
      </c>
      <c r="O33" s="40">
        <v>173425.7</v>
      </c>
      <c r="P33" s="4">
        <f t="shared" si="21"/>
        <v>0.77041793643883327</v>
      </c>
      <c r="Q33" s="11">
        <v>20</v>
      </c>
      <c r="R33" s="11">
        <v>1</v>
      </c>
      <c r="S33" s="11">
        <v>15</v>
      </c>
      <c r="T33" s="40">
        <v>3738</v>
      </c>
      <c r="U33" s="40">
        <v>4166</v>
      </c>
      <c r="V33" s="4">
        <f t="shared" si="29"/>
        <v>1.1144997324772605</v>
      </c>
      <c r="W33" s="11">
        <v>15</v>
      </c>
      <c r="X33" s="40">
        <v>2379.1999999999998</v>
      </c>
      <c r="Y33" s="40">
        <v>2571.1999999999998</v>
      </c>
      <c r="Z33" s="4">
        <f t="shared" si="30"/>
        <v>1.0806993947545394</v>
      </c>
      <c r="AA33" s="11">
        <v>15</v>
      </c>
      <c r="AB33" s="11" t="s">
        <v>429</v>
      </c>
      <c r="AC33" s="11" t="s">
        <v>429</v>
      </c>
      <c r="AD33" s="11" t="s">
        <v>429</v>
      </c>
      <c r="AE33" s="11" t="s">
        <v>429</v>
      </c>
      <c r="AF33" s="11" t="s">
        <v>429</v>
      </c>
      <c r="AG33" s="11" t="s">
        <v>429</v>
      </c>
      <c r="AH33" s="11" t="s">
        <v>429</v>
      </c>
      <c r="AI33" s="11" t="s">
        <v>429</v>
      </c>
      <c r="AJ33" s="59">
        <v>5278</v>
      </c>
      <c r="AK33" s="59">
        <v>5275</v>
      </c>
      <c r="AL33" s="4">
        <f t="shared" si="31"/>
        <v>0.99943160287987876</v>
      </c>
      <c r="AM33" s="11">
        <v>20</v>
      </c>
      <c r="AN33" s="58">
        <f t="shared" si="32"/>
        <v>0.99974075293574782</v>
      </c>
      <c r="AO33" s="58">
        <f t="shared" si="6"/>
        <v>0.99974075293574782</v>
      </c>
      <c r="AP33" s="59">
        <v>63649</v>
      </c>
      <c r="AQ33" s="40">
        <f t="shared" si="22"/>
        <v>34717.63636363636</v>
      </c>
      <c r="AR33" s="40">
        <f t="shared" si="23"/>
        <v>34708.6</v>
      </c>
      <c r="AS33" s="40">
        <f t="shared" si="24"/>
        <v>-9.0363636363617843</v>
      </c>
      <c r="AT33" s="40">
        <v>5212.8999999999996</v>
      </c>
      <c r="AU33" s="40">
        <v>5457.7000000000007</v>
      </c>
      <c r="AV33" s="40">
        <v>6028.8</v>
      </c>
      <c r="AW33" s="40">
        <v>8523.7999999999993</v>
      </c>
      <c r="AX33" s="40">
        <v>6256.9</v>
      </c>
      <c r="AY33" s="40">
        <f t="shared" si="25"/>
        <v>3228.5</v>
      </c>
      <c r="AZ33" s="11"/>
      <c r="BA33" s="40">
        <f t="shared" si="26"/>
        <v>3228.5</v>
      </c>
      <c r="BB33" s="40">
        <v>-61.4</v>
      </c>
      <c r="BC33" s="40">
        <f t="shared" si="27"/>
        <v>3167.1</v>
      </c>
      <c r="BD33" s="40"/>
      <c r="BE33" s="40">
        <f t="shared" si="28"/>
        <v>3167.1</v>
      </c>
      <c r="BF33" s="26"/>
    </row>
    <row r="34" spans="1:215" s="2" customFormat="1" ht="16.95" customHeight="1">
      <c r="A34" s="13" t="s">
        <v>36</v>
      </c>
      <c r="B34" s="40">
        <v>3848723</v>
      </c>
      <c r="C34" s="40">
        <v>3690256.6</v>
      </c>
      <c r="D34" s="4">
        <f t="shared" si="19"/>
        <v>0.95882623924870669</v>
      </c>
      <c r="E34" s="11">
        <v>10</v>
      </c>
      <c r="F34" s="11" t="s">
        <v>429</v>
      </c>
      <c r="G34" s="11" t="s">
        <v>429</v>
      </c>
      <c r="H34" s="11" t="s">
        <v>429</v>
      </c>
      <c r="I34" s="11" t="s">
        <v>429</v>
      </c>
      <c r="J34" s="79">
        <v>1.3</v>
      </c>
      <c r="K34" s="79">
        <v>1.3</v>
      </c>
      <c r="L34" s="4">
        <f t="shared" si="20"/>
        <v>1</v>
      </c>
      <c r="M34" s="11">
        <v>10</v>
      </c>
      <c r="N34" s="40">
        <v>121200.8</v>
      </c>
      <c r="O34" s="40">
        <v>129238.6</v>
      </c>
      <c r="P34" s="4">
        <f t="shared" si="21"/>
        <v>1.0663180441053195</v>
      </c>
      <c r="Q34" s="11">
        <v>20</v>
      </c>
      <c r="R34" s="11">
        <v>1</v>
      </c>
      <c r="S34" s="11">
        <v>15</v>
      </c>
      <c r="T34" s="40">
        <v>1081</v>
      </c>
      <c r="U34" s="40">
        <v>1178.2</v>
      </c>
      <c r="V34" s="4">
        <f t="shared" si="29"/>
        <v>1.0899167437557817</v>
      </c>
      <c r="W34" s="11">
        <v>10</v>
      </c>
      <c r="X34" s="40">
        <v>95</v>
      </c>
      <c r="Y34" s="40">
        <v>119.7</v>
      </c>
      <c r="Z34" s="4">
        <f t="shared" si="30"/>
        <v>1.26</v>
      </c>
      <c r="AA34" s="11">
        <v>15</v>
      </c>
      <c r="AB34" s="11" t="s">
        <v>429</v>
      </c>
      <c r="AC34" s="11" t="s">
        <v>429</v>
      </c>
      <c r="AD34" s="11" t="s">
        <v>429</v>
      </c>
      <c r="AE34" s="11" t="s">
        <v>429</v>
      </c>
      <c r="AF34" s="11" t="s">
        <v>429</v>
      </c>
      <c r="AG34" s="11" t="s">
        <v>429</v>
      </c>
      <c r="AH34" s="11" t="s">
        <v>429</v>
      </c>
      <c r="AI34" s="11" t="s">
        <v>429</v>
      </c>
      <c r="AJ34" s="59">
        <v>2526</v>
      </c>
      <c r="AK34" s="59">
        <v>2598</v>
      </c>
      <c r="AL34" s="4">
        <f t="shared" si="31"/>
        <v>1.0285035629453683</v>
      </c>
      <c r="AM34" s="11">
        <v>20</v>
      </c>
      <c r="AN34" s="58">
        <f t="shared" si="32"/>
        <v>1.0628386197105864</v>
      </c>
      <c r="AO34" s="58">
        <f t="shared" si="6"/>
        <v>1.0628386197105864</v>
      </c>
      <c r="AP34" s="59">
        <v>25647</v>
      </c>
      <c r="AQ34" s="40">
        <f t="shared" si="22"/>
        <v>13989.272727272728</v>
      </c>
      <c r="AR34" s="40">
        <f t="shared" si="23"/>
        <v>14868.3</v>
      </c>
      <c r="AS34" s="40">
        <f t="shared" si="24"/>
        <v>879.02727272727134</v>
      </c>
      <c r="AT34" s="40">
        <v>2342.3000000000002</v>
      </c>
      <c r="AU34" s="40">
        <v>2459.9</v>
      </c>
      <c r="AV34" s="40">
        <v>2589.8000000000002</v>
      </c>
      <c r="AW34" s="40">
        <v>3834.1</v>
      </c>
      <c r="AX34" s="40">
        <v>2141.4</v>
      </c>
      <c r="AY34" s="40">
        <f t="shared" si="25"/>
        <v>1500.7999999999993</v>
      </c>
      <c r="AZ34" s="11"/>
      <c r="BA34" s="40">
        <f t="shared" si="26"/>
        <v>1500.7999999999993</v>
      </c>
      <c r="BB34" s="40">
        <v>-0.9</v>
      </c>
      <c r="BC34" s="40">
        <f t="shared" si="27"/>
        <v>1499.8999999999992</v>
      </c>
      <c r="BD34" s="40"/>
      <c r="BE34" s="40">
        <f t="shared" si="28"/>
        <v>1499.9</v>
      </c>
      <c r="BF34" s="26"/>
    </row>
    <row r="35" spans="1:215" s="2" customFormat="1" ht="16.95" customHeight="1">
      <c r="A35" s="13" t="s">
        <v>37</v>
      </c>
      <c r="B35" s="40">
        <v>431114</v>
      </c>
      <c r="C35" s="40">
        <v>483540.1</v>
      </c>
      <c r="D35" s="4">
        <f t="shared" si="19"/>
        <v>1.1216061181033323</v>
      </c>
      <c r="E35" s="11">
        <v>10</v>
      </c>
      <c r="F35" s="11" t="s">
        <v>429</v>
      </c>
      <c r="G35" s="11" t="s">
        <v>429</v>
      </c>
      <c r="H35" s="11" t="s">
        <v>429</v>
      </c>
      <c r="I35" s="11" t="s">
        <v>429</v>
      </c>
      <c r="J35" s="79">
        <v>2.5</v>
      </c>
      <c r="K35" s="79">
        <v>2.5</v>
      </c>
      <c r="L35" s="4">
        <f t="shared" si="20"/>
        <v>1</v>
      </c>
      <c r="M35" s="11">
        <v>15</v>
      </c>
      <c r="N35" s="40">
        <v>49315.4</v>
      </c>
      <c r="O35" s="40">
        <v>39399.800000000003</v>
      </c>
      <c r="P35" s="4">
        <f t="shared" si="21"/>
        <v>0.79893501827015501</v>
      </c>
      <c r="Q35" s="11">
        <v>20</v>
      </c>
      <c r="R35" s="11">
        <v>1</v>
      </c>
      <c r="S35" s="11">
        <v>15</v>
      </c>
      <c r="T35" s="40">
        <v>893</v>
      </c>
      <c r="U35" s="40">
        <v>968.6</v>
      </c>
      <c r="V35" s="4">
        <f t="shared" si="29"/>
        <v>1.0846584546472564</v>
      </c>
      <c r="W35" s="11">
        <v>15</v>
      </c>
      <c r="X35" s="40">
        <v>144</v>
      </c>
      <c r="Y35" s="40">
        <v>192.1</v>
      </c>
      <c r="Z35" s="4">
        <f t="shared" si="30"/>
        <v>1.3340277777777778</v>
      </c>
      <c r="AA35" s="11">
        <v>15</v>
      </c>
      <c r="AB35" s="11" t="s">
        <v>429</v>
      </c>
      <c r="AC35" s="11" t="s">
        <v>429</v>
      </c>
      <c r="AD35" s="11" t="s">
        <v>429</v>
      </c>
      <c r="AE35" s="11" t="s">
        <v>429</v>
      </c>
      <c r="AF35" s="11" t="s">
        <v>429</v>
      </c>
      <c r="AG35" s="11" t="s">
        <v>429</v>
      </c>
      <c r="AH35" s="11" t="s">
        <v>429</v>
      </c>
      <c r="AI35" s="11" t="s">
        <v>429</v>
      </c>
      <c r="AJ35" s="59">
        <v>2033</v>
      </c>
      <c r="AK35" s="59">
        <v>1987</v>
      </c>
      <c r="AL35" s="4">
        <f t="shared" si="31"/>
        <v>0.97737333989178554</v>
      </c>
      <c r="AM35" s="11">
        <v>20</v>
      </c>
      <c r="AN35" s="58">
        <f t="shared" si="32"/>
        <v>1.0274774711877059</v>
      </c>
      <c r="AO35" s="58">
        <f t="shared" si="6"/>
        <v>1.0274774711877059</v>
      </c>
      <c r="AP35" s="59">
        <v>25562</v>
      </c>
      <c r="AQ35" s="40">
        <f t="shared" si="22"/>
        <v>13942.909090909092</v>
      </c>
      <c r="AR35" s="40">
        <f t="shared" si="23"/>
        <v>14326</v>
      </c>
      <c r="AS35" s="40">
        <f t="shared" si="24"/>
        <v>383.0909090909081</v>
      </c>
      <c r="AT35" s="40">
        <v>2362.6999999999998</v>
      </c>
      <c r="AU35" s="40">
        <v>2405.3000000000002</v>
      </c>
      <c r="AV35" s="40">
        <v>2306.1</v>
      </c>
      <c r="AW35" s="40">
        <v>3584.6</v>
      </c>
      <c r="AX35" s="40">
        <v>2363.3000000000002</v>
      </c>
      <c r="AY35" s="40">
        <f t="shared" si="25"/>
        <v>1304</v>
      </c>
      <c r="AZ35" s="11"/>
      <c r="BA35" s="40">
        <f t="shared" si="26"/>
        <v>1304</v>
      </c>
      <c r="BB35" s="40">
        <v>7.8</v>
      </c>
      <c r="BC35" s="40">
        <f t="shared" si="27"/>
        <v>1311.8</v>
      </c>
      <c r="BD35" s="40"/>
      <c r="BE35" s="40">
        <f t="shared" si="28"/>
        <v>1311.8</v>
      </c>
      <c r="BF35" s="26"/>
    </row>
    <row r="36" spans="1:215" s="2" customFormat="1" ht="16.95" customHeight="1">
      <c r="A36" s="13" t="s">
        <v>38</v>
      </c>
      <c r="B36" s="40">
        <v>78613</v>
      </c>
      <c r="C36" s="40">
        <v>75798.5</v>
      </c>
      <c r="D36" s="4">
        <f t="shared" si="19"/>
        <v>0.96419803340414434</v>
      </c>
      <c r="E36" s="11">
        <v>10</v>
      </c>
      <c r="F36" s="11" t="s">
        <v>429</v>
      </c>
      <c r="G36" s="11" t="s">
        <v>429</v>
      </c>
      <c r="H36" s="11" t="s">
        <v>429</v>
      </c>
      <c r="I36" s="11" t="s">
        <v>429</v>
      </c>
      <c r="J36" s="79">
        <v>2</v>
      </c>
      <c r="K36" s="79">
        <v>1.9</v>
      </c>
      <c r="L36" s="4">
        <f t="shared" si="20"/>
        <v>1.0526315789473684</v>
      </c>
      <c r="M36" s="11">
        <v>15</v>
      </c>
      <c r="N36" s="40">
        <v>45723</v>
      </c>
      <c r="O36" s="40">
        <v>38768.6</v>
      </c>
      <c r="P36" s="4">
        <f t="shared" si="21"/>
        <v>0.84790149377774859</v>
      </c>
      <c r="Q36" s="11">
        <v>20</v>
      </c>
      <c r="R36" s="11">
        <v>1</v>
      </c>
      <c r="S36" s="11">
        <v>15</v>
      </c>
      <c r="T36" s="40">
        <v>5968</v>
      </c>
      <c r="U36" s="40">
        <v>6570.4</v>
      </c>
      <c r="V36" s="4">
        <f t="shared" si="29"/>
        <v>1.1009383378016084</v>
      </c>
      <c r="W36" s="11">
        <v>20</v>
      </c>
      <c r="X36" s="40">
        <v>2490.9</v>
      </c>
      <c r="Y36" s="40">
        <v>2707.9</v>
      </c>
      <c r="Z36" s="4">
        <f t="shared" si="30"/>
        <v>1.0871171062668112</v>
      </c>
      <c r="AA36" s="11">
        <v>20</v>
      </c>
      <c r="AB36" s="11" t="s">
        <v>429</v>
      </c>
      <c r="AC36" s="11" t="s">
        <v>429</v>
      </c>
      <c r="AD36" s="11" t="s">
        <v>429</v>
      </c>
      <c r="AE36" s="11" t="s">
        <v>429</v>
      </c>
      <c r="AF36" s="11" t="s">
        <v>429</v>
      </c>
      <c r="AG36" s="11" t="s">
        <v>429</v>
      </c>
      <c r="AH36" s="11" t="s">
        <v>429</v>
      </c>
      <c r="AI36" s="11" t="s">
        <v>429</v>
      </c>
      <c r="AJ36" s="59">
        <v>4927</v>
      </c>
      <c r="AK36" s="59">
        <v>5035</v>
      </c>
      <c r="AL36" s="4">
        <f t="shared" si="31"/>
        <v>1.0219200324741222</v>
      </c>
      <c r="AM36" s="11">
        <v>20</v>
      </c>
      <c r="AN36" s="58">
        <f t="shared" si="32"/>
        <v>1.0132416118721481</v>
      </c>
      <c r="AO36" s="58">
        <f t="shared" si="6"/>
        <v>1.0132416118721481</v>
      </c>
      <c r="AP36" s="59">
        <v>77103</v>
      </c>
      <c r="AQ36" s="40">
        <f t="shared" si="22"/>
        <v>42056.181818181816</v>
      </c>
      <c r="AR36" s="40">
        <f t="shared" si="23"/>
        <v>42613.1</v>
      </c>
      <c r="AS36" s="40">
        <f t="shared" si="24"/>
        <v>556.91818181818235</v>
      </c>
      <c r="AT36" s="40">
        <v>6687.1</v>
      </c>
      <c r="AU36" s="40">
        <v>7653.5</v>
      </c>
      <c r="AV36" s="40">
        <v>6326.8</v>
      </c>
      <c r="AW36" s="40">
        <v>11558.4</v>
      </c>
      <c r="AX36" s="40">
        <v>6852.5</v>
      </c>
      <c r="AY36" s="40">
        <f t="shared" si="25"/>
        <v>3534.7999999999956</v>
      </c>
      <c r="AZ36" s="11"/>
      <c r="BA36" s="40">
        <f t="shared" si="26"/>
        <v>3534.7999999999956</v>
      </c>
      <c r="BB36" s="40">
        <v>72.2</v>
      </c>
      <c r="BC36" s="40">
        <f t="shared" si="27"/>
        <v>3606.9999999999955</v>
      </c>
      <c r="BD36" s="40"/>
      <c r="BE36" s="40">
        <f t="shared" si="28"/>
        <v>3607</v>
      </c>
      <c r="BF36" s="26"/>
    </row>
    <row r="37" spans="1:215" s="2" customFormat="1" ht="16.95" customHeight="1">
      <c r="A37" s="13" t="s">
        <v>39</v>
      </c>
      <c r="B37" s="40">
        <v>87079</v>
      </c>
      <c r="C37" s="40">
        <v>101468.3</v>
      </c>
      <c r="D37" s="4">
        <f t="shared" si="19"/>
        <v>1.1652442035393149</v>
      </c>
      <c r="E37" s="11">
        <v>10</v>
      </c>
      <c r="F37" s="11" t="s">
        <v>429</v>
      </c>
      <c r="G37" s="11" t="s">
        <v>429</v>
      </c>
      <c r="H37" s="11" t="s">
        <v>429</v>
      </c>
      <c r="I37" s="11" t="s">
        <v>429</v>
      </c>
      <c r="J37" s="79">
        <v>6.1</v>
      </c>
      <c r="K37" s="79">
        <v>5.5</v>
      </c>
      <c r="L37" s="4">
        <f t="shared" si="20"/>
        <v>1.1090909090909091</v>
      </c>
      <c r="M37" s="11">
        <v>15</v>
      </c>
      <c r="N37" s="40">
        <v>44708.800000000003</v>
      </c>
      <c r="O37" s="40">
        <v>38154.1</v>
      </c>
      <c r="P37" s="4">
        <f t="shared" si="21"/>
        <v>0.85339127867444431</v>
      </c>
      <c r="Q37" s="11">
        <v>20</v>
      </c>
      <c r="R37" s="11">
        <v>1</v>
      </c>
      <c r="S37" s="11">
        <v>15</v>
      </c>
      <c r="T37" s="40">
        <v>1292.5</v>
      </c>
      <c r="U37" s="40">
        <v>1370.4</v>
      </c>
      <c r="V37" s="4">
        <f t="shared" si="29"/>
        <v>1.0602707930367505</v>
      </c>
      <c r="W37" s="11">
        <v>10</v>
      </c>
      <c r="X37" s="40">
        <v>229.5</v>
      </c>
      <c r="Y37" s="40">
        <v>245</v>
      </c>
      <c r="Z37" s="4">
        <f t="shared" si="30"/>
        <v>1.0675381263616557</v>
      </c>
      <c r="AA37" s="11">
        <v>35</v>
      </c>
      <c r="AB37" s="11" t="s">
        <v>429</v>
      </c>
      <c r="AC37" s="11" t="s">
        <v>429</v>
      </c>
      <c r="AD37" s="11" t="s">
        <v>429</v>
      </c>
      <c r="AE37" s="11" t="s">
        <v>429</v>
      </c>
      <c r="AF37" s="11" t="s">
        <v>429</v>
      </c>
      <c r="AG37" s="11" t="s">
        <v>429</v>
      </c>
      <c r="AH37" s="11" t="s">
        <v>429</v>
      </c>
      <c r="AI37" s="11" t="s">
        <v>429</v>
      </c>
      <c r="AJ37" s="59">
        <v>3011</v>
      </c>
      <c r="AK37" s="59">
        <v>3264</v>
      </c>
      <c r="AL37" s="4">
        <f t="shared" si="31"/>
        <v>1.0840252407837927</v>
      </c>
      <c r="AM37" s="11">
        <v>20</v>
      </c>
      <c r="AN37" s="58">
        <f t="shared" si="32"/>
        <v>1.0400294273115758</v>
      </c>
      <c r="AO37" s="58">
        <f t="shared" si="6"/>
        <v>1.0400294273115758</v>
      </c>
      <c r="AP37" s="59">
        <v>72175</v>
      </c>
      <c r="AQ37" s="40">
        <f t="shared" si="22"/>
        <v>39368.181818181816</v>
      </c>
      <c r="AR37" s="40">
        <f t="shared" si="23"/>
        <v>40944.1</v>
      </c>
      <c r="AS37" s="40">
        <f t="shared" si="24"/>
        <v>1575.9181818181823</v>
      </c>
      <c r="AT37" s="40">
        <v>7238.7</v>
      </c>
      <c r="AU37" s="40">
        <v>6745.9</v>
      </c>
      <c r="AV37" s="40">
        <v>6601.5</v>
      </c>
      <c r="AW37" s="40">
        <v>7326</v>
      </c>
      <c r="AX37" s="40">
        <v>6172.3</v>
      </c>
      <c r="AY37" s="40">
        <f t="shared" si="25"/>
        <v>6859.6999999999971</v>
      </c>
      <c r="AZ37" s="11"/>
      <c r="BA37" s="40">
        <f t="shared" si="26"/>
        <v>6859.6999999999971</v>
      </c>
      <c r="BB37" s="40">
        <v>45</v>
      </c>
      <c r="BC37" s="40">
        <f t="shared" si="27"/>
        <v>6904.6999999999971</v>
      </c>
      <c r="BD37" s="40"/>
      <c r="BE37" s="40">
        <f t="shared" si="28"/>
        <v>6904.7</v>
      </c>
      <c r="BF37" s="26"/>
    </row>
    <row r="38" spans="1:215" s="2" customFormat="1" ht="16.95" customHeight="1">
      <c r="A38" s="13" t="s">
        <v>40</v>
      </c>
      <c r="B38" s="40">
        <v>995937</v>
      </c>
      <c r="C38" s="40">
        <v>1010125.4</v>
      </c>
      <c r="D38" s="4">
        <f t="shared" si="19"/>
        <v>1.0142462826463923</v>
      </c>
      <c r="E38" s="11">
        <v>10</v>
      </c>
      <c r="F38" s="11" t="s">
        <v>429</v>
      </c>
      <c r="G38" s="11" t="s">
        <v>429</v>
      </c>
      <c r="H38" s="11" t="s">
        <v>429</v>
      </c>
      <c r="I38" s="11" t="s">
        <v>429</v>
      </c>
      <c r="J38" s="79">
        <v>1.3</v>
      </c>
      <c r="K38" s="79">
        <v>1.2</v>
      </c>
      <c r="L38" s="4">
        <f t="shared" si="20"/>
        <v>1.0833333333333335</v>
      </c>
      <c r="M38" s="11">
        <v>10</v>
      </c>
      <c r="N38" s="40">
        <v>162624.5</v>
      </c>
      <c r="O38" s="40">
        <v>141120</v>
      </c>
      <c r="P38" s="4">
        <f t="shared" si="21"/>
        <v>0.86776592702821531</v>
      </c>
      <c r="Q38" s="11">
        <v>20</v>
      </c>
      <c r="R38" s="11">
        <v>1</v>
      </c>
      <c r="S38" s="11">
        <v>15</v>
      </c>
      <c r="T38" s="40">
        <v>871</v>
      </c>
      <c r="U38" s="40">
        <v>903.1</v>
      </c>
      <c r="V38" s="4">
        <f t="shared" si="29"/>
        <v>1.036854190585534</v>
      </c>
      <c r="W38" s="11">
        <v>5</v>
      </c>
      <c r="X38" s="40">
        <v>98.3</v>
      </c>
      <c r="Y38" s="40">
        <v>102.1</v>
      </c>
      <c r="Z38" s="4">
        <f t="shared" si="30"/>
        <v>1.0386571719226856</v>
      </c>
      <c r="AA38" s="11">
        <v>15</v>
      </c>
      <c r="AB38" s="11" t="s">
        <v>429</v>
      </c>
      <c r="AC38" s="11" t="s">
        <v>429</v>
      </c>
      <c r="AD38" s="11" t="s">
        <v>429</v>
      </c>
      <c r="AE38" s="11" t="s">
        <v>429</v>
      </c>
      <c r="AF38" s="11" t="s">
        <v>429</v>
      </c>
      <c r="AG38" s="11" t="s">
        <v>429</v>
      </c>
      <c r="AH38" s="11" t="s">
        <v>429</v>
      </c>
      <c r="AI38" s="11" t="s">
        <v>429</v>
      </c>
      <c r="AJ38" s="59">
        <v>2357</v>
      </c>
      <c r="AK38" s="59">
        <v>2447</v>
      </c>
      <c r="AL38" s="4">
        <f t="shared" si="31"/>
        <v>1.038184132371659</v>
      </c>
      <c r="AM38" s="11">
        <v>20</v>
      </c>
      <c r="AN38" s="58">
        <f t="shared" si="32"/>
        <v>0.99851500925855463</v>
      </c>
      <c r="AO38" s="58">
        <f t="shared" si="6"/>
        <v>0.99851500925855463</v>
      </c>
      <c r="AP38" s="59">
        <v>22651</v>
      </c>
      <c r="AQ38" s="40">
        <f t="shared" si="22"/>
        <v>12355.090909090908</v>
      </c>
      <c r="AR38" s="40">
        <f t="shared" si="23"/>
        <v>12336.7</v>
      </c>
      <c r="AS38" s="40">
        <f t="shared" si="24"/>
        <v>-18.390909090907371</v>
      </c>
      <c r="AT38" s="40">
        <v>1906.9</v>
      </c>
      <c r="AU38" s="40">
        <v>1959.3999999999999</v>
      </c>
      <c r="AV38" s="40">
        <v>2076.1</v>
      </c>
      <c r="AW38" s="40">
        <v>3546.9</v>
      </c>
      <c r="AX38" s="40">
        <v>1397</v>
      </c>
      <c r="AY38" s="40">
        <f t="shared" si="25"/>
        <v>1450.4000000000015</v>
      </c>
      <c r="AZ38" s="11"/>
      <c r="BA38" s="40">
        <f t="shared" si="26"/>
        <v>1450.4000000000015</v>
      </c>
      <c r="BB38" s="40">
        <v>3.7</v>
      </c>
      <c r="BC38" s="40">
        <f t="shared" si="27"/>
        <v>1454.1000000000015</v>
      </c>
      <c r="BD38" s="40"/>
      <c r="BE38" s="40">
        <f t="shared" si="28"/>
        <v>1454.1</v>
      </c>
      <c r="BF38" s="26"/>
    </row>
    <row r="39" spans="1:215" s="2" customFormat="1" ht="16.95" customHeight="1">
      <c r="A39" s="13" t="s">
        <v>41</v>
      </c>
      <c r="B39" s="40">
        <v>6881180</v>
      </c>
      <c r="C39" s="40">
        <v>7214100.4000000004</v>
      </c>
      <c r="D39" s="4">
        <f t="shared" si="19"/>
        <v>1.0483812950685785</v>
      </c>
      <c r="E39" s="11">
        <v>10</v>
      </c>
      <c r="F39" s="11" t="s">
        <v>429</v>
      </c>
      <c r="G39" s="11" t="s">
        <v>429</v>
      </c>
      <c r="H39" s="11" t="s">
        <v>429</v>
      </c>
      <c r="I39" s="11" t="s">
        <v>429</v>
      </c>
      <c r="J39" s="79">
        <v>0.7</v>
      </c>
      <c r="K39" s="79">
        <v>0.7</v>
      </c>
      <c r="L39" s="4">
        <f t="shared" si="20"/>
        <v>1</v>
      </c>
      <c r="M39" s="11">
        <v>5</v>
      </c>
      <c r="N39" s="40">
        <v>293304.5</v>
      </c>
      <c r="O39" s="40">
        <v>192136.2</v>
      </c>
      <c r="P39" s="4">
        <f t="shared" si="21"/>
        <v>0.65507416353993886</v>
      </c>
      <c r="Q39" s="11">
        <v>20</v>
      </c>
      <c r="R39" s="11">
        <v>1</v>
      </c>
      <c r="S39" s="11">
        <v>15</v>
      </c>
      <c r="T39" s="40">
        <v>7734</v>
      </c>
      <c r="U39" s="40">
        <v>8073.3</v>
      </c>
      <c r="V39" s="4">
        <f t="shared" si="29"/>
        <v>1.0438712179984484</v>
      </c>
      <c r="W39" s="11">
        <v>15</v>
      </c>
      <c r="X39" s="40">
        <v>6415</v>
      </c>
      <c r="Y39" s="40">
        <v>6509.9</v>
      </c>
      <c r="Z39" s="4">
        <f t="shared" si="30"/>
        <v>1.0147934528448947</v>
      </c>
      <c r="AA39" s="11">
        <v>25</v>
      </c>
      <c r="AB39" s="11" t="s">
        <v>429</v>
      </c>
      <c r="AC39" s="11" t="s">
        <v>429</v>
      </c>
      <c r="AD39" s="11" t="s">
        <v>429</v>
      </c>
      <c r="AE39" s="11" t="s">
        <v>429</v>
      </c>
      <c r="AF39" s="11" t="s">
        <v>429</v>
      </c>
      <c r="AG39" s="11" t="s">
        <v>429</v>
      </c>
      <c r="AH39" s="11" t="s">
        <v>429</v>
      </c>
      <c r="AI39" s="11" t="s">
        <v>429</v>
      </c>
      <c r="AJ39" s="59">
        <v>6181</v>
      </c>
      <c r="AK39" s="59">
        <v>6243</v>
      </c>
      <c r="AL39" s="4">
        <f t="shared" si="31"/>
        <v>1.0100307393625627</v>
      </c>
      <c r="AM39" s="11">
        <v>20</v>
      </c>
      <c r="AN39" s="58">
        <f t="shared" si="32"/>
        <v>0.95285286908940825</v>
      </c>
      <c r="AO39" s="58">
        <f t="shared" si="6"/>
        <v>0.95285286908940825</v>
      </c>
      <c r="AP39" s="59">
        <v>83634</v>
      </c>
      <c r="AQ39" s="40">
        <f t="shared" si="22"/>
        <v>45618.545454545456</v>
      </c>
      <c r="AR39" s="40">
        <f t="shared" si="23"/>
        <v>43467.8</v>
      </c>
      <c r="AS39" s="40">
        <f t="shared" si="24"/>
        <v>-2150.745454545453</v>
      </c>
      <c r="AT39" s="40">
        <v>7647.7</v>
      </c>
      <c r="AU39" s="40">
        <v>6974.8</v>
      </c>
      <c r="AV39" s="40">
        <v>6663.6</v>
      </c>
      <c r="AW39" s="40">
        <v>12862.4</v>
      </c>
      <c r="AX39" s="40">
        <v>7437.4</v>
      </c>
      <c r="AY39" s="40">
        <f t="shared" si="25"/>
        <v>1881.9000000000015</v>
      </c>
      <c r="AZ39" s="11"/>
      <c r="BA39" s="40">
        <f t="shared" si="26"/>
        <v>1881.9000000000015</v>
      </c>
      <c r="BB39" s="40">
        <v>0.4</v>
      </c>
      <c r="BC39" s="40">
        <f t="shared" si="27"/>
        <v>1882.3000000000015</v>
      </c>
      <c r="BD39" s="40"/>
      <c r="BE39" s="40">
        <f t="shared" si="28"/>
        <v>1882.3</v>
      </c>
      <c r="BF39" s="26"/>
    </row>
    <row r="40" spans="1:215" s="2" customFormat="1" ht="16.95" customHeight="1">
      <c r="A40" s="13" t="s">
        <v>42</v>
      </c>
      <c r="B40" s="40">
        <v>124141</v>
      </c>
      <c r="C40" s="40">
        <v>123725.2</v>
      </c>
      <c r="D40" s="4">
        <f t="shared" si="19"/>
        <v>0.99665058280503616</v>
      </c>
      <c r="E40" s="11">
        <v>10</v>
      </c>
      <c r="F40" s="11" t="s">
        <v>429</v>
      </c>
      <c r="G40" s="11" t="s">
        <v>429</v>
      </c>
      <c r="H40" s="11" t="s">
        <v>429</v>
      </c>
      <c r="I40" s="11" t="s">
        <v>429</v>
      </c>
      <c r="J40" s="79">
        <v>0.7</v>
      </c>
      <c r="K40" s="79">
        <v>0.8</v>
      </c>
      <c r="L40" s="4">
        <f t="shared" si="20"/>
        <v>0.87499999999999989</v>
      </c>
      <c r="M40" s="11">
        <v>5</v>
      </c>
      <c r="N40" s="40">
        <v>70177.3</v>
      </c>
      <c r="O40" s="40">
        <v>61399.6</v>
      </c>
      <c r="P40" s="4">
        <f t="shared" si="21"/>
        <v>0.87492109271801555</v>
      </c>
      <c r="Q40" s="11">
        <v>20</v>
      </c>
      <c r="R40" s="11">
        <v>1</v>
      </c>
      <c r="S40" s="11">
        <v>15</v>
      </c>
      <c r="T40" s="40">
        <v>3556</v>
      </c>
      <c r="U40" s="40">
        <v>3755.2</v>
      </c>
      <c r="V40" s="4">
        <f t="shared" si="29"/>
        <v>1.0560179977502813</v>
      </c>
      <c r="W40" s="11">
        <v>20</v>
      </c>
      <c r="X40" s="40">
        <v>86</v>
      </c>
      <c r="Y40" s="40">
        <v>103.2</v>
      </c>
      <c r="Z40" s="4">
        <f t="shared" si="30"/>
        <v>1.2</v>
      </c>
      <c r="AA40" s="11">
        <v>15</v>
      </c>
      <c r="AB40" s="11" t="s">
        <v>429</v>
      </c>
      <c r="AC40" s="11" t="s">
        <v>429</v>
      </c>
      <c r="AD40" s="11" t="s">
        <v>429</v>
      </c>
      <c r="AE40" s="11" t="s">
        <v>429</v>
      </c>
      <c r="AF40" s="11" t="s">
        <v>429</v>
      </c>
      <c r="AG40" s="11" t="s">
        <v>429</v>
      </c>
      <c r="AH40" s="11" t="s">
        <v>429</v>
      </c>
      <c r="AI40" s="11" t="s">
        <v>429</v>
      </c>
      <c r="AJ40" s="59">
        <v>2510</v>
      </c>
      <c r="AK40" s="59">
        <v>2303</v>
      </c>
      <c r="AL40" s="4">
        <f t="shared" si="31"/>
        <v>0.9175298804780877</v>
      </c>
      <c r="AM40" s="11">
        <v>20</v>
      </c>
      <c r="AN40" s="58">
        <f t="shared" si="32"/>
        <v>0.99343700235217192</v>
      </c>
      <c r="AO40" s="58">
        <f t="shared" si="6"/>
        <v>0.99343700235217192</v>
      </c>
      <c r="AP40" s="59">
        <v>37752</v>
      </c>
      <c r="AQ40" s="40">
        <f t="shared" si="22"/>
        <v>20592</v>
      </c>
      <c r="AR40" s="40">
        <f t="shared" si="23"/>
        <v>20456.900000000001</v>
      </c>
      <c r="AS40" s="40">
        <f t="shared" si="24"/>
        <v>-135.09999999999854</v>
      </c>
      <c r="AT40" s="40">
        <v>4087.1</v>
      </c>
      <c r="AU40" s="40">
        <v>3885.3</v>
      </c>
      <c r="AV40" s="40">
        <v>3087</v>
      </c>
      <c r="AW40" s="40">
        <v>2706.5</v>
      </c>
      <c r="AX40" s="40">
        <v>3598.9</v>
      </c>
      <c r="AY40" s="40">
        <f t="shared" si="25"/>
        <v>3092.1000000000022</v>
      </c>
      <c r="AZ40" s="11"/>
      <c r="BA40" s="40">
        <f t="shared" si="26"/>
        <v>3092.1000000000022</v>
      </c>
      <c r="BB40" s="40">
        <v>-37.5</v>
      </c>
      <c r="BC40" s="40">
        <f t="shared" si="27"/>
        <v>3054.6000000000022</v>
      </c>
      <c r="BD40" s="40"/>
      <c r="BE40" s="40">
        <f t="shared" si="28"/>
        <v>3054.6</v>
      </c>
      <c r="BF40" s="26"/>
    </row>
    <row r="41" spans="1:215" s="2" customFormat="1" ht="16.95" customHeight="1">
      <c r="A41" s="13" t="s">
        <v>2</v>
      </c>
      <c r="B41" s="40">
        <v>51379</v>
      </c>
      <c r="C41" s="40">
        <v>53188</v>
      </c>
      <c r="D41" s="4">
        <f t="shared" si="19"/>
        <v>1.0352089375036493</v>
      </c>
      <c r="E41" s="11">
        <v>10</v>
      </c>
      <c r="F41" s="11" t="s">
        <v>429</v>
      </c>
      <c r="G41" s="11" t="s">
        <v>429</v>
      </c>
      <c r="H41" s="11" t="s">
        <v>429</v>
      </c>
      <c r="I41" s="11" t="s">
        <v>429</v>
      </c>
      <c r="J41" s="79">
        <v>2.4</v>
      </c>
      <c r="K41" s="79">
        <v>2.4</v>
      </c>
      <c r="L41" s="4">
        <f t="shared" si="20"/>
        <v>1</v>
      </c>
      <c r="M41" s="11">
        <v>15</v>
      </c>
      <c r="N41" s="40">
        <v>29129.200000000001</v>
      </c>
      <c r="O41" s="40">
        <v>23034.1</v>
      </c>
      <c r="P41" s="4">
        <f t="shared" si="21"/>
        <v>0.79075635444845715</v>
      </c>
      <c r="Q41" s="11">
        <v>20</v>
      </c>
      <c r="R41" s="11">
        <v>1</v>
      </c>
      <c r="S41" s="11">
        <v>15</v>
      </c>
      <c r="T41" s="40">
        <v>1962</v>
      </c>
      <c r="U41" s="40">
        <v>2004.4</v>
      </c>
      <c r="V41" s="4">
        <f t="shared" si="29"/>
        <v>1.0216106014271151</v>
      </c>
      <c r="W41" s="11">
        <v>15</v>
      </c>
      <c r="X41" s="40">
        <v>168</v>
      </c>
      <c r="Y41" s="40">
        <v>181.1</v>
      </c>
      <c r="Z41" s="4">
        <f t="shared" si="30"/>
        <v>1.0779761904761904</v>
      </c>
      <c r="AA41" s="11">
        <v>15</v>
      </c>
      <c r="AB41" s="11" t="s">
        <v>429</v>
      </c>
      <c r="AC41" s="11" t="s">
        <v>429</v>
      </c>
      <c r="AD41" s="11" t="s">
        <v>429</v>
      </c>
      <c r="AE41" s="11" t="s">
        <v>429</v>
      </c>
      <c r="AF41" s="11" t="s">
        <v>429</v>
      </c>
      <c r="AG41" s="11" t="s">
        <v>429</v>
      </c>
      <c r="AH41" s="11" t="s">
        <v>429</v>
      </c>
      <c r="AI41" s="11" t="s">
        <v>429</v>
      </c>
      <c r="AJ41" s="59">
        <v>6380</v>
      </c>
      <c r="AK41" s="59">
        <v>6644</v>
      </c>
      <c r="AL41" s="4">
        <f t="shared" si="31"/>
        <v>1.0413793103448277</v>
      </c>
      <c r="AM41" s="11">
        <v>20</v>
      </c>
      <c r="AN41" s="58">
        <f t="shared" si="32"/>
        <v>0.98626004135865253</v>
      </c>
      <c r="AO41" s="58">
        <f t="shared" si="6"/>
        <v>0.98626004135865253</v>
      </c>
      <c r="AP41" s="59">
        <v>38772</v>
      </c>
      <c r="AQ41" s="40">
        <f t="shared" si="22"/>
        <v>21148.363636363636</v>
      </c>
      <c r="AR41" s="40">
        <f t="shared" si="23"/>
        <v>20857.8</v>
      </c>
      <c r="AS41" s="40">
        <f t="shared" si="24"/>
        <v>-290.56363636363676</v>
      </c>
      <c r="AT41" s="40">
        <v>3692.9</v>
      </c>
      <c r="AU41" s="40">
        <v>3597.7999999999997</v>
      </c>
      <c r="AV41" s="40">
        <v>3506.1</v>
      </c>
      <c r="AW41" s="40">
        <v>3612.8</v>
      </c>
      <c r="AX41" s="40">
        <v>3390.8</v>
      </c>
      <c r="AY41" s="40">
        <f t="shared" si="25"/>
        <v>3057.4000000000015</v>
      </c>
      <c r="AZ41" s="11"/>
      <c r="BA41" s="40">
        <f t="shared" si="26"/>
        <v>3057.4000000000015</v>
      </c>
      <c r="BB41" s="40">
        <v>42.5</v>
      </c>
      <c r="BC41" s="40">
        <f t="shared" si="27"/>
        <v>3099.9000000000015</v>
      </c>
      <c r="BD41" s="40"/>
      <c r="BE41" s="40">
        <f t="shared" si="28"/>
        <v>3099.9</v>
      </c>
      <c r="BF41" s="26"/>
    </row>
    <row r="42" spans="1:215" s="2" customFormat="1" ht="16.95" customHeight="1">
      <c r="A42" s="13" t="s">
        <v>43</v>
      </c>
      <c r="B42" s="40">
        <v>162729</v>
      </c>
      <c r="C42" s="40">
        <v>145752</v>
      </c>
      <c r="D42" s="4">
        <f t="shared" si="19"/>
        <v>0.895673174418819</v>
      </c>
      <c r="E42" s="11">
        <v>10</v>
      </c>
      <c r="F42" s="11" t="s">
        <v>429</v>
      </c>
      <c r="G42" s="11" t="s">
        <v>429</v>
      </c>
      <c r="H42" s="11" t="s">
        <v>429</v>
      </c>
      <c r="I42" s="11" t="s">
        <v>429</v>
      </c>
      <c r="J42" s="79">
        <v>2.2999999999999998</v>
      </c>
      <c r="K42" s="79">
        <v>1.7</v>
      </c>
      <c r="L42" s="4">
        <f t="shared" si="20"/>
        <v>1.3529411764705881</v>
      </c>
      <c r="M42" s="11">
        <v>10</v>
      </c>
      <c r="N42" s="40">
        <v>36345.9</v>
      </c>
      <c r="O42" s="40">
        <v>28723</v>
      </c>
      <c r="P42" s="4">
        <f t="shared" si="21"/>
        <v>0.79026795319417042</v>
      </c>
      <c r="Q42" s="11">
        <v>20</v>
      </c>
      <c r="R42" s="11">
        <v>1</v>
      </c>
      <c r="S42" s="11">
        <v>15</v>
      </c>
      <c r="T42" s="40">
        <v>1454.5</v>
      </c>
      <c r="U42" s="40">
        <v>1463</v>
      </c>
      <c r="V42" s="4">
        <f t="shared" si="29"/>
        <v>1.0058439326228945</v>
      </c>
      <c r="W42" s="11">
        <v>20</v>
      </c>
      <c r="X42" s="40">
        <v>136.1</v>
      </c>
      <c r="Y42" s="40">
        <v>143.1</v>
      </c>
      <c r="Z42" s="4">
        <f t="shared" si="30"/>
        <v>1.0514327700220427</v>
      </c>
      <c r="AA42" s="11">
        <v>15</v>
      </c>
      <c r="AB42" s="11" t="s">
        <v>429</v>
      </c>
      <c r="AC42" s="11" t="s">
        <v>429</v>
      </c>
      <c r="AD42" s="11" t="s">
        <v>429</v>
      </c>
      <c r="AE42" s="11" t="s">
        <v>429</v>
      </c>
      <c r="AF42" s="11" t="s">
        <v>429</v>
      </c>
      <c r="AG42" s="11" t="s">
        <v>429</v>
      </c>
      <c r="AH42" s="11" t="s">
        <v>429</v>
      </c>
      <c r="AI42" s="11" t="s">
        <v>429</v>
      </c>
      <c r="AJ42" s="59">
        <v>3456</v>
      </c>
      <c r="AK42" s="59">
        <v>3456</v>
      </c>
      <c r="AL42" s="4">
        <f t="shared" si="31"/>
        <v>1</v>
      </c>
      <c r="AM42" s="11">
        <v>20</v>
      </c>
      <c r="AN42" s="58">
        <f t="shared" si="32"/>
        <v>0.9925442979596909</v>
      </c>
      <c r="AO42" s="58">
        <f t="shared" si="6"/>
        <v>0.9925442979596909</v>
      </c>
      <c r="AP42" s="59">
        <v>25350</v>
      </c>
      <c r="AQ42" s="40">
        <f t="shared" si="22"/>
        <v>13827.272727272728</v>
      </c>
      <c r="AR42" s="40">
        <f t="shared" si="23"/>
        <v>13724.2</v>
      </c>
      <c r="AS42" s="40">
        <f t="shared" si="24"/>
        <v>-103.07272727272721</v>
      </c>
      <c r="AT42" s="40">
        <v>2146.1</v>
      </c>
      <c r="AU42" s="40">
        <v>2290.2000000000003</v>
      </c>
      <c r="AV42" s="40">
        <v>2246.5</v>
      </c>
      <c r="AW42" s="40">
        <v>2172</v>
      </c>
      <c r="AX42" s="40">
        <v>2246.8000000000002</v>
      </c>
      <c r="AY42" s="40">
        <f t="shared" si="25"/>
        <v>2622.6000000000022</v>
      </c>
      <c r="AZ42" s="11"/>
      <c r="BA42" s="40">
        <f t="shared" si="26"/>
        <v>2622.6000000000022</v>
      </c>
      <c r="BB42" s="40">
        <v>-4.0999999999999996</v>
      </c>
      <c r="BC42" s="40">
        <f t="shared" si="27"/>
        <v>2618.5000000000023</v>
      </c>
      <c r="BD42" s="40"/>
      <c r="BE42" s="40">
        <f t="shared" si="28"/>
        <v>2618.5</v>
      </c>
      <c r="BF42" s="26"/>
    </row>
    <row r="43" spans="1:215" s="2" customFormat="1" ht="16.95" customHeight="1">
      <c r="A43" s="13" t="s">
        <v>3</v>
      </c>
      <c r="B43" s="40">
        <v>324841</v>
      </c>
      <c r="C43" s="40">
        <v>336392.6</v>
      </c>
      <c r="D43" s="4">
        <f t="shared" si="19"/>
        <v>1.0355607820441384</v>
      </c>
      <c r="E43" s="11">
        <v>10</v>
      </c>
      <c r="F43" s="11" t="s">
        <v>429</v>
      </c>
      <c r="G43" s="11" t="s">
        <v>429</v>
      </c>
      <c r="H43" s="11" t="s">
        <v>429</v>
      </c>
      <c r="I43" s="11" t="s">
        <v>429</v>
      </c>
      <c r="J43" s="79">
        <v>2.1</v>
      </c>
      <c r="K43" s="79">
        <v>1.9</v>
      </c>
      <c r="L43" s="4">
        <f t="shared" si="20"/>
        <v>1.1052631578947369</v>
      </c>
      <c r="M43" s="11">
        <v>10</v>
      </c>
      <c r="N43" s="40">
        <v>30101.200000000001</v>
      </c>
      <c r="O43" s="40">
        <v>31319.599999999999</v>
      </c>
      <c r="P43" s="4">
        <f t="shared" si="21"/>
        <v>1.0404767916229252</v>
      </c>
      <c r="Q43" s="11">
        <v>20</v>
      </c>
      <c r="R43" s="11">
        <v>1</v>
      </c>
      <c r="S43" s="11">
        <v>15</v>
      </c>
      <c r="T43" s="40">
        <v>2884</v>
      </c>
      <c r="U43" s="40">
        <v>2972.8</v>
      </c>
      <c r="V43" s="4">
        <f t="shared" si="29"/>
        <v>1.0307905686546464</v>
      </c>
      <c r="W43" s="11">
        <v>20</v>
      </c>
      <c r="X43" s="40">
        <v>140.1</v>
      </c>
      <c r="Y43" s="40">
        <v>211.4</v>
      </c>
      <c r="Z43" s="4">
        <f t="shared" si="30"/>
        <v>1.5089221984296932</v>
      </c>
      <c r="AA43" s="11">
        <v>15</v>
      </c>
      <c r="AB43" s="11" t="s">
        <v>429</v>
      </c>
      <c r="AC43" s="11" t="s">
        <v>429</v>
      </c>
      <c r="AD43" s="11" t="s">
        <v>429</v>
      </c>
      <c r="AE43" s="11" t="s">
        <v>429</v>
      </c>
      <c r="AF43" s="11" t="s">
        <v>429</v>
      </c>
      <c r="AG43" s="11" t="s">
        <v>429</v>
      </c>
      <c r="AH43" s="11" t="s">
        <v>429</v>
      </c>
      <c r="AI43" s="11" t="s">
        <v>429</v>
      </c>
      <c r="AJ43" s="59">
        <v>3230</v>
      </c>
      <c r="AK43" s="59">
        <v>3277</v>
      </c>
      <c r="AL43" s="4">
        <f t="shared" si="31"/>
        <v>1.0145510835913312</v>
      </c>
      <c r="AM43" s="11">
        <v>20</v>
      </c>
      <c r="AN43" s="58">
        <f t="shared" si="32"/>
        <v>1.0978040113928382</v>
      </c>
      <c r="AO43" s="58">
        <f t="shared" si="6"/>
        <v>1.0978040113928382</v>
      </c>
      <c r="AP43" s="59">
        <v>25379</v>
      </c>
      <c r="AQ43" s="40">
        <f t="shared" si="22"/>
        <v>13843.090909090908</v>
      </c>
      <c r="AR43" s="40">
        <f t="shared" si="23"/>
        <v>15197</v>
      </c>
      <c r="AS43" s="40">
        <f t="shared" si="24"/>
        <v>1353.9090909090919</v>
      </c>
      <c r="AT43" s="40">
        <v>2293.3000000000002</v>
      </c>
      <c r="AU43" s="40">
        <v>2515.3999999999996</v>
      </c>
      <c r="AV43" s="40">
        <v>2269.6</v>
      </c>
      <c r="AW43" s="40">
        <v>2913.6</v>
      </c>
      <c r="AX43" s="40">
        <v>2518.1999999999998</v>
      </c>
      <c r="AY43" s="40">
        <f t="shared" si="25"/>
        <v>2686.9000000000015</v>
      </c>
      <c r="AZ43" s="11"/>
      <c r="BA43" s="40">
        <f t="shared" si="26"/>
        <v>2686.9000000000015</v>
      </c>
      <c r="BB43" s="40">
        <v>-21.5</v>
      </c>
      <c r="BC43" s="40">
        <f t="shared" si="27"/>
        <v>2665.4000000000015</v>
      </c>
      <c r="BD43" s="40"/>
      <c r="BE43" s="40">
        <f t="shared" si="28"/>
        <v>2665.4</v>
      </c>
      <c r="BF43" s="26"/>
    </row>
    <row r="44" spans="1:215" s="2" customFormat="1" ht="16.95" customHeight="1">
      <c r="A44" s="13" t="s">
        <v>44</v>
      </c>
      <c r="B44" s="40">
        <v>81776</v>
      </c>
      <c r="C44" s="40">
        <v>74145.399999999994</v>
      </c>
      <c r="D44" s="4">
        <f t="shared" si="19"/>
        <v>0.90668900410878495</v>
      </c>
      <c r="E44" s="11">
        <v>10</v>
      </c>
      <c r="F44" s="11" t="s">
        <v>429</v>
      </c>
      <c r="G44" s="11" t="s">
        <v>429</v>
      </c>
      <c r="H44" s="11" t="s">
        <v>429</v>
      </c>
      <c r="I44" s="11" t="s">
        <v>429</v>
      </c>
      <c r="J44" s="79">
        <v>1.6</v>
      </c>
      <c r="K44" s="79">
        <v>1.6</v>
      </c>
      <c r="L44" s="4">
        <f t="shared" si="20"/>
        <v>1</v>
      </c>
      <c r="M44" s="11">
        <v>10</v>
      </c>
      <c r="N44" s="40">
        <v>48773.4</v>
      </c>
      <c r="O44" s="40">
        <v>45982.6</v>
      </c>
      <c r="P44" s="4">
        <f t="shared" si="21"/>
        <v>0.94278028597555219</v>
      </c>
      <c r="Q44" s="11">
        <v>20</v>
      </c>
      <c r="R44" s="11">
        <v>1</v>
      </c>
      <c r="S44" s="11">
        <v>15</v>
      </c>
      <c r="T44" s="40">
        <v>191</v>
      </c>
      <c r="U44" s="40">
        <v>210.9</v>
      </c>
      <c r="V44" s="4">
        <f t="shared" si="29"/>
        <v>1.1041884816753926</v>
      </c>
      <c r="W44" s="11">
        <v>10</v>
      </c>
      <c r="X44" s="40">
        <v>37.5</v>
      </c>
      <c r="Y44" s="40">
        <v>47.5</v>
      </c>
      <c r="Z44" s="4">
        <f t="shared" si="30"/>
        <v>1.2666666666666666</v>
      </c>
      <c r="AA44" s="11">
        <v>15</v>
      </c>
      <c r="AB44" s="11" t="s">
        <v>429</v>
      </c>
      <c r="AC44" s="11" t="s">
        <v>429</v>
      </c>
      <c r="AD44" s="11" t="s">
        <v>429</v>
      </c>
      <c r="AE44" s="11" t="s">
        <v>429</v>
      </c>
      <c r="AF44" s="11" t="s">
        <v>429</v>
      </c>
      <c r="AG44" s="11" t="s">
        <v>429</v>
      </c>
      <c r="AH44" s="11" t="s">
        <v>429</v>
      </c>
      <c r="AI44" s="11" t="s">
        <v>429</v>
      </c>
      <c r="AJ44" s="59">
        <v>1492</v>
      </c>
      <c r="AK44" s="59">
        <v>1762</v>
      </c>
      <c r="AL44" s="4">
        <f t="shared" si="31"/>
        <v>1.1809651474530831</v>
      </c>
      <c r="AM44" s="11">
        <v>20</v>
      </c>
      <c r="AN44" s="58">
        <f t="shared" si="32"/>
        <v>1.0658368352641447</v>
      </c>
      <c r="AO44" s="58">
        <f t="shared" si="6"/>
        <v>1.0658368352641447</v>
      </c>
      <c r="AP44" s="59">
        <v>39340</v>
      </c>
      <c r="AQ44" s="40">
        <f t="shared" si="22"/>
        <v>21458.18181818182</v>
      </c>
      <c r="AR44" s="40">
        <f t="shared" si="23"/>
        <v>22870.9</v>
      </c>
      <c r="AS44" s="40">
        <f t="shared" si="24"/>
        <v>1412.7181818181816</v>
      </c>
      <c r="AT44" s="40">
        <v>3593.8</v>
      </c>
      <c r="AU44" s="40">
        <v>3213.9999999999995</v>
      </c>
      <c r="AV44" s="40">
        <v>5457.7</v>
      </c>
      <c r="AW44" s="40">
        <v>3321.2</v>
      </c>
      <c r="AX44" s="40">
        <v>4299.8999999999996</v>
      </c>
      <c r="AY44" s="40">
        <f t="shared" si="25"/>
        <v>2984.3000000000029</v>
      </c>
      <c r="AZ44" s="11"/>
      <c r="BA44" s="40">
        <f t="shared" si="26"/>
        <v>2984.3000000000029</v>
      </c>
      <c r="BB44" s="40">
        <v>-5.7</v>
      </c>
      <c r="BC44" s="40">
        <f t="shared" si="27"/>
        <v>2978.6000000000031</v>
      </c>
      <c r="BD44" s="40"/>
      <c r="BE44" s="40">
        <f t="shared" si="28"/>
        <v>2978.6</v>
      </c>
      <c r="BF44" s="26"/>
    </row>
    <row r="45" spans="1:215" s="2" customFormat="1" ht="16.95" customHeight="1">
      <c r="A45" s="17" t="s">
        <v>45</v>
      </c>
      <c r="B45" s="39">
        <f>SUM(B46:B376)</f>
        <v>35652636</v>
      </c>
      <c r="C45" s="39">
        <f>SUM(C46:C376)</f>
        <v>36666591.299999975</v>
      </c>
      <c r="D45" s="6">
        <f>C45/B45</f>
        <v>1.0284398410260598</v>
      </c>
      <c r="E45" s="16"/>
      <c r="F45" s="7"/>
      <c r="G45" s="6"/>
      <c r="H45" s="6"/>
      <c r="I45" s="16"/>
      <c r="J45" s="7"/>
      <c r="K45" s="7"/>
      <c r="L45" s="7"/>
      <c r="M45" s="16"/>
      <c r="N45" s="39">
        <f t="shared" ref="N45:O45" si="33">SUM(N46:N376)</f>
        <v>1190916.7000000002</v>
      </c>
      <c r="O45" s="39">
        <f t="shared" si="33"/>
        <v>734002.39999999979</v>
      </c>
      <c r="P45" s="6">
        <f>O45/N45</f>
        <v>0.61633395517923262</v>
      </c>
      <c r="Q45" s="16"/>
      <c r="R45" s="18"/>
      <c r="S45" s="16"/>
      <c r="T45" s="39">
        <f t="shared" ref="T45" si="34">SUM(T46:T376)</f>
        <v>76442.399999999994</v>
      </c>
      <c r="U45" s="39">
        <f t="shared" ref="U45" si="35">SUM(U46:U376)</f>
        <v>82409.599999999962</v>
      </c>
      <c r="V45" s="6">
        <f>U45/T45</f>
        <v>1.0780613900139187</v>
      </c>
      <c r="W45" s="16"/>
      <c r="X45" s="39">
        <f t="shared" ref="X45" si="36">SUM(X46:X376)</f>
        <v>30230.899999999994</v>
      </c>
      <c r="Y45" s="39">
        <f t="shared" ref="Y45" si="37">SUM(Y46:Y376)</f>
        <v>36880.399999999987</v>
      </c>
      <c r="Z45" s="6">
        <f>Y45/X45</f>
        <v>1.2199570637989605</v>
      </c>
      <c r="AA45" s="16"/>
      <c r="AB45" s="7"/>
      <c r="AC45" s="6"/>
      <c r="AD45" s="6"/>
      <c r="AE45" s="16"/>
      <c r="AF45" s="7"/>
      <c r="AG45" s="6"/>
      <c r="AH45" s="6"/>
      <c r="AI45" s="16"/>
      <c r="AJ45" s="22">
        <f t="shared" ref="AJ45:AK45" si="38">SUM(AJ46:AJ376)</f>
        <v>104886</v>
      </c>
      <c r="AK45" s="22">
        <f t="shared" si="38"/>
        <v>106284</v>
      </c>
      <c r="AL45" s="6">
        <f>AK45/AJ45</f>
        <v>1.013328756936102</v>
      </c>
      <c r="AM45" s="16"/>
      <c r="AN45" s="8"/>
      <c r="AO45" s="8"/>
      <c r="AP45" s="22">
        <f t="shared" ref="AP45:BE45" si="39">SUM(AP46:AP376)</f>
        <v>454815</v>
      </c>
      <c r="AQ45" s="39">
        <f t="shared" si="39"/>
        <v>248080.90909090897</v>
      </c>
      <c r="AR45" s="39">
        <f t="shared" si="39"/>
        <v>257852.39999999991</v>
      </c>
      <c r="AS45" s="39">
        <f t="shared" si="39"/>
        <v>9771.4909090909132</v>
      </c>
      <c r="AT45" s="39">
        <f t="shared" si="39"/>
        <v>45161.899999999965</v>
      </c>
      <c r="AU45" s="39">
        <f t="shared" si="39"/>
        <v>44677.799999999959</v>
      </c>
      <c r="AV45" s="39">
        <f t="shared" si="39"/>
        <v>38774.19999999999</v>
      </c>
      <c r="AW45" s="39">
        <f t="shared" si="39"/>
        <v>43319.900000000031</v>
      </c>
      <c r="AX45" s="39">
        <f t="shared" si="39"/>
        <v>42809.400000000016</v>
      </c>
      <c r="AY45" s="39">
        <f t="shared" si="39"/>
        <v>43109.199999999968</v>
      </c>
      <c r="AZ45" s="50"/>
      <c r="BA45" s="39">
        <f t="shared" si="39"/>
        <v>43721.199999999975</v>
      </c>
      <c r="BB45" s="39">
        <f t="shared" si="39"/>
        <v>0</v>
      </c>
      <c r="BC45" s="39">
        <f t="shared" si="39"/>
        <v>43721.199999999975</v>
      </c>
      <c r="BD45" s="39">
        <f t="shared" si="39"/>
        <v>1106.1000000000001</v>
      </c>
      <c r="BE45" s="39">
        <f t="shared" si="39"/>
        <v>42615.099999999969</v>
      </c>
      <c r="BF45" s="26"/>
    </row>
    <row r="46" spans="1:215" s="2" customFormat="1" ht="16.95" customHeight="1">
      <c r="A46" s="19" t="s">
        <v>46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26"/>
    </row>
    <row r="47" spans="1:215" s="2" customFormat="1" ht="16.95" customHeight="1">
      <c r="A47" s="14" t="s">
        <v>47</v>
      </c>
      <c r="B47" s="40">
        <v>270</v>
      </c>
      <c r="C47" s="40">
        <v>271</v>
      </c>
      <c r="D47" s="4">
        <f t="shared" ref="D47:D109" si="40">IF(E47=0,0,IF(B47=0,1,IF(C47&lt;0,0,C47/B47)))</f>
        <v>1.0037037037037038</v>
      </c>
      <c r="E47" s="11">
        <v>10</v>
      </c>
      <c r="F47" s="5" t="s">
        <v>371</v>
      </c>
      <c r="G47" s="5" t="s">
        <v>371</v>
      </c>
      <c r="H47" s="5" t="s">
        <v>371</v>
      </c>
      <c r="I47" s="5" t="s">
        <v>371</v>
      </c>
      <c r="J47" s="5" t="s">
        <v>371</v>
      </c>
      <c r="K47" s="5" t="s">
        <v>371</v>
      </c>
      <c r="L47" s="5" t="s">
        <v>371</v>
      </c>
      <c r="M47" s="5" t="s">
        <v>371</v>
      </c>
      <c r="N47" s="40">
        <v>1660.3</v>
      </c>
      <c r="O47" s="40">
        <v>1025.7</v>
      </c>
      <c r="P47" s="4">
        <f t="shared" ref="P47:P109" si="41">IF(Q47=0,0,IF(N47=0,1,IF(O47&lt;0,0,O47/N47)))</f>
        <v>0.61777991929169429</v>
      </c>
      <c r="Q47" s="11">
        <v>20</v>
      </c>
      <c r="R47" s="11">
        <v>1</v>
      </c>
      <c r="S47" s="11">
        <v>15</v>
      </c>
      <c r="T47" s="40">
        <v>143</v>
      </c>
      <c r="U47" s="40">
        <v>161.4</v>
      </c>
      <c r="V47" s="4">
        <f t="shared" ref="V47:V109" si="42">IF(W47=0,0,IF(T47=0,1,IF(U47&lt;0,0,U47/T47)))</f>
        <v>1.1286713286713288</v>
      </c>
      <c r="W47" s="11">
        <v>30</v>
      </c>
      <c r="X47" s="40">
        <v>20</v>
      </c>
      <c r="Y47" s="40">
        <v>20</v>
      </c>
      <c r="Z47" s="4">
        <f t="shared" ref="Z47:Z109" si="43">IF(AA47=0,0,IF(X47=0,1,IF(Y47&lt;0,0,Y47/X47)))</f>
        <v>1</v>
      </c>
      <c r="AA47" s="11">
        <v>20</v>
      </c>
      <c r="AB47" s="5" t="s">
        <v>371</v>
      </c>
      <c r="AC47" s="5" t="s">
        <v>371</v>
      </c>
      <c r="AD47" s="5" t="s">
        <v>371</v>
      </c>
      <c r="AE47" s="5" t="s">
        <v>371</v>
      </c>
      <c r="AF47" s="11" t="s">
        <v>429</v>
      </c>
      <c r="AG47" s="11" t="s">
        <v>429</v>
      </c>
      <c r="AH47" s="11" t="s">
        <v>429</v>
      </c>
      <c r="AI47" s="11" t="s">
        <v>429</v>
      </c>
      <c r="AJ47" s="59">
        <v>660</v>
      </c>
      <c r="AK47" s="59">
        <v>653</v>
      </c>
      <c r="AL47" s="4">
        <f t="shared" ref="AL47:AL109" si="44">IF(AM47=0,0,IF(AJ47=0,1,IF(AK47&lt;0,0,AK47/AJ47)))</f>
        <v>0.98939393939393938</v>
      </c>
      <c r="AM47" s="11">
        <v>20</v>
      </c>
      <c r="AN47" s="58">
        <f>(D47*E47+P47*Q47+R47*S47+V47*W47+Z47*AA47+AL47*AM47)/(E47+Q47+S47+W47+AA47+AM47)</f>
        <v>0.96557090496425724</v>
      </c>
      <c r="AO47" s="58">
        <f t="shared" ref="AO47:AO110" si="45">IF(AN47&gt;1.2,IF((AN47-1.2)*0.1+1.2&gt;1.3,1.3,(AN47-1.2)*0.1+1.2),AN47)</f>
        <v>0.96557090496425724</v>
      </c>
      <c r="AP47" s="59">
        <v>1579</v>
      </c>
      <c r="AQ47" s="40">
        <f t="shared" ref="AQ47:AQ109" si="46">AP47/11*6</f>
        <v>861.27272727272725</v>
      </c>
      <c r="AR47" s="40">
        <f t="shared" ref="AR47:AR109" si="47">ROUND(AO47*AQ47,1)</f>
        <v>831.6</v>
      </c>
      <c r="AS47" s="40">
        <f t="shared" ref="AS47:AS109" si="48">AR47-AQ47</f>
        <v>-29.672727272727229</v>
      </c>
      <c r="AT47" s="40">
        <v>175.8</v>
      </c>
      <c r="AU47" s="40">
        <v>146.69999999999999</v>
      </c>
      <c r="AV47" s="40">
        <v>145.6</v>
      </c>
      <c r="AW47" s="40">
        <v>120.6</v>
      </c>
      <c r="AX47" s="40">
        <v>124.6</v>
      </c>
      <c r="AY47" s="40">
        <f t="shared" ref="AY47:AY110" si="49">AR47-SUM(AT47:AX47)</f>
        <v>118.29999999999995</v>
      </c>
      <c r="AZ47" s="11"/>
      <c r="BA47" s="40">
        <f t="shared" ref="BA47:BA110" si="50">IF(OR(AY47&lt;0,AZ47="+"),0,AY47)</f>
        <v>118.29999999999995</v>
      </c>
      <c r="BB47" s="40">
        <v>0</v>
      </c>
      <c r="BC47" s="40">
        <f t="shared" ref="BC47:BC110" si="51">BA47+BB47</f>
        <v>118.29999999999995</v>
      </c>
      <c r="BD47" s="40"/>
      <c r="BE47" s="40">
        <f t="shared" ref="BE47:BE109" si="52">ROUND(BC47-BD47,1)</f>
        <v>118.3</v>
      </c>
      <c r="BF47" s="26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10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10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10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10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10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10"/>
      <c r="HF47" s="9"/>
      <c r="HG47" s="9"/>
    </row>
    <row r="48" spans="1:215" s="2" customFormat="1" ht="16.95" customHeight="1">
      <c r="A48" s="14" t="s">
        <v>48</v>
      </c>
      <c r="B48" s="40">
        <v>28841</v>
      </c>
      <c r="C48" s="40">
        <v>28189.8</v>
      </c>
      <c r="D48" s="4">
        <f t="shared" si="40"/>
        <v>0.97742103255781698</v>
      </c>
      <c r="E48" s="11">
        <v>10</v>
      </c>
      <c r="F48" s="5" t="s">
        <v>371</v>
      </c>
      <c r="G48" s="5" t="s">
        <v>371</v>
      </c>
      <c r="H48" s="5" t="s">
        <v>371</v>
      </c>
      <c r="I48" s="5" t="s">
        <v>371</v>
      </c>
      <c r="J48" s="5" t="s">
        <v>371</v>
      </c>
      <c r="K48" s="5" t="s">
        <v>371</v>
      </c>
      <c r="L48" s="5" t="s">
        <v>371</v>
      </c>
      <c r="M48" s="5" t="s">
        <v>371</v>
      </c>
      <c r="N48" s="40">
        <v>3569.8</v>
      </c>
      <c r="O48" s="40">
        <v>3345.3</v>
      </c>
      <c r="P48" s="4">
        <f t="shared" si="41"/>
        <v>0.93711132276317999</v>
      </c>
      <c r="Q48" s="11">
        <v>20</v>
      </c>
      <c r="R48" s="11">
        <v>1</v>
      </c>
      <c r="S48" s="11">
        <v>15</v>
      </c>
      <c r="T48" s="40">
        <v>254</v>
      </c>
      <c r="U48" s="40">
        <v>254.4</v>
      </c>
      <c r="V48" s="4">
        <f t="shared" si="42"/>
        <v>1.0015748031496063</v>
      </c>
      <c r="W48" s="11">
        <v>25</v>
      </c>
      <c r="X48" s="40">
        <v>42</v>
      </c>
      <c r="Y48" s="40">
        <v>39.9</v>
      </c>
      <c r="Z48" s="4">
        <f t="shared" si="43"/>
        <v>0.95</v>
      </c>
      <c r="AA48" s="11">
        <v>25</v>
      </c>
      <c r="AB48" s="5" t="s">
        <v>371</v>
      </c>
      <c r="AC48" s="5" t="s">
        <v>371</v>
      </c>
      <c r="AD48" s="5" t="s">
        <v>371</v>
      </c>
      <c r="AE48" s="5" t="s">
        <v>371</v>
      </c>
      <c r="AF48" s="11" t="s">
        <v>429</v>
      </c>
      <c r="AG48" s="11" t="s">
        <v>429</v>
      </c>
      <c r="AH48" s="11" t="s">
        <v>429</v>
      </c>
      <c r="AI48" s="11" t="s">
        <v>429</v>
      </c>
      <c r="AJ48" s="59">
        <v>1317</v>
      </c>
      <c r="AK48" s="59">
        <v>1123</v>
      </c>
      <c r="AL48" s="4">
        <f t="shared" si="44"/>
        <v>0.85269552012148819</v>
      </c>
      <c r="AM48" s="11">
        <v>20</v>
      </c>
      <c r="AN48" s="58">
        <f t="shared" ref="AN48:AN111" si="53">(D48*E48+P48*Q48+R48*S48+V48*W48+Z48*AA48+AL48*AM48)/(E48+Q48+S48+W48+AA48+AM48)</f>
        <v>0.95095406314792785</v>
      </c>
      <c r="AO48" s="58">
        <f t="shared" si="45"/>
        <v>0.95095406314792785</v>
      </c>
      <c r="AP48" s="59">
        <v>3726</v>
      </c>
      <c r="AQ48" s="40">
        <f t="shared" si="46"/>
        <v>2032.3636363636365</v>
      </c>
      <c r="AR48" s="40">
        <f t="shared" si="47"/>
        <v>1932.7</v>
      </c>
      <c r="AS48" s="40">
        <f t="shared" si="48"/>
        <v>-99.663636363636442</v>
      </c>
      <c r="AT48" s="40">
        <v>406.9</v>
      </c>
      <c r="AU48" s="40">
        <v>304.2</v>
      </c>
      <c r="AV48" s="40">
        <v>293.39999999999998</v>
      </c>
      <c r="AW48" s="40">
        <v>340.5</v>
      </c>
      <c r="AX48" s="40">
        <v>314.39999999999998</v>
      </c>
      <c r="AY48" s="40">
        <f t="shared" si="49"/>
        <v>273.29999999999995</v>
      </c>
      <c r="AZ48" s="11"/>
      <c r="BA48" s="40">
        <f t="shared" si="50"/>
        <v>273.29999999999995</v>
      </c>
      <c r="BB48" s="40">
        <v>0</v>
      </c>
      <c r="BC48" s="40">
        <f t="shared" si="51"/>
        <v>273.29999999999995</v>
      </c>
      <c r="BD48" s="40"/>
      <c r="BE48" s="40">
        <f t="shared" si="52"/>
        <v>273.3</v>
      </c>
      <c r="BF48" s="26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10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10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10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10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10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10"/>
      <c r="HF48" s="9"/>
      <c r="HG48" s="9"/>
    </row>
    <row r="49" spans="1:215" s="2" customFormat="1" ht="16.95" customHeight="1">
      <c r="A49" s="14" t="s">
        <v>49</v>
      </c>
      <c r="B49" s="40">
        <v>3072</v>
      </c>
      <c r="C49" s="40">
        <v>3187.4</v>
      </c>
      <c r="D49" s="4">
        <f t="shared" si="40"/>
        <v>1.0375651041666667</v>
      </c>
      <c r="E49" s="11">
        <v>10</v>
      </c>
      <c r="F49" s="5" t="s">
        <v>371</v>
      </c>
      <c r="G49" s="5" t="s">
        <v>371</v>
      </c>
      <c r="H49" s="5" t="s">
        <v>371</v>
      </c>
      <c r="I49" s="5" t="s">
        <v>371</v>
      </c>
      <c r="J49" s="5" t="s">
        <v>371</v>
      </c>
      <c r="K49" s="5" t="s">
        <v>371</v>
      </c>
      <c r="L49" s="5" t="s">
        <v>371</v>
      </c>
      <c r="M49" s="5" t="s">
        <v>371</v>
      </c>
      <c r="N49" s="40">
        <v>567</v>
      </c>
      <c r="O49" s="40">
        <v>537.4</v>
      </c>
      <c r="P49" s="4">
        <f t="shared" si="41"/>
        <v>0.94779541446208104</v>
      </c>
      <c r="Q49" s="11">
        <v>20</v>
      </c>
      <c r="R49" s="11">
        <v>1</v>
      </c>
      <c r="S49" s="11">
        <v>15</v>
      </c>
      <c r="T49" s="40">
        <v>112</v>
      </c>
      <c r="U49" s="40">
        <v>120.9</v>
      </c>
      <c r="V49" s="4">
        <f t="shared" si="42"/>
        <v>1.0794642857142858</v>
      </c>
      <c r="W49" s="11">
        <v>30</v>
      </c>
      <c r="X49" s="40">
        <v>19</v>
      </c>
      <c r="Y49" s="40">
        <v>21.4</v>
      </c>
      <c r="Z49" s="4">
        <f t="shared" si="43"/>
        <v>1.1263157894736842</v>
      </c>
      <c r="AA49" s="11">
        <v>20</v>
      </c>
      <c r="AB49" s="5" t="s">
        <v>371</v>
      </c>
      <c r="AC49" s="5" t="s">
        <v>371</v>
      </c>
      <c r="AD49" s="5" t="s">
        <v>371</v>
      </c>
      <c r="AE49" s="5" t="s">
        <v>371</v>
      </c>
      <c r="AF49" s="11" t="s">
        <v>429</v>
      </c>
      <c r="AG49" s="11" t="s">
        <v>429</v>
      </c>
      <c r="AH49" s="11" t="s">
        <v>429</v>
      </c>
      <c r="AI49" s="11" t="s">
        <v>429</v>
      </c>
      <c r="AJ49" s="59">
        <v>559</v>
      </c>
      <c r="AK49" s="59">
        <v>574</v>
      </c>
      <c r="AL49" s="4">
        <f t="shared" si="44"/>
        <v>1.0268336314847943</v>
      </c>
      <c r="AM49" s="11">
        <v>20</v>
      </c>
      <c r="AN49" s="58">
        <f t="shared" si="53"/>
        <v>1.0415519680130993</v>
      </c>
      <c r="AO49" s="58">
        <f t="shared" si="45"/>
        <v>1.0415519680130993</v>
      </c>
      <c r="AP49" s="59">
        <v>2008</v>
      </c>
      <c r="AQ49" s="40">
        <f t="shared" si="46"/>
        <v>1095.2727272727273</v>
      </c>
      <c r="AR49" s="40">
        <f t="shared" si="47"/>
        <v>1140.8</v>
      </c>
      <c r="AS49" s="40">
        <f t="shared" si="48"/>
        <v>45.527272727272702</v>
      </c>
      <c r="AT49" s="40">
        <v>237.3</v>
      </c>
      <c r="AU49" s="40">
        <v>216.4</v>
      </c>
      <c r="AV49" s="40">
        <v>139.4</v>
      </c>
      <c r="AW49" s="40">
        <v>190.1</v>
      </c>
      <c r="AX49" s="40">
        <v>177.1</v>
      </c>
      <c r="AY49" s="40">
        <f t="shared" si="49"/>
        <v>180.49999999999989</v>
      </c>
      <c r="AZ49" s="11"/>
      <c r="BA49" s="40">
        <f t="shared" si="50"/>
        <v>180.49999999999989</v>
      </c>
      <c r="BB49" s="40">
        <v>0</v>
      </c>
      <c r="BC49" s="40">
        <f t="shared" si="51"/>
        <v>180.49999999999989</v>
      </c>
      <c r="BD49" s="40"/>
      <c r="BE49" s="40">
        <f t="shared" si="52"/>
        <v>180.5</v>
      </c>
      <c r="BF49" s="26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10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10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10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10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10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10"/>
      <c r="HF49" s="9"/>
      <c r="HG49" s="9"/>
    </row>
    <row r="50" spans="1:215" s="2" customFormat="1" ht="16.95" customHeight="1">
      <c r="A50" s="14" t="s">
        <v>50</v>
      </c>
      <c r="B50" s="40">
        <v>0</v>
      </c>
      <c r="C50" s="40">
        <v>0</v>
      </c>
      <c r="D50" s="4">
        <f t="shared" si="40"/>
        <v>0</v>
      </c>
      <c r="E50" s="11">
        <v>0</v>
      </c>
      <c r="F50" s="5" t="s">
        <v>371</v>
      </c>
      <c r="G50" s="5" t="s">
        <v>371</v>
      </c>
      <c r="H50" s="5" t="s">
        <v>371</v>
      </c>
      <c r="I50" s="5" t="s">
        <v>371</v>
      </c>
      <c r="J50" s="5" t="s">
        <v>371</v>
      </c>
      <c r="K50" s="5" t="s">
        <v>371</v>
      </c>
      <c r="L50" s="5" t="s">
        <v>371</v>
      </c>
      <c r="M50" s="5" t="s">
        <v>371</v>
      </c>
      <c r="N50" s="40">
        <v>460.6</v>
      </c>
      <c r="O50" s="40">
        <v>319.7</v>
      </c>
      <c r="P50" s="4">
        <f t="shared" si="41"/>
        <v>0.69409465914025181</v>
      </c>
      <c r="Q50" s="11">
        <v>20</v>
      </c>
      <c r="R50" s="11">
        <v>1</v>
      </c>
      <c r="S50" s="11">
        <v>15</v>
      </c>
      <c r="T50" s="40">
        <v>79</v>
      </c>
      <c r="U50" s="40">
        <v>84.5</v>
      </c>
      <c r="V50" s="4">
        <f t="shared" si="42"/>
        <v>1.0696202531645569</v>
      </c>
      <c r="W50" s="11">
        <v>25</v>
      </c>
      <c r="X50" s="40">
        <v>13</v>
      </c>
      <c r="Y50" s="40">
        <v>15</v>
      </c>
      <c r="Z50" s="4">
        <f t="shared" si="43"/>
        <v>1.1538461538461537</v>
      </c>
      <c r="AA50" s="11">
        <v>25</v>
      </c>
      <c r="AB50" s="5" t="s">
        <v>371</v>
      </c>
      <c r="AC50" s="5" t="s">
        <v>371</v>
      </c>
      <c r="AD50" s="5" t="s">
        <v>371</v>
      </c>
      <c r="AE50" s="5" t="s">
        <v>371</v>
      </c>
      <c r="AF50" s="11" t="s">
        <v>429</v>
      </c>
      <c r="AG50" s="11" t="s">
        <v>429</v>
      </c>
      <c r="AH50" s="11" t="s">
        <v>429</v>
      </c>
      <c r="AI50" s="11" t="s">
        <v>429</v>
      </c>
      <c r="AJ50" s="59">
        <v>394</v>
      </c>
      <c r="AK50" s="59">
        <v>542</v>
      </c>
      <c r="AL50" s="4">
        <f t="shared" si="44"/>
        <v>1.3756345177664975</v>
      </c>
      <c r="AM50" s="11">
        <v>20</v>
      </c>
      <c r="AN50" s="58">
        <f t="shared" si="53"/>
        <v>1.0664880353657404</v>
      </c>
      <c r="AO50" s="58">
        <f t="shared" si="45"/>
        <v>1.0664880353657404</v>
      </c>
      <c r="AP50" s="59">
        <v>1109</v>
      </c>
      <c r="AQ50" s="40">
        <f t="shared" si="46"/>
        <v>604.90909090909088</v>
      </c>
      <c r="AR50" s="40">
        <f t="shared" si="47"/>
        <v>645.1</v>
      </c>
      <c r="AS50" s="40">
        <f t="shared" si="48"/>
        <v>40.190909090909145</v>
      </c>
      <c r="AT50" s="40">
        <v>129.6</v>
      </c>
      <c r="AU50" s="40">
        <v>118.9</v>
      </c>
      <c r="AV50" s="40">
        <v>63.1</v>
      </c>
      <c r="AW50" s="40">
        <v>98.1</v>
      </c>
      <c r="AX50" s="40">
        <v>94.5</v>
      </c>
      <c r="AY50" s="40">
        <f t="shared" si="49"/>
        <v>140.89999999999998</v>
      </c>
      <c r="AZ50" s="11"/>
      <c r="BA50" s="40">
        <f t="shared" si="50"/>
        <v>140.89999999999998</v>
      </c>
      <c r="BB50" s="40">
        <v>0</v>
      </c>
      <c r="BC50" s="40">
        <f t="shared" si="51"/>
        <v>140.89999999999998</v>
      </c>
      <c r="BD50" s="40"/>
      <c r="BE50" s="40">
        <f t="shared" si="52"/>
        <v>140.9</v>
      </c>
      <c r="BF50" s="26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10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10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10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10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10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10"/>
      <c r="HF50" s="9"/>
      <c r="HG50" s="9"/>
    </row>
    <row r="51" spans="1:215" s="2" customFormat="1" ht="16.95" customHeight="1">
      <c r="A51" s="14" t="s">
        <v>51</v>
      </c>
      <c r="B51" s="40">
        <v>843</v>
      </c>
      <c r="C51" s="40">
        <v>845</v>
      </c>
      <c r="D51" s="4">
        <f t="shared" si="40"/>
        <v>1.0023724792408066</v>
      </c>
      <c r="E51" s="11">
        <v>10</v>
      </c>
      <c r="F51" s="5" t="s">
        <v>371</v>
      </c>
      <c r="G51" s="5" t="s">
        <v>371</v>
      </c>
      <c r="H51" s="5" t="s">
        <v>371</v>
      </c>
      <c r="I51" s="5" t="s">
        <v>371</v>
      </c>
      <c r="J51" s="5" t="s">
        <v>371</v>
      </c>
      <c r="K51" s="5" t="s">
        <v>371</v>
      </c>
      <c r="L51" s="5" t="s">
        <v>371</v>
      </c>
      <c r="M51" s="5" t="s">
        <v>371</v>
      </c>
      <c r="N51" s="40">
        <v>718.2</v>
      </c>
      <c r="O51" s="40">
        <v>660.5</v>
      </c>
      <c r="P51" s="4">
        <f t="shared" si="41"/>
        <v>0.91966026176552484</v>
      </c>
      <c r="Q51" s="11">
        <v>20</v>
      </c>
      <c r="R51" s="11">
        <v>1</v>
      </c>
      <c r="S51" s="11">
        <v>15</v>
      </c>
      <c r="T51" s="40">
        <v>166</v>
      </c>
      <c r="U51" s="40">
        <v>171.2</v>
      </c>
      <c r="V51" s="4">
        <f t="shared" si="42"/>
        <v>1.0313253012048191</v>
      </c>
      <c r="W51" s="11">
        <v>30</v>
      </c>
      <c r="X51" s="40">
        <v>28</v>
      </c>
      <c r="Y51" s="40">
        <v>29.4</v>
      </c>
      <c r="Z51" s="4">
        <f t="shared" si="43"/>
        <v>1.05</v>
      </c>
      <c r="AA51" s="11">
        <v>20</v>
      </c>
      <c r="AB51" s="5" t="s">
        <v>371</v>
      </c>
      <c r="AC51" s="5" t="s">
        <v>371</v>
      </c>
      <c r="AD51" s="5" t="s">
        <v>371</v>
      </c>
      <c r="AE51" s="5" t="s">
        <v>371</v>
      </c>
      <c r="AF51" s="11" t="s">
        <v>429</v>
      </c>
      <c r="AG51" s="11" t="s">
        <v>429</v>
      </c>
      <c r="AH51" s="11" t="s">
        <v>429</v>
      </c>
      <c r="AI51" s="11" t="s">
        <v>429</v>
      </c>
      <c r="AJ51" s="59">
        <v>843</v>
      </c>
      <c r="AK51" s="59">
        <v>843</v>
      </c>
      <c r="AL51" s="4">
        <f t="shared" si="44"/>
        <v>1</v>
      </c>
      <c r="AM51" s="11">
        <v>20</v>
      </c>
      <c r="AN51" s="58">
        <f t="shared" si="53"/>
        <v>1.0031016440335925</v>
      </c>
      <c r="AO51" s="58">
        <f t="shared" si="45"/>
        <v>1.0031016440335925</v>
      </c>
      <c r="AP51" s="59">
        <v>2516</v>
      </c>
      <c r="AQ51" s="40">
        <f t="shared" si="46"/>
        <v>1372.3636363636363</v>
      </c>
      <c r="AR51" s="40">
        <f t="shared" si="47"/>
        <v>1376.6</v>
      </c>
      <c r="AS51" s="40">
        <f t="shared" si="48"/>
        <v>4.2363636363636488</v>
      </c>
      <c r="AT51" s="40">
        <v>297.3</v>
      </c>
      <c r="AU51" s="40">
        <v>256.3</v>
      </c>
      <c r="AV51" s="40">
        <v>131.6</v>
      </c>
      <c r="AW51" s="40">
        <v>204.9</v>
      </c>
      <c r="AX51" s="40">
        <v>245.9</v>
      </c>
      <c r="AY51" s="40">
        <f t="shared" si="49"/>
        <v>240.59999999999991</v>
      </c>
      <c r="AZ51" s="11"/>
      <c r="BA51" s="40">
        <f t="shared" si="50"/>
        <v>240.59999999999991</v>
      </c>
      <c r="BB51" s="40">
        <v>0</v>
      </c>
      <c r="BC51" s="40">
        <f t="shared" si="51"/>
        <v>240.59999999999991</v>
      </c>
      <c r="BD51" s="40"/>
      <c r="BE51" s="40">
        <f t="shared" si="52"/>
        <v>240.6</v>
      </c>
      <c r="BF51" s="26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10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10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10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10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10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10"/>
      <c r="HF51" s="9"/>
      <c r="HG51" s="9"/>
    </row>
    <row r="52" spans="1:215" s="2" customFormat="1" ht="16.95" customHeight="1">
      <c r="A52" s="19" t="s">
        <v>52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26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10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10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10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10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10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10"/>
      <c r="HF52" s="9"/>
      <c r="HG52" s="9"/>
    </row>
    <row r="53" spans="1:215" s="2" customFormat="1" ht="16.95" customHeight="1">
      <c r="A53" s="14" t="s">
        <v>53</v>
      </c>
      <c r="B53" s="40">
        <v>3830507</v>
      </c>
      <c r="C53" s="40">
        <v>4136653.6</v>
      </c>
      <c r="D53" s="4">
        <f t="shared" si="40"/>
        <v>1.0799232582005462</v>
      </c>
      <c r="E53" s="11">
        <v>10</v>
      </c>
      <c r="F53" s="5" t="s">
        <v>371</v>
      </c>
      <c r="G53" s="5" t="s">
        <v>371</v>
      </c>
      <c r="H53" s="5" t="s">
        <v>371</v>
      </c>
      <c r="I53" s="5" t="s">
        <v>371</v>
      </c>
      <c r="J53" s="5" t="s">
        <v>371</v>
      </c>
      <c r="K53" s="5" t="s">
        <v>371</v>
      </c>
      <c r="L53" s="5" t="s">
        <v>371</v>
      </c>
      <c r="M53" s="5" t="s">
        <v>371</v>
      </c>
      <c r="N53" s="40">
        <v>21232.6</v>
      </c>
      <c r="O53" s="40">
        <v>15931.9</v>
      </c>
      <c r="P53" s="4">
        <f t="shared" si="41"/>
        <v>0.75035087554044255</v>
      </c>
      <c r="Q53" s="11">
        <v>20</v>
      </c>
      <c r="R53" s="11">
        <v>1</v>
      </c>
      <c r="S53" s="11">
        <v>15</v>
      </c>
      <c r="T53" s="40">
        <v>6</v>
      </c>
      <c r="U53" s="40">
        <v>6.6</v>
      </c>
      <c r="V53" s="4">
        <f t="shared" si="42"/>
        <v>1.0999999999999999</v>
      </c>
      <c r="W53" s="11">
        <v>25</v>
      </c>
      <c r="X53" s="40">
        <v>35.200000000000003</v>
      </c>
      <c r="Y53" s="40">
        <v>38.1</v>
      </c>
      <c r="Z53" s="4">
        <f t="shared" si="43"/>
        <v>1.0823863636363635</v>
      </c>
      <c r="AA53" s="11">
        <v>25</v>
      </c>
      <c r="AB53" s="5" t="s">
        <v>371</v>
      </c>
      <c r="AC53" s="5" t="s">
        <v>371</v>
      </c>
      <c r="AD53" s="5" t="s">
        <v>371</v>
      </c>
      <c r="AE53" s="5" t="s">
        <v>371</v>
      </c>
      <c r="AF53" s="11" t="s">
        <v>429</v>
      </c>
      <c r="AG53" s="11" t="s">
        <v>429</v>
      </c>
      <c r="AH53" s="11" t="s">
        <v>429</v>
      </c>
      <c r="AI53" s="11" t="s">
        <v>429</v>
      </c>
      <c r="AJ53" s="59">
        <v>150</v>
      </c>
      <c r="AK53" s="59">
        <v>83</v>
      </c>
      <c r="AL53" s="4">
        <f t="shared" si="44"/>
        <v>0.55333333333333334</v>
      </c>
      <c r="AM53" s="11">
        <v>20</v>
      </c>
      <c r="AN53" s="58">
        <f t="shared" si="53"/>
        <v>0.92550065956860927</v>
      </c>
      <c r="AO53" s="58">
        <f t="shared" si="45"/>
        <v>0.92550065956860927</v>
      </c>
      <c r="AP53" s="59">
        <v>3094</v>
      </c>
      <c r="AQ53" s="40">
        <f t="shared" si="46"/>
        <v>1687.6363636363635</v>
      </c>
      <c r="AR53" s="40">
        <f t="shared" si="47"/>
        <v>1561.9</v>
      </c>
      <c r="AS53" s="40">
        <f t="shared" si="48"/>
        <v>-125.73636363636342</v>
      </c>
      <c r="AT53" s="40">
        <v>294.89999999999998</v>
      </c>
      <c r="AU53" s="40">
        <v>309</v>
      </c>
      <c r="AV53" s="40">
        <v>206</v>
      </c>
      <c r="AW53" s="40">
        <v>309.39999999999998</v>
      </c>
      <c r="AX53" s="40">
        <v>278.10000000000002</v>
      </c>
      <c r="AY53" s="40">
        <f t="shared" si="49"/>
        <v>164.5</v>
      </c>
      <c r="AZ53" s="11"/>
      <c r="BA53" s="40">
        <f t="shared" si="50"/>
        <v>164.5</v>
      </c>
      <c r="BB53" s="40">
        <v>0</v>
      </c>
      <c r="BC53" s="40">
        <f t="shared" si="51"/>
        <v>164.5</v>
      </c>
      <c r="BD53" s="40"/>
      <c r="BE53" s="40">
        <f t="shared" si="52"/>
        <v>164.5</v>
      </c>
      <c r="BF53" s="26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10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10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10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10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10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10"/>
      <c r="HF53" s="9"/>
      <c r="HG53" s="9"/>
    </row>
    <row r="54" spans="1:215" s="2" customFormat="1" ht="16.95" customHeight="1">
      <c r="A54" s="14" t="s">
        <v>54</v>
      </c>
      <c r="B54" s="40">
        <v>0</v>
      </c>
      <c r="C54" s="40">
        <v>120</v>
      </c>
      <c r="D54" s="4">
        <f t="shared" si="40"/>
        <v>0</v>
      </c>
      <c r="E54" s="11">
        <v>0</v>
      </c>
      <c r="F54" s="5" t="s">
        <v>371</v>
      </c>
      <c r="G54" s="5" t="s">
        <v>371</v>
      </c>
      <c r="H54" s="5" t="s">
        <v>371</v>
      </c>
      <c r="I54" s="5" t="s">
        <v>371</v>
      </c>
      <c r="J54" s="5" t="s">
        <v>371</v>
      </c>
      <c r="K54" s="5" t="s">
        <v>371</v>
      </c>
      <c r="L54" s="5" t="s">
        <v>371</v>
      </c>
      <c r="M54" s="5" t="s">
        <v>371</v>
      </c>
      <c r="N54" s="40">
        <v>892.1</v>
      </c>
      <c r="O54" s="40">
        <v>160.80000000000001</v>
      </c>
      <c r="P54" s="4">
        <f t="shared" si="41"/>
        <v>0.18024885102566979</v>
      </c>
      <c r="Q54" s="11">
        <v>20</v>
      </c>
      <c r="R54" s="11">
        <v>1</v>
      </c>
      <c r="S54" s="11">
        <v>15</v>
      </c>
      <c r="T54" s="40">
        <v>0</v>
      </c>
      <c r="U54" s="40">
        <v>0</v>
      </c>
      <c r="V54" s="4">
        <f t="shared" si="42"/>
        <v>1</v>
      </c>
      <c r="W54" s="11">
        <v>20</v>
      </c>
      <c r="X54" s="40">
        <v>32.6</v>
      </c>
      <c r="Y54" s="40">
        <v>35.4</v>
      </c>
      <c r="Z54" s="4">
        <f t="shared" si="43"/>
        <v>1.0858895705521472</v>
      </c>
      <c r="AA54" s="11">
        <v>30</v>
      </c>
      <c r="AB54" s="5" t="s">
        <v>371</v>
      </c>
      <c r="AC54" s="5" t="s">
        <v>371</v>
      </c>
      <c r="AD54" s="5" t="s">
        <v>371</v>
      </c>
      <c r="AE54" s="5" t="s">
        <v>371</v>
      </c>
      <c r="AF54" s="11" t="s">
        <v>429</v>
      </c>
      <c r="AG54" s="11" t="s">
        <v>429</v>
      </c>
      <c r="AH54" s="11" t="s">
        <v>429</v>
      </c>
      <c r="AI54" s="11" t="s">
        <v>429</v>
      </c>
      <c r="AJ54" s="59">
        <v>267</v>
      </c>
      <c r="AK54" s="59">
        <v>286</v>
      </c>
      <c r="AL54" s="4">
        <f t="shared" si="44"/>
        <v>1.0711610486891385</v>
      </c>
      <c r="AM54" s="11">
        <v>20</v>
      </c>
      <c r="AN54" s="58">
        <f t="shared" si="53"/>
        <v>0.88195128677010071</v>
      </c>
      <c r="AO54" s="58">
        <f t="shared" si="45"/>
        <v>0.88195128677010071</v>
      </c>
      <c r="AP54" s="59">
        <v>888</v>
      </c>
      <c r="AQ54" s="40">
        <f t="shared" si="46"/>
        <v>484.36363636363637</v>
      </c>
      <c r="AR54" s="40">
        <f t="shared" si="47"/>
        <v>427.2</v>
      </c>
      <c r="AS54" s="40">
        <f t="shared" si="48"/>
        <v>-57.163636363636385</v>
      </c>
      <c r="AT54" s="40">
        <v>73.7</v>
      </c>
      <c r="AU54" s="40">
        <v>71.099999999999994</v>
      </c>
      <c r="AV54" s="40">
        <v>66.900000000000006</v>
      </c>
      <c r="AW54" s="40">
        <v>75.599999999999994</v>
      </c>
      <c r="AX54" s="40">
        <v>66.099999999999994</v>
      </c>
      <c r="AY54" s="40">
        <f t="shared" si="49"/>
        <v>73.800000000000011</v>
      </c>
      <c r="AZ54" s="11"/>
      <c r="BA54" s="40">
        <f t="shared" si="50"/>
        <v>73.800000000000011</v>
      </c>
      <c r="BB54" s="40">
        <v>0</v>
      </c>
      <c r="BC54" s="40">
        <f t="shared" si="51"/>
        <v>73.800000000000011</v>
      </c>
      <c r="BD54" s="40"/>
      <c r="BE54" s="40">
        <f t="shared" si="52"/>
        <v>73.8</v>
      </c>
      <c r="BF54" s="26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10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10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10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10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10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10"/>
      <c r="HF54" s="9"/>
      <c r="HG54" s="9"/>
    </row>
    <row r="55" spans="1:215" s="2" customFormat="1" ht="16.95" customHeight="1">
      <c r="A55" s="14" t="s">
        <v>55</v>
      </c>
      <c r="B55" s="40">
        <v>0</v>
      </c>
      <c r="C55" s="40">
        <v>0</v>
      </c>
      <c r="D55" s="4">
        <f t="shared" si="40"/>
        <v>0</v>
      </c>
      <c r="E55" s="11">
        <v>0</v>
      </c>
      <c r="F55" s="5" t="s">
        <v>371</v>
      </c>
      <c r="G55" s="5" t="s">
        <v>371</v>
      </c>
      <c r="H55" s="5" t="s">
        <v>371</v>
      </c>
      <c r="I55" s="5" t="s">
        <v>371</v>
      </c>
      <c r="J55" s="5" t="s">
        <v>371</v>
      </c>
      <c r="K55" s="5" t="s">
        <v>371</v>
      </c>
      <c r="L55" s="5" t="s">
        <v>371</v>
      </c>
      <c r="M55" s="5" t="s">
        <v>371</v>
      </c>
      <c r="N55" s="40">
        <v>3190</v>
      </c>
      <c r="O55" s="40">
        <v>1522.6</v>
      </c>
      <c r="P55" s="4">
        <f t="shared" si="41"/>
        <v>0.4773040752351097</v>
      </c>
      <c r="Q55" s="11">
        <v>20</v>
      </c>
      <c r="R55" s="11">
        <v>1</v>
      </c>
      <c r="S55" s="11">
        <v>15</v>
      </c>
      <c r="T55" s="40">
        <v>0</v>
      </c>
      <c r="U55" s="40">
        <v>0</v>
      </c>
      <c r="V55" s="4">
        <f t="shared" si="42"/>
        <v>1</v>
      </c>
      <c r="W55" s="11">
        <v>30</v>
      </c>
      <c r="X55" s="40">
        <v>14.1</v>
      </c>
      <c r="Y55" s="40">
        <v>14.5</v>
      </c>
      <c r="Z55" s="4">
        <f t="shared" si="43"/>
        <v>1.0283687943262412</v>
      </c>
      <c r="AA55" s="11">
        <v>20</v>
      </c>
      <c r="AB55" s="5" t="s">
        <v>371</v>
      </c>
      <c r="AC55" s="5" t="s">
        <v>371</v>
      </c>
      <c r="AD55" s="5" t="s">
        <v>371</v>
      </c>
      <c r="AE55" s="5" t="s">
        <v>371</v>
      </c>
      <c r="AF55" s="11" t="s">
        <v>429</v>
      </c>
      <c r="AG55" s="11" t="s">
        <v>429</v>
      </c>
      <c r="AH55" s="11" t="s">
        <v>429</v>
      </c>
      <c r="AI55" s="11" t="s">
        <v>429</v>
      </c>
      <c r="AJ55" s="59">
        <v>130</v>
      </c>
      <c r="AK55" s="59">
        <v>132</v>
      </c>
      <c r="AL55" s="4">
        <f t="shared" si="44"/>
        <v>1.0153846153846153</v>
      </c>
      <c r="AM55" s="11">
        <v>20</v>
      </c>
      <c r="AN55" s="58">
        <f t="shared" si="53"/>
        <v>0.90877285427542209</v>
      </c>
      <c r="AO55" s="58">
        <f t="shared" si="45"/>
        <v>0.90877285427542209</v>
      </c>
      <c r="AP55" s="59">
        <v>2389</v>
      </c>
      <c r="AQ55" s="40">
        <f t="shared" si="46"/>
        <v>1303.090909090909</v>
      </c>
      <c r="AR55" s="40">
        <f t="shared" si="47"/>
        <v>1184.2</v>
      </c>
      <c r="AS55" s="40">
        <f t="shared" si="48"/>
        <v>-118.89090909090896</v>
      </c>
      <c r="AT55" s="40">
        <v>178.7</v>
      </c>
      <c r="AU55" s="40">
        <v>260.8</v>
      </c>
      <c r="AV55" s="40">
        <v>171.1</v>
      </c>
      <c r="AW55" s="40">
        <v>199.1</v>
      </c>
      <c r="AX55" s="40">
        <v>177.8</v>
      </c>
      <c r="AY55" s="40">
        <f t="shared" si="49"/>
        <v>196.70000000000005</v>
      </c>
      <c r="AZ55" s="11"/>
      <c r="BA55" s="40">
        <f t="shared" si="50"/>
        <v>196.70000000000005</v>
      </c>
      <c r="BB55" s="40">
        <v>0</v>
      </c>
      <c r="BC55" s="40">
        <f t="shared" si="51"/>
        <v>196.70000000000005</v>
      </c>
      <c r="BD55" s="40"/>
      <c r="BE55" s="40">
        <f t="shared" si="52"/>
        <v>196.7</v>
      </c>
      <c r="BF55" s="26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10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10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10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10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10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10"/>
      <c r="HF55" s="9"/>
      <c r="HG55" s="9"/>
    </row>
    <row r="56" spans="1:215" s="2" customFormat="1" ht="16.95" customHeight="1">
      <c r="A56" s="14" t="s">
        <v>56</v>
      </c>
      <c r="B56" s="40">
        <v>0</v>
      </c>
      <c r="C56" s="40">
        <v>0</v>
      </c>
      <c r="D56" s="4">
        <f t="shared" si="40"/>
        <v>0</v>
      </c>
      <c r="E56" s="11">
        <v>0</v>
      </c>
      <c r="F56" s="5" t="s">
        <v>371</v>
      </c>
      <c r="G56" s="5" t="s">
        <v>371</v>
      </c>
      <c r="H56" s="5" t="s">
        <v>371</v>
      </c>
      <c r="I56" s="5" t="s">
        <v>371</v>
      </c>
      <c r="J56" s="5" t="s">
        <v>371</v>
      </c>
      <c r="K56" s="5" t="s">
        <v>371</v>
      </c>
      <c r="L56" s="5" t="s">
        <v>371</v>
      </c>
      <c r="M56" s="5" t="s">
        <v>371</v>
      </c>
      <c r="N56" s="40">
        <v>876.9</v>
      </c>
      <c r="O56" s="40">
        <v>636.79999999999995</v>
      </c>
      <c r="P56" s="4">
        <f t="shared" si="41"/>
        <v>0.72619454897935909</v>
      </c>
      <c r="Q56" s="11">
        <v>20</v>
      </c>
      <c r="R56" s="11">
        <v>1</v>
      </c>
      <c r="S56" s="11">
        <v>15</v>
      </c>
      <c r="T56" s="40">
        <v>720</v>
      </c>
      <c r="U56" s="40">
        <v>662.6</v>
      </c>
      <c r="V56" s="4">
        <f t="shared" si="42"/>
        <v>0.92027777777777786</v>
      </c>
      <c r="W56" s="11">
        <v>25</v>
      </c>
      <c r="X56" s="40">
        <v>42</v>
      </c>
      <c r="Y56" s="40">
        <v>46.5</v>
      </c>
      <c r="Z56" s="4">
        <f t="shared" si="43"/>
        <v>1.1071428571428572</v>
      </c>
      <c r="AA56" s="11">
        <v>25</v>
      </c>
      <c r="AB56" s="5" t="s">
        <v>371</v>
      </c>
      <c r="AC56" s="5" t="s">
        <v>371</v>
      </c>
      <c r="AD56" s="5" t="s">
        <v>371</v>
      </c>
      <c r="AE56" s="5" t="s">
        <v>371</v>
      </c>
      <c r="AF56" s="11" t="s">
        <v>429</v>
      </c>
      <c r="AG56" s="11" t="s">
        <v>429</v>
      </c>
      <c r="AH56" s="11" t="s">
        <v>429</v>
      </c>
      <c r="AI56" s="11" t="s">
        <v>429</v>
      </c>
      <c r="AJ56" s="59">
        <v>480</v>
      </c>
      <c r="AK56" s="59">
        <v>562</v>
      </c>
      <c r="AL56" s="4">
        <f t="shared" si="44"/>
        <v>1.1708333333333334</v>
      </c>
      <c r="AM56" s="11">
        <v>20</v>
      </c>
      <c r="AN56" s="58">
        <f t="shared" si="53"/>
        <v>0.98691498589780691</v>
      </c>
      <c r="AO56" s="58">
        <f t="shared" si="45"/>
        <v>0.98691498589780691</v>
      </c>
      <c r="AP56" s="59">
        <v>1711</v>
      </c>
      <c r="AQ56" s="40">
        <f t="shared" si="46"/>
        <v>933.27272727272725</v>
      </c>
      <c r="AR56" s="40">
        <f t="shared" si="47"/>
        <v>921.1</v>
      </c>
      <c r="AS56" s="40">
        <f t="shared" si="48"/>
        <v>-12.172727272727229</v>
      </c>
      <c r="AT56" s="40">
        <v>166.2</v>
      </c>
      <c r="AU56" s="40">
        <v>185.6</v>
      </c>
      <c r="AV56" s="40">
        <v>96.6</v>
      </c>
      <c r="AW56" s="40">
        <v>138.9</v>
      </c>
      <c r="AX56" s="40">
        <v>127.7</v>
      </c>
      <c r="AY56" s="40">
        <f t="shared" si="49"/>
        <v>206.10000000000002</v>
      </c>
      <c r="AZ56" s="11"/>
      <c r="BA56" s="40">
        <f t="shared" si="50"/>
        <v>206.10000000000002</v>
      </c>
      <c r="BB56" s="40">
        <v>0</v>
      </c>
      <c r="BC56" s="40">
        <f t="shared" si="51"/>
        <v>206.10000000000002</v>
      </c>
      <c r="BD56" s="40"/>
      <c r="BE56" s="40">
        <f t="shared" si="52"/>
        <v>206.1</v>
      </c>
      <c r="BF56" s="26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10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10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10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10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10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10"/>
      <c r="HF56" s="9"/>
      <c r="HG56" s="9"/>
    </row>
    <row r="57" spans="1:215" s="2" customFormat="1" ht="16.95" customHeight="1">
      <c r="A57" s="14" t="s">
        <v>57</v>
      </c>
      <c r="B57" s="40">
        <v>0</v>
      </c>
      <c r="C57" s="40">
        <v>0</v>
      </c>
      <c r="D57" s="4">
        <f t="shared" si="40"/>
        <v>0</v>
      </c>
      <c r="E57" s="11">
        <v>0</v>
      </c>
      <c r="F57" s="5" t="s">
        <v>371</v>
      </c>
      <c r="G57" s="5" t="s">
        <v>371</v>
      </c>
      <c r="H57" s="5" t="s">
        <v>371</v>
      </c>
      <c r="I57" s="5" t="s">
        <v>371</v>
      </c>
      <c r="J57" s="5" t="s">
        <v>371</v>
      </c>
      <c r="K57" s="5" t="s">
        <v>371</v>
      </c>
      <c r="L57" s="5" t="s">
        <v>371</v>
      </c>
      <c r="M57" s="5" t="s">
        <v>371</v>
      </c>
      <c r="N57" s="40">
        <v>803.3</v>
      </c>
      <c r="O57" s="40">
        <v>473.4</v>
      </c>
      <c r="P57" s="4">
        <f t="shared" si="41"/>
        <v>0.58931905888211134</v>
      </c>
      <c r="Q57" s="11">
        <v>20</v>
      </c>
      <c r="R57" s="11">
        <v>1</v>
      </c>
      <c r="S57" s="11">
        <v>15</v>
      </c>
      <c r="T57" s="40">
        <v>1843</v>
      </c>
      <c r="U57" s="40">
        <v>2030.2</v>
      </c>
      <c r="V57" s="4">
        <f t="shared" si="42"/>
        <v>1.1015735214324471</v>
      </c>
      <c r="W57" s="11">
        <v>30</v>
      </c>
      <c r="X57" s="40">
        <v>53</v>
      </c>
      <c r="Y57" s="40">
        <v>56.9</v>
      </c>
      <c r="Z57" s="4">
        <f t="shared" si="43"/>
        <v>1.0735849056603772</v>
      </c>
      <c r="AA57" s="11">
        <v>20</v>
      </c>
      <c r="AB57" s="5" t="s">
        <v>371</v>
      </c>
      <c r="AC57" s="5" t="s">
        <v>371</v>
      </c>
      <c r="AD57" s="5" t="s">
        <v>371</v>
      </c>
      <c r="AE57" s="5" t="s">
        <v>371</v>
      </c>
      <c r="AF57" s="11" t="s">
        <v>429</v>
      </c>
      <c r="AG57" s="11" t="s">
        <v>429</v>
      </c>
      <c r="AH57" s="11" t="s">
        <v>429</v>
      </c>
      <c r="AI57" s="11" t="s">
        <v>429</v>
      </c>
      <c r="AJ57" s="59">
        <v>636</v>
      </c>
      <c r="AK57" s="59">
        <v>678</v>
      </c>
      <c r="AL57" s="4">
        <f t="shared" si="44"/>
        <v>1.0660377358490567</v>
      </c>
      <c r="AM57" s="11">
        <v>20</v>
      </c>
      <c r="AN57" s="58">
        <f t="shared" si="53"/>
        <v>0.97739085381718405</v>
      </c>
      <c r="AO57" s="58">
        <f t="shared" si="45"/>
        <v>0.97739085381718405</v>
      </c>
      <c r="AP57" s="59">
        <v>1032</v>
      </c>
      <c r="AQ57" s="40">
        <f t="shared" si="46"/>
        <v>562.90909090909088</v>
      </c>
      <c r="AR57" s="40">
        <f t="shared" si="47"/>
        <v>550.20000000000005</v>
      </c>
      <c r="AS57" s="40">
        <f t="shared" si="48"/>
        <v>-12.709090909090833</v>
      </c>
      <c r="AT57" s="40">
        <v>116.2</v>
      </c>
      <c r="AU57" s="40">
        <v>87.3</v>
      </c>
      <c r="AV57" s="40">
        <v>62.1</v>
      </c>
      <c r="AW57" s="40">
        <v>87.9</v>
      </c>
      <c r="AX57" s="40">
        <v>81.599999999999994</v>
      </c>
      <c r="AY57" s="40">
        <f t="shared" si="49"/>
        <v>115.10000000000002</v>
      </c>
      <c r="AZ57" s="11"/>
      <c r="BA57" s="40">
        <f t="shared" si="50"/>
        <v>115.10000000000002</v>
      </c>
      <c r="BB57" s="40">
        <v>0</v>
      </c>
      <c r="BC57" s="40">
        <f t="shared" si="51"/>
        <v>115.10000000000002</v>
      </c>
      <c r="BD57" s="40"/>
      <c r="BE57" s="40">
        <f t="shared" si="52"/>
        <v>115.1</v>
      </c>
      <c r="BF57" s="26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10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10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10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10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10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10"/>
      <c r="HF57" s="9"/>
      <c r="HG57" s="9"/>
    </row>
    <row r="58" spans="1:215" s="2" customFormat="1" ht="16.95" customHeight="1">
      <c r="A58" s="14" t="s">
        <v>58</v>
      </c>
      <c r="B58" s="40">
        <v>0</v>
      </c>
      <c r="C58" s="40">
        <v>0</v>
      </c>
      <c r="D58" s="4">
        <f t="shared" si="40"/>
        <v>0</v>
      </c>
      <c r="E58" s="11">
        <v>0</v>
      </c>
      <c r="F58" s="5" t="s">
        <v>371</v>
      </c>
      <c r="G58" s="5" t="s">
        <v>371</v>
      </c>
      <c r="H58" s="5" t="s">
        <v>371</v>
      </c>
      <c r="I58" s="5" t="s">
        <v>371</v>
      </c>
      <c r="J58" s="5" t="s">
        <v>371</v>
      </c>
      <c r="K58" s="5" t="s">
        <v>371</v>
      </c>
      <c r="L58" s="5" t="s">
        <v>371</v>
      </c>
      <c r="M58" s="5" t="s">
        <v>371</v>
      </c>
      <c r="N58" s="40">
        <v>404.4</v>
      </c>
      <c r="O58" s="40">
        <v>369.4</v>
      </c>
      <c r="P58" s="4">
        <f t="shared" si="41"/>
        <v>0.91345202769535117</v>
      </c>
      <c r="Q58" s="11">
        <v>20</v>
      </c>
      <c r="R58" s="11">
        <v>1</v>
      </c>
      <c r="S58" s="11">
        <v>15</v>
      </c>
      <c r="T58" s="40">
        <v>0</v>
      </c>
      <c r="U58" s="40">
        <v>0</v>
      </c>
      <c r="V58" s="4">
        <f t="shared" si="42"/>
        <v>1</v>
      </c>
      <c r="W58" s="11">
        <v>30</v>
      </c>
      <c r="X58" s="40">
        <v>3</v>
      </c>
      <c r="Y58" s="40">
        <v>4</v>
      </c>
      <c r="Z58" s="4">
        <f t="shared" si="43"/>
        <v>1.3333333333333333</v>
      </c>
      <c r="AA58" s="11">
        <v>20</v>
      </c>
      <c r="AB58" s="5" t="s">
        <v>371</v>
      </c>
      <c r="AC58" s="5" t="s">
        <v>371</v>
      </c>
      <c r="AD58" s="5" t="s">
        <v>371</v>
      </c>
      <c r="AE58" s="5" t="s">
        <v>371</v>
      </c>
      <c r="AF58" s="11" t="s">
        <v>429</v>
      </c>
      <c r="AG58" s="11" t="s">
        <v>429</v>
      </c>
      <c r="AH58" s="11" t="s">
        <v>429</v>
      </c>
      <c r="AI58" s="11" t="s">
        <v>429</v>
      </c>
      <c r="AJ58" s="59">
        <v>85</v>
      </c>
      <c r="AK58" s="59">
        <v>88</v>
      </c>
      <c r="AL58" s="4">
        <f t="shared" si="44"/>
        <v>1.0352941176470589</v>
      </c>
      <c r="AM58" s="11">
        <v>20</v>
      </c>
      <c r="AN58" s="58">
        <f t="shared" si="53"/>
        <v>1.0537294245096653</v>
      </c>
      <c r="AO58" s="58">
        <f t="shared" si="45"/>
        <v>1.0537294245096653</v>
      </c>
      <c r="AP58" s="59">
        <v>354</v>
      </c>
      <c r="AQ58" s="40">
        <f t="shared" si="46"/>
        <v>193.09090909090907</v>
      </c>
      <c r="AR58" s="40">
        <f t="shared" si="47"/>
        <v>203.5</v>
      </c>
      <c r="AS58" s="40">
        <f t="shared" si="48"/>
        <v>10.409090909090935</v>
      </c>
      <c r="AT58" s="40">
        <v>40</v>
      </c>
      <c r="AU58" s="40">
        <v>39</v>
      </c>
      <c r="AV58" s="40">
        <v>27.3</v>
      </c>
      <c r="AW58" s="40">
        <v>34.4</v>
      </c>
      <c r="AX58" s="40">
        <v>39.299999999999997</v>
      </c>
      <c r="AY58" s="40">
        <f t="shared" si="49"/>
        <v>23.5</v>
      </c>
      <c r="AZ58" s="11"/>
      <c r="BA58" s="40">
        <f t="shared" si="50"/>
        <v>23.5</v>
      </c>
      <c r="BB58" s="40">
        <v>0</v>
      </c>
      <c r="BC58" s="40">
        <f t="shared" si="51"/>
        <v>23.5</v>
      </c>
      <c r="BD58" s="40"/>
      <c r="BE58" s="40">
        <f t="shared" si="52"/>
        <v>23.5</v>
      </c>
      <c r="BF58" s="26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10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10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10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10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10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10"/>
      <c r="HF58" s="9"/>
      <c r="HG58" s="9"/>
    </row>
    <row r="59" spans="1:215" s="2" customFormat="1" ht="16.95" customHeight="1">
      <c r="A59" s="14" t="s">
        <v>59</v>
      </c>
      <c r="B59" s="40">
        <v>0</v>
      </c>
      <c r="C59" s="40">
        <v>0</v>
      </c>
      <c r="D59" s="4">
        <f t="shared" si="40"/>
        <v>0</v>
      </c>
      <c r="E59" s="11">
        <v>0</v>
      </c>
      <c r="F59" s="5" t="s">
        <v>371</v>
      </c>
      <c r="G59" s="5" t="s">
        <v>371</v>
      </c>
      <c r="H59" s="5" t="s">
        <v>371</v>
      </c>
      <c r="I59" s="5" t="s">
        <v>371</v>
      </c>
      <c r="J59" s="5" t="s">
        <v>371</v>
      </c>
      <c r="K59" s="5" t="s">
        <v>371</v>
      </c>
      <c r="L59" s="5" t="s">
        <v>371</v>
      </c>
      <c r="M59" s="5" t="s">
        <v>371</v>
      </c>
      <c r="N59" s="40">
        <v>1479.7</v>
      </c>
      <c r="O59" s="40">
        <v>694.4</v>
      </c>
      <c r="P59" s="4">
        <f t="shared" si="41"/>
        <v>0.46928431438805163</v>
      </c>
      <c r="Q59" s="11">
        <v>20</v>
      </c>
      <c r="R59" s="11">
        <v>1</v>
      </c>
      <c r="S59" s="11">
        <v>15</v>
      </c>
      <c r="T59" s="40">
        <v>64</v>
      </c>
      <c r="U59" s="40">
        <v>70.099999999999994</v>
      </c>
      <c r="V59" s="4">
        <f t="shared" si="42"/>
        <v>1.0953124999999999</v>
      </c>
      <c r="W59" s="11">
        <v>30</v>
      </c>
      <c r="X59" s="40">
        <v>10.8</v>
      </c>
      <c r="Y59" s="40">
        <v>11.6</v>
      </c>
      <c r="Z59" s="4">
        <f t="shared" si="43"/>
        <v>1.074074074074074</v>
      </c>
      <c r="AA59" s="11">
        <v>20</v>
      </c>
      <c r="AB59" s="5" t="s">
        <v>371</v>
      </c>
      <c r="AC59" s="5" t="s">
        <v>371</v>
      </c>
      <c r="AD59" s="5" t="s">
        <v>371</v>
      </c>
      <c r="AE59" s="5" t="s">
        <v>371</v>
      </c>
      <c r="AF59" s="11" t="s">
        <v>429</v>
      </c>
      <c r="AG59" s="11" t="s">
        <v>429</v>
      </c>
      <c r="AH59" s="11" t="s">
        <v>429</v>
      </c>
      <c r="AI59" s="11" t="s">
        <v>429</v>
      </c>
      <c r="AJ59" s="59">
        <v>420</v>
      </c>
      <c r="AK59" s="59">
        <v>634</v>
      </c>
      <c r="AL59" s="4">
        <f t="shared" si="44"/>
        <v>1.5095238095238095</v>
      </c>
      <c r="AM59" s="11">
        <v>20</v>
      </c>
      <c r="AN59" s="58">
        <f t="shared" si="53"/>
        <v>1.0373049424735115</v>
      </c>
      <c r="AO59" s="58">
        <f t="shared" si="45"/>
        <v>1.0373049424735115</v>
      </c>
      <c r="AP59" s="59">
        <v>1326</v>
      </c>
      <c r="AQ59" s="40">
        <f t="shared" si="46"/>
        <v>723.27272727272725</v>
      </c>
      <c r="AR59" s="40">
        <f t="shared" si="47"/>
        <v>750.3</v>
      </c>
      <c r="AS59" s="40">
        <f t="shared" si="48"/>
        <v>27.027272727272702</v>
      </c>
      <c r="AT59" s="40">
        <v>148.9</v>
      </c>
      <c r="AU59" s="40">
        <v>140.5</v>
      </c>
      <c r="AV59" s="40">
        <v>142.4</v>
      </c>
      <c r="AW59" s="40">
        <v>97.1</v>
      </c>
      <c r="AX59" s="40">
        <v>97.1</v>
      </c>
      <c r="AY59" s="40">
        <f t="shared" si="49"/>
        <v>124.29999999999995</v>
      </c>
      <c r="AZ59" s="11"/>
      <c r="BA59" s="40">
        <f t="shared" si="50"/>
        <v>124.29999999999995</v>
      </c>
      <c r="BB59" s="40">
        <v>0</v>
      </c>
      <c r="BC59" s="40">
        <f t="shared" si="51"/>
        <v>124.29999999999995</v>
      </c>
      <c r="BD59" s="40"/>
      <c r="BE59" s="40">
        <f t="shared" si="52"/>
        <v>124.3</v>
      </c>
      <c r="BF59" s="26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10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10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10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10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10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10"/>
      <c r="HF59" s="9"/>
      <c r="HG59" s="9"/>
    </row>
    <row r="60" spans="1:215" s="2" customFormat="1" ht="16.95" customHeight="1">
      <c r="A60" s="14" t="s">
        <v>60</v>
      </c>
      <c r="B60" s="40">
        <v>0</v>
      </c>
      <c r="C60" s="40">
        <v>0</v>
      </c>
      <c r="D60" s="4">
        <f t="shared" si="40"/>
        <v>0</v>
      </c>
      <c r="E60" s="11">
        <v>0</v>
      </c>
      <c r="F60" s="5" t="s">
        <v>371</v>
      </c>
      <c r="G60" s="5" t="s">
        <v>371</v>
      </c>
      <c r="H60" s="5" t="s">
        <v>371</v>
      </c>
      <c r="I60" s="5" t="s">
        <v>371</v>
      </c>
      <c r="J60" s="5" t="s">
        <v>371</v>
      </c>
      <c r="K60" s="5" t="s">
        <v>371</v>
      </c>
      <c r="L60" s="5" t="s">
        <v>371</v>
      </c>
      <c r="M60" s="5" t="s">
        <v>371</v>
      </c>
      <c r="N60" s="40">
        <v>2163.6999999999998</v>
      </c>
      <c r="O60" s="40">
        <v>403.7</v>
      </c>
      <c r="P60" s="4">
        <f t="shared" si="41"/>
        <v>0.186578546009151</v>
      </c>
      <c r="Q60" s="11">
        <v>20</v>
      </c>
      <c r="R60" s="11">
        <v>1</v>
      </c>
      <c r="S60" s="11">
        <v>15</v>
      </c>
      <c r="T60" s="40">
        <v>113</v>
      </c>
      <c r="U60" s="40">
        <v>113.8</v>
      </c>
      <c r="V60" s="4">
        <f t="shared" si="42"/>
        <v>1.0070796460176992</v>
      </c>
      <c r="W60" s="11">
        <v>30</v>
      </c>
      <c r="X60" s="40">
        <v>17.2</v>
      </c>
      <c r="Y60" s="40">
        <v>18.8</v>
      </c>
      <c r="Z60" s="4">
        <f t="shared" si="43"/>
        <v>1.0930232558139537</v>
      </c>
      <c r="AA60" s="11">
        <v>20</v>
      </c>
      <c r="AB60" s="5" t="s">
        <v>371</v>
      </c>
      <c r="AC60" s="5" t="s">
        <v>371</v>
      </c>
      <c r="AD60" s="5" t="s">
        <v>371</v>
      </c>
      <c r="AE60" s="5" t="s">
        <v>371</v>
      </c>
      <c r="AF60" s="11" t="s">
        <v>429</v>
      </c>
      <c r="AG60" s="11" t="s">
        <v>429</v>
      </c>
      <c r="AH60" s="11" t="s">
        <v>429</v>
      </c>
      <c r="AI60" s="11" t="s">
        <v>429</v>
      </c>
      <c r="AJ60" s="59">
        <v>138</v>
      </c>
      <c r="AK60" s="59">
        <v>163</v>
      </c>
      <c r="AL60" s="4">
        <f t="shared" si="44"/>
        <v>1.181159420289855</v>
      </c>
      <c r="AM60" s="11">
        <v>20</v>
      </c>
      <c r="AN60" s="58">
        <f t="shared" si="53"/>
        <v>0.89931060783609684</v>
      </c>
      <c r="AO60" s="58">
        <f t="shared" si="45"/>
        <v>0.89931060783609684</v>
      </c>
      <c r="AP60" s="59">
        <v>975</v>
      </c>
      <c r="AQ60" s="40">
        <f t="shared" si="46"/>
        <v>531.81818181818187</v>
      </c>
      <c r="AR60" s="40">
        <f t="shared" si="47"/>
        <v>478.3</v>
      </c>
      <c r="AS60" s="40">
        <f t="shared" si="48"/>
        <v>-53.518181818181858</v>
      </c>
      <c r="AT60" s="40">
        <v>85.8</v>
      </c>
      <c r="AU60" s="40">
        <v>76.2</v>
      </c>
      <c r="AV60" s="40">
        <v>73.900000000000006</v>
      </c>
      <c r="AW60" s="40">
        <v>69.900000000000006</v>
      </c>
      <c r="AX60" s="40">
        <v>75.3</v>
      </c>
      <c r="AY60" s="40">
        <f t="shared" si="49"/>
        <v>97.199999999999989</v>
      </c>
      <c r="AZ60" s="11"/>
      <c r="BA60" s="40">
        <f t="shared" si="50"/>
        <v>97.199999999999989</v>
      </c>
      <c r="BB60" s="40">
        <v>0</v>
      </c>
      <c r="BC60" s="40">
        <f t="shared" si="51"/>
        <v>97.199999999999989</v>
      </c>
      <c r="BD60" s="40">
        <f>MIN(BC60,43.8)</f>
        <v>43.8</v>
      </c>
      <c r="BE60" s="40">
        <f t="shared" si="52"/>
        <v>53.4</v>
      </c>
      <c r="BF60" s="26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10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10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10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10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10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10"/>
      <c r="HF60" s="9"/>
      <c r="HG60" s="9"/>
    </row>
    <row r="61" spans="1:215" s="2" customFormat="1" ht="16.95" customHeight="1">
      <c r="A61" s="14" t="s">
        <v>61</v>
      </c>
      <c r="B61" s="40">
        <v>44422</v>
      </c>
      <c r="C61" s="40">
        <v>43452.3</v>
      </c>
      <c r="D61" s="4">
        <f t="shared" si="40"/>
        <v>0.97817072621673951</v>
      </c>
      <c r="E61" s="11">
        <v>10</v>
      </c>
      <c r="F61" s="5" t="s">
        <v>371</v>
      </c>
      <c r="G61" s="5" t="s">
        <v>371</v>
      </c>
      <c r="H61" s="5" t="s">
        <v>371</v>
      </c>
      <c r="I61" s="5" t="s">
        <v>371</v>
      </c>
      <c r="J61" s="5" t="s">
        <v>371</v>
      </c>
      <c r="K61" s="5" t="s">
        <v>371</v>
      </c>
      <c r="L61" s="5" t="s">
        <v>371</v>
      </c>
      <c r="M61" s="5" t="s">
        <v>371</v>
      </c>
      <c r="N61" s="40">
        <v>3959.2</v>
      </c>
      <c r="O61" s="40">
        <v>4829.2</v>
      </c>
      <c r="P61" s="4">
        <f t="shared" si="41"/>
        <v>1.2197413618912911</v>
      </c>
      <c r="Q61" s="11">
        <v>20</v>
      </c>
      <c r="R61" s="11">
        <v>1</v>
      </c>
      <c r="S61" s="11">
        <v>15</v>
      </c>
      <c r="T61" s="40">
        <v>59</v>
      </c>
      <c r="U61" s="40">
        <v>66.8</v>
      </c>
      <c r="V61" s="4">
        <f t="shared" si="42"/>
        <v>1.1322033898305084</v>
      </c>
      <c r="W61" s="11">
        <v>30</v>
      </c>
      <c r="X61" s="40">
        <v>15.1</v>
      </c>
      <c r="Y61" s="40">
        <v>16.899999999999999</v>
      </c>
      <c r="Z61" s="4">
        <f t="shared" si="43"/>
        <v>1.119205298013245</v>
      </c>
      <c r="AA61" s="11">
        <v>20</v>
      </c>
      <c r="AB61" s="5" t="s">
        <v>371</v>
      </c>
      <c r="AC61" s="5" t="s">
        <v>371</v>
      </c>
      <c r="AD61" s="5" t="s">
        <v>371</v>
      </c>
      <c r="AE61" s="5" t="s">
        <v>371</v>
      </c>
      <c r="AF61" s="11" t="s">
        <v>429</v>
      </c>
      <c r="AG61" s="11" t="s">
        <v>429</v>
      </c>
      <c r="AH61" s="11" t="s">
        <v>429</v>
      </c>
      <c r="AI61" s="11" t="s">
        <v>429</v>
      </c>
      <c r="AJ61" s="59">
        <v>246</v>
      </c>
      <c r="AK61" s="59">
        <v>251</v>
      </c>
      <c r="AL61" s="4">
        <f t="shared" si="44"/>
        <v>1.0203252032520325</v>
      </c>
      <c r="AM61" s="11">
        <v>20</v>
      </c>
      <c r="AN61" s="58">
        <f t="shared" si="53"/>
        <v>1.0950717062627306</v>
      </c>
      <c r="AO61" s="58">
        <f t="shared" si="45"/>
        <v>1.0950717062627306</v>
      </c>
      <c r="AP61" s="59">
        <v>2197</v>
      </c>
      <c r="AQ61" s="40">
        <f t="shared" si="46"/>
        <v>1198.3636363636363</v>
      </c>
      <c r="AR61" s="40">
        <f t="shared" si="47"/>
        <v>1312.3</v>
      </c>
      <c r="AS61" s="40">
        <f t="shared" si="48"/>
        <v>113.93636363636369</v>
      </c>
      <c r="AT61" s="40">
        <v>246.7</v>
      </c>
      <c r="AU61" s="40">
        <v>242.5</v>
      </c>
      <c r="AV61" s="40">
        <v>174.5</v>
      </c>
      <c r="AW61" s="40">
        <v>235.1</v>
      </c>
      <c r="AX61" s="40">
        <v>216.9</v>
      </c>
      <c r="AY61" s="40">
        <f t="shared" si="49"/>
        <v>196.59999999999991</v>
      </c>
      <c r="AZ61" s="11"/>
      <c r="BA61" s="40">
        <f t="shared" si="50"/>
        <v>196.59999999999991</v>
      </c>
      <c r="BB61" s="40">
        <v>0</v>
      </c>
      <c r="BC61" s="40">
        <f t="shared" si="51"/>
        <v>196.59999999999991</v>
      </c>
      <c r="BD61" s="40"/>
      <c r="BE61" s="40">
        <f t="shared" si="52"/>
        <v>196.6</v>
      </c>
      <c r="BF61" s="26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10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10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10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10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10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10"/>
      <c r="HF61" s="9"/>
      <c r="HG61" s="9"/>
    </row>
    <row r="62" spans="1:215" s="2" customFormat="1" ht="16.95" customHeight="1">
      <c r="A62" s="14" t="s">
        <v>62</v>
      </c>
      <c r="B62" s="40">
        <v>0</v>
      </c>
      <c r="C62" s="40">
        <v>0</v>
      </c>
      <c r="D62" s="4">
        <f t="shared" si="40"/>
        <v>0</v>
      </c>
      <c r="E62" s="11">
        <v>0</v>
      </c>
      <c r="F62" s="5" t="s">
        <v>371</v>
      </c>
      <c r="G62" s="5" t="s">
        <v>371</v>
      </c>
      <c r="H62" s="5" t="s">
        <v>371</v>
      </c>
      <c r="I62" s="5" t="s">
        <v>371</v>
      </c>
      <c r="J62" s="5" t="s">
        <v>371</v>
      </c>
      <c r="K62" s="5" t="s">
        <v>371</v>
      </c>
      <c r="L62" s="5" t="s">
        <v>371</v>
      </c>
      <c r="M62" s="5" t="s">
        <v>371</v>
      </c>
      <c r="N62" s="40">
        <v>1970</v>
      </c>
      <c r="O62" s="40">
        <v>1559.6</v>
      </c>
      <c r="P62" s="4">
        <f t="shared" si="41"/>
        <v>0.79167512690355324</v>
      </c>
      <c r="Q62" s="11">
        <v>20</v>
      </c>
      <c r="R62" s="11">
        <v>1</v>
      </c>
      <c r="S62" s="11">
        <v>15</v>
      </c>
      <c r="T62" s="40">
        <v>930</v>
      </c>
      <c r="U62" s="40">
        <v>984.9</v>
      </c>
      <c r="V62" s="4">
        <f t="shared" si="42"/>
        <v>1.0590322580645162</v>
      </c>
      <c r="W62" s="11">
        <v>30</v>
      </c>
      <c r="X62" s="40">
        <v>51.4</v>
      </c>
      <c r="Y62" s="40">
        <v>54.5</v>
      </c>
      <c r="Z62" s="4">
        <f t="shared" si="43"/>
        <v>1.0603112840466926</v>
      </c>
      <c r="AA62" s="11">
        <v>20</v>
      </c>
      <c r="AB62" s="5" t="s">
        <v>371</v>
      </c>
      <c r="AC62" s="5" t="s">
        <v>371</v>
      </c>
      <c r="AD62" s="5" t="s">
        <v>371</v>
      </c>
      <c r="AE62" s="5" t="s">
        <v>371</v>
      </c>
      <c r="AF62" s="11" t="s">
        <v>429</v>
      </c>
      <c r="AG62" s="11" t="s">
        <v>429</v>
      </c>
      <c r="AH62" s="11" t="s">
        <v>429</v>
      </c>
      <c r="AI62" s="11" t="s">
        <v>429</v>
      </c>
      <c r="AJ62" s="59">
        <v>882</v>
      </c>
      <c r="AK62" s="59">
        <v>767</v>
      </c>
      <c r="AL62" s="4">
        <f t="shared" si="44"/>
        <v>0.86961451247165533</v>
      </c>
      <c r="AM62" s="11">
        <v>20</v>
      </c>
      <c r="AN62" s="58">
        <f t="shared" si="53"/>
        <v>0.96383796390831911</v>
      </c>
      <c r="AO62" s="58">
        <f t="shared" si="45"/>
        <v>0.96383796390831911</v>
      </c>
      <c r="AP62" s="59">
        <v>1119</v>
      </c>
      <c r="AQ62" s="40">
        <f t="shared" si="46"/>
        <v>610.36363636363637</v>
      </c>
      <c r="AR62" s="40">
        <f t="shared" si="47"/>
        <v>588.29999999999995</v>
      </c>
      <c r="AS62" s="40">
        <f t="shared" si="48"/>
        <v>-22.063636363636419</v>
      </c>
      <c r="AT62" s="40">
        <v>94.9</v>
      </c>
      <c r="AU62" s="40">
        <v>91</v>
      </c>
      <c r="AV62" s="40">
        <v>113.9</v>
      </c>
      <c r="AW62" s="40">
        <v>108.9</v>
      </c>
      <c r="AX62" s="40">
        <v>122.4</v>
      </c>
      <c r="AY62" s="40">
        <f t="shared" si="49"/>
        <v>57.199999999999932</v>
      </c>
      <c r="AZ62" s="11"/>
      <c r="BA62" s="40">
        <f t="shared" si="50"/>
        <v>57.199999999999932</v>
      </c>
      <c r="BB62" s="40">
        <v>0</v>
      </c>
      <c r="BC62" s="40">
        <f t="shared" si="51"/>
        <v>57.199999999999932</v>
      </c>
      <c r="BD62" s="40"/>
      <c r="BE62" s="40">
        <f t="shared" si="52"/>
        <v>57.2</v>
      </c>
      <c r="BF62" s="26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10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10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10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10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10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10"/>
      <c r="HF62" s="9"/>
      <c r="HG62" s="9"/>
    </row>
    <row r="63" spans="1:215" s="2" customFormat="1" ht="16.95" customHeight="1">
      <c r="A63" s="14" t="s">
        <v>63</v>
      </c>
      <c r="B63" s="40">
        <v>0</v>
      </c>
      <c r="C63" s="40">
        <v>1569.1</v>
      </c>
      <c r="D63" s="4">
        <f t="shared" si="40"/>
        <v>0</v>
      </c>
      <c r="E63" s="11">
        <v>0</v>
      </c>
      <c r="F63" s="5" t="s">
        <v>371</v>
      </c>
      <c r="G63" s="5" t="s">
        <v>371</v>
      </c>
      <c r="H63" s="5" t="s">
        <v>371</v>
      </c>
      <c r="I63" s="5" t="s">
        <v>371</v>
      </c>
      <c r="J63" s="5" t="s">
        <v>371</v>
      </c>
      <c r="K63" s="5" t="s">
        <v>371</v>
      </c>
      <c r="L63" s="5" t="s">
        <v>371</v>
      </c>
      <c r="M63" s="5" t="s">
        <v>371</v>
      </c>
      <c r="N63" s="40">
        <v>1031.8</v>
      </c>
      <c r="O63" s="40">
        <v>624.6</v>
      </c>
      <c r="P63" s="4">
        <f t="shared" si="41"/>
        <v>0.60534987400659046</v>
      </c>
      <c r="Q63" s="11">
        <v>20</v>
      </c>
      <c r="R63" s="11">
        <v>1</v>
      </c>
      <c r="S63" s="11">
        <v>15</v>
      </c>
      <c r="T63" s="40">
        <v>64</v>
      </c>
      <c r="U63" s="40">
        <v>57.7</v>
      </c>
      <c r="V63" s="4">
        <f t="shared" si="42"/>
        <v>0.90156250000000004</v>
      </c>
      <c r="W63" s="11">
        <v>30</v>
      </c>
      <c r="X63" s="40">
        <v>24.9</v>
      </c>
      <c r="Y63" s="40">
        <v>25.6</v>
      </c>
      <c r="Z63" s="4">
        <f t="shared" si="43"/>
        <v>1.0281124497991969</v>
      </c>
      <c r="AA63" s="11">
        <v>20</v>
      </c>
      <c r="AB63" s="5" t="s">
        <v>371</v>
      </c>
      <c r="AC63" s="5" t="s">
        <v>371</v>
      </c>
      <c r="AD63" s="5" t="s">
        <v>371</v>
      </c>
      <c r="AE63" s="5" t="s">
        <v>371</v>
      </c>
      <c r="AF63" s="11" t="s">
        <v>429</v>
      </c>
      <c r="AG63" s="11" t="s">
        <v>429</v>
      </c>
      <c r="AH63" s="11" t="s">
        <v>429</v>
      </c>
      <c r="AI63" s="11" t="s">
        <v>429</v>
      </c>
      <c r="AJ63" s="59">
        <v>169</v>
      </c>
      <c r="AK63" s="59">
        <v>195</v>
      </c>
      <c r="AL63" s="4">
        <f t="shared" si="44"/>
        <v>1.1538461538461537</v>
      </c>
      <c r="AM63" s="11">
        <v>20</v>
      </c>
      <c r="AN63" s="58">
        <f t="shared" si="53"/>
        <v>0.93136232907656014</v>
      </c>
      <c r="AO63" s="58">
        <f t="shared" si="45"/>
        <v>0.93136232907656014</v>
      </c>
      <c r="AP63" s="59">
        <v>829</v>
      </c>
      <c r="AQ63" s="40">
        <f t="shared" si="46"/>
        <v>452.18181818181813</v>
      </c>
      <c r="AR63" s="40">
        <f t="shared" si="47"/>
        <v>421.1</v>
      </c>
      <c r="AS63" s="40">
        <f t="shared" si="48"/>
        <v>-31.081818181818107</v>
      </c>
      <c r="AT63" s="40">
        <v>71.8</v>
      </c>
      <c r="AU63" s="40">
        <v>70.3</v>
      </c>
      <c r="AV63" s="40">
        <v>71.5</v>
      </c>
      <c r="AW63" s="40">
        <v>89.9</v>
      </c>
      <c r="AX63" s="40">
        <v>63.3</v>
      </c>
      <c r="AY63" s="40">
        <f t="shared" si="49"/>
        <v>54.300000000000011</v>
      </c>
      <c r="AZ63" s="11"/>
      <c r="BA63" s="40">
        <f t="shared" si="50"/>
        <v>54.300000000000011</v>
      </c>
      <c r="BB63" s="40">
        <v>0</v>
      </c>
      <c r="BC63" s="40">
        <f t="shared" si="51"/>
        <v>54.300000000000011</v>
      </c>
      <c r="BD63" s="40"/>
      <c r="BE63" s="40">
        <f t="shared" si="52"/>
        <v>54.3</v>
      </c>
      <c r="BF63" s="26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10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10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10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10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10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10"/>
      <c r="HF63" s="9"/>
      <c r="HG63" s="9"/>
    </row>
    <row r="64" spans="1:215" s="2" customFormat="1" ht="16.95" customHeight="1">
      <c r="A64" s="14" t="s">
        <v>64</v>
      </c>
      <c r="B64" s="40">
        <v>0</v>
      </c>
      <c r="C64" s="40">
        <v>0</v>
      </c>
      <c r="D64" s="4">
        <f t="shared" si="40"/>
        <v>0</v>
      </c>
      <c r="E64" s="11">
        <v>0</v>
      </c>
      <c r="F64" s="5" t="s">
        <v>371</v>
      </c>
      <c r="G64" s="5" t="s">
        <v>371</v>
      </c>
      <c r="H64" s="5" t="s">
        <v>371</v>
      </c>
      <c r="I64" s="5" t="s">
        <v>371</v>
      </c>
      <c r="J64" s="5" t="s">
        <v>371</v>
      </c>
      <c r="K64" s="5" t="s">
        <v>371</v>
      </c>
      <c r="L64" s="5" t="s">
        <v>371</v>
      </c>
      <c r="M64" s="5" t="s">
        <v>371</v>
      </c>
      <c r="N64" s="40">
        <v>1467.9</v>
      </c>
      <c r="O64" s="40">
        <v>270.7</v>
      </c>
      <c r="P64" s="4">
        <f t="shared" si="41"/>
        <v>0.18441310715988826</v>
      </c>
      <c r="Q64" s="11">
        <v>20</v>
      </c>
      <c r="R64" s="11">
        <v>1</v>
      </c>
      <c r="S64" s="11">
        <v>15</v>
      </c>
      <c r="T64" s="40">
        <v>0</v>
      </c>
      <c r="U64" s="40">
        <v>0</v>
      </c>
      <c r="V64" s="4">
        <f t="shared" si="42"/>
        <v>1</v>
      </c>
      <c r="W64" s="11">
        <v>35</v>
      </c>
      <c r="X64" s="40">
        <v>6.1</v>
      </c>
      <c r="Y64" s="40">
        <v>6.8</v>
      </c>
      <c r="Z64" s="4">
        <f t="shared" si="43"/>
        <v>1.1147540983606559</v>
      </c>
      <c r="AA64" s="11">
        <v>15</v>
      </c>
      <c r="AB64" s="5" t="s">
        <v>371</v>
      </c>
      <c r="AC64" s="5" t="s">
        <v>371</v>
      </c>
      <c r="AD64" s="5" t="s">
        <v>371</v>
      </c>
      <c r="AE64" s="5" t="s">
        <v>371</v>
      </c>
      <c r="AF64" s="11" t="s">
        <v>429</v>
      </c>
      <c r="AG64" s="11" t="s">
        <v>429</v>
      </c>
      <c r="AH64" s="11" t="s">
        <v>429</v>
      </c>
      <c r="AI64" s="11" t="s">
        <v>429</v>
      </c>
      <c r="AJ64" s="59">
        <v>34</v>
      </c>
      <c r="AK64" s="59">
        <v>34</v>
      </c>
      <c r="AL64" s="4">
        <f t="shared" si="44"/>
        <v>1</v>
      </c>
      <c r="AM64" s="11">
        <v>20</v>
      </c>
      <c r="AN64" s="58">
        <f t="shared" si="53"/>
        <v>0.86104355827245327</v>
      </c>
      <c r="AO64" s="58">
        <f t="shared" si="45"/>
        <v>0.86104355827245327</v>
      </c>
      <c r="AP64" s="59">
        <v>1167</v>
      </c>
      <c r="AQ64" s="40">
        <f t="shared" si="46"/>
        <v>636.5454545454545</v>
      </c>
      <c r="AR64" s="40">
        <f t="shared" si="47"/>
        <v>548.1</v>
      </c>
      <c r="AS64" s="40">
        <f t="shared" si="48"/>
        <v>-88.445454545454481</v>
      </c>
      <c r="AT64" s="40">
        <v>94.6</v>
      </c>
      <c r="AU64" s="40">
        <v>101.6</v>
      </c>
      <c r="AV64" s="40">
        <v>80.3</v>
      </c>
      <c r="AW64" s="40">
        <v>90.4</v>
      </c>
      <c r="AX64" s="40">
        <v>85.3</v>
      </c>
      <c r="AY64" s="40">
        <f t="shared" si="49"/>
        <v>95.900000000000034</v>
      </c>
      <c r="AZ64" s="11"/>
      <c r="BA64" s="40">
        <f t="shared" si="50"/>
        <v>95.900000000000034</v>
      </c>
      <c r="BB64" s="40">
        <v>0</v>
      </c>
      <c r="BC64" s="40">
        <f t="shared" si="51"/>
        <v>95.900000000000034</v>
      </c>
      <c r="BD64" s="40"/>
      <c r="BE64" s="40">
        <f t="shared" si="52"/>
        <v>95.9</v>
      </c>
      <c r="BF64" s="26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10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10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10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10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10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10"/>
      <c r="HF64" s="9"/>
      <c r="HG64" s="9"/>
    </row>
    <row r="65" spans="1:215" s="2" customFormat="1" ht="16.95" customHeight="1">
      <c r="A65" s="14" t="s">
        <v>65</v>
      </c>
      <c r="B65" s="40">
        <v>10413</v>
      </c>
      <c r="C65" s="40">
        <v>6223</v>
      </c>
      <c r="D65" s="4">
        <f t="shared" si="40"/>
        <v>0.59761836166330551</v>
      </c>
      <c r="E65" s="11">
        <v>10</v>
      </c>
      <c r="F65" s="5" t="s">
        <v>371</v>
      </c>
      <c r="G65" s="5" t="s">
        <v>371</v>
      </c>
      <c r="H65" s="5" t="s">
        <v>371</v>
      </c>
      <c r="I65" s="5" t="s">
        <v>371</v>
      </c>
      <c r="J65" s="5" t="s">
        <v>371</v>
      </c>
      <c r="K65" s="5" t="s">
        <v>371</v>
      </c>
      <c r="L65" s="5" t="s">
        <v>371</v>
      </c>
      <c r="M65" s="5" t="s">
        <v>371</v>
      </c>
      <c r="N65" s="40">
        <v>2795.5</v>
      </c>
      <c r="O65" s="40">
        <v>755.7</v>
      </c>
      <c r="P65" s="4">
        <f t="shared" si="41"/>
        <v>0.27032731175102848</v>
      </c>
      <c r="Q65" s="11">
        <v>20</v>
      </c>
      <c r="R65" s="11">
        <v>1</v>
      </c>
      <c r="S65" s="11">
        <v>15</v>
      </c>
      <c r="T65" s="40">
        <v>60</v>
      </c>
      <c r="U65" s="40">
        <v>69.3</v>
      </c>
      <c r="V65" s="4">
        <f t="shared" si="42"/>
        <v>1.155</v>
      </c>
      <c r="W65" s="11">
        <v>25</v>
      </c>
      <c r="X65" s="40">
        <v>48</v>
      </c>
      <c r="Y65" s="40">
        <v>53.1</v>
      </c>
      <c r="Z65" s="4">
        <f t="shared" si="43"/>
        <v>1.10625</v>
      </c>
      <c r="AA65" s="11">
        <v>25</v>
      </c>
      <c r="AB65" s="5" t="s">
        <v>371</v>
      </c>
      <c r="AC65" s="5" t="s">
        <v>371</v>
      </c>
      <c r="AD65" s="5" t="s">
        <v>371</v>
      </c>
      <c r="AE65" s="5" t="s">
        <v>371</v>
      </c>
      <c r="AF65" s="11" t="s">
        <v>429</v>
      </c>
      <c r="AG65" s="11" t="s">
        <v>429</v>
      </c>
      <c r="AH65" s="11" t="s">
        <v>429</v>
      </c>
      <c r="AI65" s="11" t="s">
        <v>429</v>
      </c>
      <c r="AJ65" s="59">
        <v>520</v>
      </c>
      <c r="AK65" s="59">
        <v>503</v>
      </c>
      <c r="AL65" s="4">
        <f t="shared" si="44"/>
        <v>0.96730769230769231</v>
      </c>
      <c r="AM65" s="11">
        <v>20</v>
      </c>
      <c r="AN65" s="58">
        <f t="shared" si="53"/>
        <v>0.88921855389397808</v>
      </c>
      <c r="AO65" s="58">
        <f t="shared" si="45"/>
        <v>0.88921855389397808</v>
      </c>
      <c r="AP65" s="59">
        <v>206</v>
      </c>
      <c r="AQ65" s="40">
        <f t="shared" si="46"/>
        <v>112.36363636363636</v>
      </c>
      <c r="AR65" s="40">
        <f t="shared" si="47"/>
        <v>99.9</v>
      </c>
      <c r="AS65" s="40">
        <f t="shared" si="48"/>
        <v>-12.463636363636354</v>
      </c>
      <c r="AT65" s="40">
        <v>15.7</v>
      </c>
      <c r="AU65" s="40">
        <v>16.7</v>
      </c>
      <c r="AV65" s="40">
        <v>16.600000000000001</v>
      </c>
      <c r="AW65" s="40">
        <v>16</v>
      </c>
      <c r="AX65" s="40">
        <v>15.7</v>
      </c>
      <c r="AY65" s="40">
        <f>AR65-SUM(AT65:AX65)</f>
        <v>19.200000000000003</v>
      </c>
      <c r="AZ65" s="11"/>
      <c r="BA65" s="40">
        <f>IF(OR(AY65&lt;0,AZ65="+"),0,AY65)</f>
        <v>19.200000000000003</v>
      </c>
      <c r="BB65" s="40">
        <v>0</v>
      </c>
      <c r="BC65" s="40">
        <f>BA65+BB65</f>
        <v>19.200000000000003</v>
      </c>
      <c r="BD65" s="40">
        <f>MIN(BC65,28.2)</f>
        <v>19.200000000000003</v>
      </c>
      <c r="BE65" s="40">
        <f t="shared" si="52"/>
        <v>0</v>
      </c>
      <c r="BF65" s="26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10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10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10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10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10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10"/>
      <c r="HF65" s="9"/>
      <c r="HG65" s="9"/>
    </row>
    <row r="66" spans="1:215" s="2" customFormat="1" ht="16.95" customHeight="1">
      <c r="A66" s="19" t="s">
        <v>66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26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10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10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10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10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10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10"/>
      <c r="HF66" s="9"/>
      <c r="HG66" s="9"/>
    </row>
    <row r="67" spans="1:215" s="2" customFormat="1" ht="16.95" customHeight="1">
      <c r="A67" s="14" t="s">
        <v>67</v>
      </c>
      <c r="B67" s="40">
        <v>90</v>
      </c>
      <c r="C67" s="40">
        <v>127</v>
      </c>
      <c r="D67" s="4">
        <f t="shared" si="40"/>
        <v>1.4111111111111112</v>
      </c>
      <c r="E67" s="11">
        <v>10</v>
      </c>
      <c r="F67" s="5" t="s">
        <v>371</v>
      </c>
      <c r="G67" s="5" t="s">
        <v>371</v>
      </c>
      <c r="H67" s="5" t="s">
        <v>371</v>
      </c>
      <c r="I67" s="5" t="s">
        <v>371</v>
      </c>
      <c r="J67" s="5" t="s">
        <v>371</v>
      </c>
      <c r="K67" s="5" t="s">
        <v>371</v>
      </c>
      <c r="L67" s="5" t="s">
        <v>371</v>
      </c>
      <c r="M67" s="5" t="s">
        <v>371</v>
      </c>
      <c r="N67" s="40">
        <v>1128.8</v>
      </c>
      <c r="O67" s="40">
        <v>1524.7</v>
      </c>
      <c r="P67" s="4">
        <f t="shared" si="41"/>
        <v>1.3507264351523742</v>
      </c>
      <c r="Q67" s="11">
        <v>20</v>
      </c>
      <c r="R67" s="11">
        <v>1</v>
      </c>
      <c r="S67" s="11">
        <v>15</v>
      </c>
      <c r="T67" s="40">
        <v>2937.3</v>
      </c>
      <c r="U67" s="40">
        <v>3999.6</v>
      </c>
      <c r="V67" s="4">
        <f t="shared" si="42"/>
        <v>1.3616586661219485</v>
      </c>
      <c r="W67" s="11">
        <v>30</v>
      </c>
      <c r="X67" s="40">
        <v>13.6</v>
      </c>
      <c r="Y67" s="40">
        <v>13.6</v>
      </c>
      <c r="Z67" s="4">
        <f t="shared" si="43"/>
        <v>1</v>
      </c>
      <c r="AA67" s="11">
        <v>20</v>
      </c>
      <c r="AB67" s="5" t="s">
        <v>371</v>
      </c>
      <c r="AC67" s="5" t="s">
        <v>371</v>
      </c>
      <c r="AD67" s="5" t="s">
        <v>371</v>
      </c>
      <c r="AE67" s="5" t="s">
        <v>371</v>
      </c>
      <c r="AF67" s="11" t="s">
        <v>429</v>
      </c>
      <c r="AG67" s="11" t="s">
        <v>429</v>
      </c>
      <c r="AH67" s="11" t="s">
        <v>429</v>
      </c>
      <c r="AI67" s="11" t="s">
        <v>429</v>
      </c>
      <c r="AJ67" s="59">
        <v>1480</v>
      </c>
      <c r="AK67" s="59">
        <v>1481</v>
      </c>
      <c r="AL67" s="4">
        <f t="shared" si="44"/>
        <v>1.0006756756756756</v>
      </c>
      <c r="AM67" s="11">
        <v>20</v>
      </c>
      <c r="AN67" s="58">
        <f t="shared" si="53"/>
        <v>1.1912079418376571</v>
      </c>
      <c r="AO67" s="58">
        <f t="shared" si="45"/>
        <v>1.1912079418376571</v>
      </c>
      <c r="AP67" s="59">
        <v>943</v>
      </c>
      <c r="AQ67" s="40">
        <f t="shared" si="46"/>
        <v>514.36363636363637</v>
      </c>
      <c r="AR67" s="40">
        <f t="shared" si="47"/>
        <v>612.70000000000005</v>
      </c>
      <c r="AS67" s="40">
        <f t="shared" si="48"/>
        <v>98.336363636363672</v>
      </c>
      <c r="AT67" s="40">
        <v>103.6</v>
      </c>
      <c r="AU67" s="40">
        <v>103.4</v>
      </c>
      <c r="AV67" s="40">
        <v>55.4</v>
      </c>
      <c r="AW67" s="40">
        <v>100.2</v>
      </c>
      <c r="AX67" s="40">
        <v>105.7</v>
      </c>
      <c r="AY67" s="40">
        <f t="shared" si="49"/>
        <v>144.40000000000009</v>
      </c>
      <c r="AZ67" s="11"/>
      <c r="BA67" s="40">
        <f t="shared" si="50"/>
        <v>144.40000000000009</v>
      </c>
      <c r="BB67" s="40">
        <v>0</v>
      </c>
      <c r="BC67" s="40">
        <f t="shared" si="51"/>
        <v>144.40000000000009</v>
      </c>
      <c r="BD67" s="40"/>
      <c r="BE67" s="40">
        <f t="shared" si="52"/>
        <v>144.4</v>
      </c>
      <c r="BF67" s="26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10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10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10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10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10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10"/>
      <c r="HF67" s="9"/>
      <c r="HG67" s="9"/>
    </row>
    <row r="68" spans="1:215" s="2" customFormat="1" ht="16.95" customHeight="1">
      <c r="A68" s="14" t="s">
        <v>68</v>
      </c>
      <c r="B68" s="40">
        <v>119093</v>
      </c>
      <c r="C68" s="40">
        <v>107864.6</v>
      </c>
      <c r="D68" s="4">
        <f t="shared" si="40"/>
        <v>0.90571738053454032</v>
      </c>
      <c r="E68" s="11">
        <v>10</v>
      </c>
      <c r="F68" s="5" t="s">
        <v>371</v>
      </c>
      <c r="G68" s="5" t="s">
        <v>371</v>
      </c>
      <c r="H68" s="5" t="s">
        <v>371</v>
      </c>
      <c r="I68" s="5" t="s">
        <v>371</v>
      </c>
      <c r="J68" s="5" t="s">
        <v>371</v>
      </c>
      <c r="K68" s="5" t="s">
        <v>371</v>
      </c>
      <c r="L68" s="5" t="s">
        <v>371</v>
      </c>
      <c r="M68" s="5" t="s">
        <v>371</v>
      </c>
      <c r="N68" s="40">
        <v>7783.3</v>
      </c>
      <c r="O68" s="40">
        <v>5866.1</v>
      </c>
      <c r="P68" s="4">
        <f t="shared" si="41"/>
        <v>0.75367774594323744</v>
      </c>
      <c r="Q68" s="11">
        <v>20</v>
      </c>
      <c r="R68" s="11">
        <v>1</v>
      </c>
      <c r="S68" s="11">
        <v>15</v>
      </c>
      <c r="T68" s="40">
        <v>35.1</v>
      </c>
      <c r="U68" s="40">
        <v>53</v>
      </c>
      <c r="V68" s="4">
        <f t="shared" si="42"/>
        <v>1.5099715099715099</v>
      </c>
      <c r="W68" s="11">
        <v>5</v>
      </c>
      <c r="X68" s="40">
        <v>672</v>
      </c>
      <c r="Y68" s="40">
        <v>202.3</v>
      </c>
      <c r="Z68" s="4">
        <f t="shared" si="43"/>
        <v>0.30104166666666671</v>
      </c>
      <c r="AA68" s="11">
        <v>45</v>
      </c>
      <c r="AB68" s="5" t="s">
        <v>371</v>
      </c>
      <c r="AC68" s="5" t="s">
        <v>371</v>
      </c>
      <c r="AD68" s="5" t="s">
        <v>371</v>
      </c>
      <c r="AE68" s="5" t="s">
        <v>371</v>
      </c>
      <c r="AF68" s="11" t="s">
        <v>429</v>
      </c>
      <c r="AG68" s="11" t="s">
        <v>429</v>
      </c>
      <c r="AH68" s="11" t="s">
        <v>429</v>
      </c>
      <c r="AI68" s="11" t="s">
        <v>429</v>
      </c>
      <c r="AJ68" s="59">
        <v>370</v>
      </c>
      <c r="AK68" s="59">
        <v>375</v>
      </c>
      <c r="AL68" s="4">
        <f t="shared" si="44"/>
        <v>1.0135135135135136</v>
      </c>
      <c r="AM68" s="11">
        <v>20</v>
      </c>
      <c r="AN68" s="58">
        <f t="shared" si="53"/>
        <v>0.699980274298591</v>
      </c>
      <c r="AO68" s="58">
        <f t="shared" si="45"/>
        <v>0.699980274298591</v>
      </c>
      <c r="AP68" s="59">
        <v>4056</v>
      </c>
      <c r="AQ68" s="40">
        <f t="shared" si="46"/>
        <v>2212.3636363636365</v>
      </c>
      <c r="AR68" s="40">
        <f t="shared" si="47"/>
        <v>1548.6</v>
      </c>
      <c r="AS68" s="40">
        <f t="shared" si="48"/>
        <v>-663.76363636363658</v>
      </c>
      <c r="AT68" s="40">
        <v>221.2</v>
      </c>
      <c r="AU68" s="40">
        <v>216.7</v>
      </c>
      <c r="AV68" s="40">
        <v>232.7</v>
      </c>
      <c r="AW68" s="40">
        <v>451.6</v>
      </c>
      <c r="AX68" s="40">
        <v>444.3</v>
      </c>
      <c r="AY68" s="40">
        <f t="shared" si="49"/>
        <v>-17.899999999999864</v>
      </c>
      <c r="AZ68" s="11"/>
      <c r="BA68" s="40">
        <f t="shared" si="50"/>
        <v>0</v>
      </c>
      <c r="BB68" s="40">
        <v>0</v>
      </c>
      <c r="BC68" s="40">
        <f t="shared" si="51"/>
        <v>0</v>
      </c>
      <c r="BD68" s="40">
        <f>MIN(BC68,575)</f>
        <v>0</v>
      </c>
      <c r="BE68" s="40">
        <f t="shared" si="52"/>
        <v>0</v>
      </c>
      <c r="BF68" s="26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10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10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10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10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10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10"/>
      <c r="HF68" s="9"/>
      <c r="HG68" s="9"/>
    </row>
    <row r="69" spans="1:215" s="2" customFormat="1" ht="16.95" customHeight="1">
      <c r="A69" s="14" t="s">
        <v>69</v>
      </c>
      <c r="B69" s="40">
        <v>3606</v>
      </c>
      <c r="C69" s="40">
        <v>2742</v>
      </c>
      <c r="D69" s="4">
        <f t="shared" si="40"/>
        <v>0.76039933444259566</v>
      </c>
      <c r="E69" s="11">
        <v>10</v>
      </c>
      <c r="F69" s="5" t="s">
        <v>371</v>
      </c>
      <c r="G69" s="5" t="s">
        <v>371</v>
      </c>
      <c r="H69" s="5" t="s">
        <v>371</v>
      </c>
      <c r="I69" s="5" t="s">
        <v>371</v>
      </c>
      <c r="J69" s="5" t="s">
        <v>371</v>
      </c>
      <c r="K69" s="5" t="s">
        <v>371</v>
      </c>
      <c r="L69" s="5" t="s">
        <v>371</v>
      </c>
      <c r="M69" s="5" t="s">
        <v>371</v>
      </c>
      <c r="N69" s="40">
        <v>901.5</v>
      </c>
      <c r="O69" s="40">
        <v>790.9</v>
      </c>
      <c r="P69" s="4">
        <f t="shared" si="41"/>
        <v>0.87731558513588459</v>
      </c>
      <c r="Q69" s="11">
        <v>20</v>
      </c>
      <c r="R69" s="11">
        <v>1</v>
      </c>
      <c r="S69" s="11">
        <v>15</v>
      </c>
      <c r="T69" s="40">
        <v>129.69999999999999</v>
      </c>
      <c r="U69" s="40">
        <v>168</v>
      </c>
      <c r="V69" s="4">
        <f t="shared" si="42"/>
        <v>1.2952968388589052</v>
      </c>
      <c r="W69" s="11">
        <v>20</v>
      </c>
      <c r="X69" s="40">
        <v>32.1</v>
      </c>
      <c r="Y69" s="40">
        <v>66.8</v>
      </c>
      <c r="Z69" s="4">
        <f t="shared" si="43"/>
        <v>2.0809968847352023</v>
      </c>
      <c r="AA69" s="11">
        <v>30</v>
      </c>
      <c r="AB69" s="5" t="s">
        <v>371</v>
      </c>
      <c r="AC69" s="5" t="s">
        <v>371</v>
      </c>
      <c r="AD69" s="5" t="s">
        <v>371</v>
      </c>
      <c r="AE69" s="5" t="s">
        <v>371</v>
      </c>
      <c r="AF69" s="11" t="s">
        <v>429</v>
      </c>
      <c r="AG69" s="11" t="s">
        <v>429</v>
      </c>
      <c r="AH69" s="11" t="s">
        <v>429</v>
      </c>
      <c r="AI69" s="11" t="s">
        <v>429</v>
      </c>
      <c r="AJ69" s="59">
        <v>145</v>
      </c>
      <c r="AK69" s="59">
        <v>147</v>
      </c>
      <c r="AL69" s="4">
        <f t="shared" si="44"/>
        <v>1.0137931034482759</v>
      </c>
      <c r="AM69" s="11">
        <v>20</v>
      </c>
      <c r="AN69" s="58">
        <f t="shared" si="53"/>
        <v>1.2935826994377682</v>
      </c>
      <c r="AO69" s="58">
        <f t="shared" si="45"/>
        <v>1.2093582699437768</v>
      </c>
      <c r="AP69" s="59">
        <v>1198</v>
      </c>
      <c r="AQ69" s="40">
        <f t="shared" si="46"/>
        <v>653.4545454545455</v>
      </c>
      <c r="AR69" s="40">
        <f t="shared" si="47"/>
        <v>790.3</v>
      </c>
      <c r="AS69" s="40">
        <f t="shared" si="48"/>
        <v>136.84545454545446</v>
      </c>
      <c r="AT69" s="40">
        <v>134.30000000000001</v>
      </c>
      <c r="AU69" s="40">
        <v>132</v>
      </c>
      <c r="AV69" s="40">
        <v>129.1</v>
      </c>
      <c r="AW69" s="40">
        <v>133.80000000000001</v>
      </c>
      <c r="AX69" s="40">
        <v>133.4</v>
      </c>
      <c r="AY69" s="40">
        <f t="shared" si="49"/>
        <v>127.69999999999993</v>
      </c>
      <c r="AZ69" s="11"/>
      <c r="BA69" s="40">
        <f t="shared" si="50"/>
        <v>127.69999999999993</v>
      </c>
      <c r="BB69" s="40">
        <v>0</v>
      </c>
      <c r="BC69" s="40">
        <f t="shared" si="51"/>
        <v>127.69999999999993</v>
      </c>
      <c r="BD69" s="40"/>
      <c r="BE69" s="40">
        <f t="shared" si="52"/>
        <v>127.7</v>
      </c>
      <c r="BF69" s="26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10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10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10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10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10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10"/>
      <c r="HF69" s="9"/>
      <c r="HG69" s="9"/>
    </row>
    <row r="70" spans="1:215" s="2" customFormat="1" ht="16.95" customHeight="1">
      <c r="A70" s="14" t="s">
        <v>70</v>
      </c>
      <c r="B70" s="40">
        <v>874158</v>
      </c>
      <c r="C70" s="40">
        <v>991117</v>
      </c>
      <c r="D70" s="4">
        <f t="shared" si="40"/>
        <v>1.1337961787228397</v>
      </c>
      <c r="E70" s="11">
        <v>10</v>
      </c>
      <c r="F70" s="5" t="s">
        <v>371</v>
      </c>
      <c r="G70" s="5" t="s">
        <v>371</v>
      </c>
      <c r="H70" s="5" t="s">
        <v>371</v>
      </c>
      <c r="I70" s="5" t="s">
        <v>371</v>
      </c>
      <c r="J70" s="5" t="s">
        <v>371</v>
      </c>
      <c r="K70" s="5" t="s">
        <v>371</v>
      </c>
      <c r="L70" s="5" t="s">
        <v>371</v>
      </c>
      <c r="M70" s="5" t="s">
        <v>371</v>
      </c>
      <c r="N70" s="40">
        <v>4708.7</v>
      </c>
      <c r="O70" s="40">
        <v>3755.5</v>
      </c>
      <c r="P70" s="4">
        <f t="shared" si="41"/>
        <v>0.79756620723341898</v>
      </c>
      <c r="Q70" s="11">
        <v>20</v>
      </c>
      <c r="R70" s="11">
        <v>1</v>
      </c>
      <c r="S70" s="11">
        <v>15</v>
      </c>
      <c r="T70" s="40">
        <v>18</v>
      </c>
      <c r="U70" s="40">
        <v>3.8</v>
      </c>
      <c r="V70" s="4">
        <f t="shared" si="42"/>
        <v>0.21111111111111111</v>
      </c>
      <c r="W70" s="11">
        <v>10</v>
      </c>
      <c r="X70" s="40">
        <v>46.2</v>
      </c>
      <c r="Y70" s="40">
        <v>4.9000000000000004</v>
      </c>
      <c r="Z70" s="4">
        <f t="shared" si="43"/>
        <v>0.10606060606060606</v>
      </c>
      <c r="AA70" s="11">
        <v>40</v>
      </c>
      <c r="AB70" s="5" t="s">
        <v>371</v>
      </c>
      <c r="AC70" s="5" t="s">
        <v>371</v>
      </c>
      <c r="AD70" s="5" t="s">
        <v>371</v>
      </c>
      <c r="AE70" s="5" t="s">
        <v>371</v>
      </c>
      <c r="AF70" s="11" t="s">
        <v>429</v>
      </c>
      <c r="AG70" s="11" t="s">
        <v>429</v>
      </c>
      <c r="AH70" s="11" t="s">
        <v>429</v>
      </c>
      <c r="AI70" s="11" t="s">
        <v>429</v>
      </c>
      <c r="AJ70" s="59">
        <v>155</v>
      </c>
      <c r="AK70" s="59">
        <v>145</v>
      </c>
      <c r="AL70" s="4">
        <f t="shared" si="44"/>
        <v>0.93548387096774188</v>
      </c>
      <c r="AM70" s="11">
        <v>20</v>
      </c>
      <c r="AN70" s="58">
        <f t="shared" si="53"/>
        <v>0.58567390178075629</v>
      </c>
      <c r="AO70" s="58">
        <f t="shared" si="45"/>
        <v>0.58567390178075629</v>
      </c>
      <c r="AP70" s="59">
        <v>155</v>
      </c>
      <c r="AQ70" s="40">
        <f t="shared" si="46"/>
        <v>84.545454545454547</v>
      </c>
      <c r="AR70" s="40">
        <f t="shared" si="47"/>
        <v>49.5</v>
      </c>
      <c r="AS70" s="40">
        <f t="shared" si="48"/>
        <v>-35.045454545454547</v>
      </c>
      <c r="AT70" s="40">
        <v>10.5</v>
      </c>
      <c r="AU70" s="40">
        <v>8.3000000000000007</v>
      </c>
      <c r="AV70" s="40">
        <v>6.5</v>
      </c>
      <c r="AW70" s="40">
        <v>15.7</v>
      </c>
      <c r="AX70" s="40">
        <v>7.7</v>
      </c>
      <c r="AY70" s="40">
        <f t="shared" si="49"/>
        <v>0.79999999999999716</v>
      </c>
      <c r="AZ70" s="11"/>
      <c r="BA70" s="40">
        <f t="shared" si="50"/>
        <v>0.79999999999999716</v>
      </c>
      <c r="BB70" s="40">
        <v>0</v>
      </c>
      <c r="BC70" s="40">
        <f t="shared" si="51"/>
        <v>0.79999999999999716</v>
      </c>
      <c r="BD70" s="40"/>
      <c r="BE70" s="40">
        <f t="shared" si="52"/>
        <v>0.8</v>
      </c>
      <c r="BF70" s="26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10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10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10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10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10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10"/>
      <c r="HF70" s="9"/>
      <c r="HG70" s="9"/>
    </row>
    <row r="71" spans="1:215" s="2" customFormat="1" ht="16.95" customHeight="1">
      <c r="A71" s="14" t="s">
        <v>71</v>
      </c>
      <c r="B71" s="40">
        <v>0</v>
      </c>
      <c r="C71" s="40">
        <v>0</v>
      </c>
      <c r="D71" s="4">
        <f t="shared" si="40"/>
        <v>0</v>
      </c>
      <c r="E71" s="11">
        <v>0</v>
      </c>
      <c r="F71" s="5" t="s">
        <v>371</v>
      </c>
      <c r="G71" s="5" t="s">
        <v>371</v>
      </c>
      <c r="H71" s="5" t="s">
        <v>371</v>
      </c>
      <c r="I71" s="5" t="s">
        <v>371</v>
      </c>
      <c r="J71" s="5" t="s">
        <v>371</v>
      </c>
      <c r="K71" s="5" t="s">
        <v>371</v>
      </c>
      <c r="L71" s="5" t="s">
        <v>371</v>
      </c>
      <c r="M71" s="5" t="s">
        <v>371</v>
      </c>
      <c r="N71" s="40">
        <v>1289.0999999999999</v>
      </c>
      <c r="O71" s="40">
        <v>844.6</v>
      </c>
      <c r="P71" s="4">
        <f t="shared" si="41"/>
        <v>0.6551857885346366</v>
      </c>
      <c r="Q71" s="11">
        <v>20</v>
      </c>
      <c r="R71" s="11">
        <v>1</v>
      </c>
      <c r="S71" s="11">
        <v>15</v>
      </c>
      <c r="T71" s="40">
        <v>257</v>
      </c>
      <c r="U71" s="40">
        <v>299</v>
      </c>
      <c r="V71" s="4">
        <f t="shared" si="42"/>
        <v>1.1634241245136188</v>
      </c>
      <c r="W71" s="11">
        <v>20</v>
      </c>
      <c r="X71" s="40">
        <v>65.900000000000006</v>
      </c>
      <c r="Y71" s="40">
        <v>81.7</v>
      </c>
      <c r="Z71" s="4">
        <f t="shared" si="43"/>
        <v>1.2397572078907435</v>
      </c>
      <c r="AA71" s="11">
        <v>30</v>
      </c>
      <c r="AB71" s="5" t="s">
        <v>371</v>
      </c>
      <c r="AC71" s="5" t="s">
        <v>371</v>
      </c>
      <c r="AD71" s="5" t="s">
        <v>371</v>
      </c>
      <c r="AE71" s="5" t="s">
        <v>371</v>
      </c>
      <c r="AF71" s="11" t="s">
        <v>429</v>
      </c>
      <c r="AG71" s="11" t="s">
        <v>429</v>
      </c>
      <c r="AH71" s="11" t="s">
        <v>429</v>
      </c>
      <c r="AI71" s="11" t="s">
        <v>429</v>
      </c>
      <c r="AJ71" s="59">
        <v>570</v>
      </c>
      <c r="AK71" s="59">
        <v>580</v>
      </c>
      <c r="AL71" s="4">
        <f t="shared" si="44"/>
        <v>1.0175438596491229</v>
      </c>
      <c r="AM71" s="11">
        <v>20</v>
      </c>
      <c r="AN71" s="58">
        <f t="shared" si="53"/>
        <v>1.0372932541968558</v>
      </c>
      <c r="AO71" s="58">
        <f t="shared" si="45"/>
        <v>1.0372932541968558</v>
      </c>
      <c r="AP71" s="59">
        <v>1576</v>
      </c>
      <c r="AQ71" s="40">
        <f t="shared" si="46"/>
        <v>859.63636363636374</v>
      </c>
      <c r="AR71" s="40">
        <f t="shared" si="47"/>
        <v>891.7</v>
      </c>
      <c r="AS71" s="40">
        <f t="shared" si="48"/>
        <v>32.063636363636306</v>
      </c>
      <c r="AT71" s="40">
        <v>186.3</v>
      </c>
      <c r="AU71" s="40">
        <v>186</v>
      </c>
      <c r="AV71" s="40">
        <v>162.5</v>
      </c>
      <c r="AW71" s="40">
        <v>118.3</v>
      </c>
      <c r="AX71" s="40">
        <v>139.9</v>
      </c>
      <c r="AY71" s="40">
        <f t="shared" si="49"/>
        <v>98.700000000000159</v>
      </c>
      <c r="AZ71" s="11"/>
      <c r="BA71" s="40">
        <f t="shared" si="50"/>
        <v>98.700000000000159</v>
      </c>
      <c r="BB71" s="40">
        <v>0</v>
      </c>
      <c r="BC71" s="40">
        <f t="shared" si="51"/>
        <v>98.700000000000159</v>
      </c>
      <c r="BD71" s="40"/>
      <c r="BE71" s="40">
        <f t="shared" si="52"/>
        <v>98.7</v>
      </c>
      <c r="BF71" s="26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10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10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10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10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10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10"/>
      <c r="HF71" s="9"/>
      <c r="HG71" s="9"/>
    </row>
    <row r="72" spans="1:215" s="2" customFormat="1" ht="16.95" customHeight="1">
      <c r="A72" s="19" t="s">
        <v>72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26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10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10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10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10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10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10"/>
      <c r="HF72" s="9"/>
      <c r="HG72" s="9"/>
    </row>
    <row r="73" spans="1:215" s="2" customFormat="1" ht="16.95" customHeight="1">
      <c r="A73" s="14" t="s">
        <v>73</v>
      </c>
      <c r="B73" s="40">
        <v>4717</v>
      </c>
      <c r="C73" s="40">
        <v>4529.8999999999996</v>
      </c>
      <c r="D73" s="4">
        <f t="shared" si="40"/>
        <v>0.96033495866016527</v>
      </c>
      <c r="E73" s="11">
        <v>10</v>
      </c>
      <c r="F73" s="5" t="s">
        <v>371</v>
      </c>
      <c r="G73" s="5" t="s">
        <v>371</v>
      </c>
      <c r="H73" s="5" t="s">
        <v>371</v>
      </c>
      <c r="I73" s="5" t="s">
        <v>371</v>
      </c>
      <c r="J73" s="5" t="s">
        <v>371</v>
      </c>
      <c r="K73" s="5" t="s">
        <v>371</v>
      </c>
      <c r="L73" s="5" t="s">
        <v>371</v>
      </c>
      <c r="M73" s="5" t="s">
        <v>371</v>
      </c>
      <c r="N73" s="40">
        <v>3393.8</v>
      </c>
      <c r="O73" s="40">
        <v>1931.9</v>
      </c>
      <c r="P73" s="4">
        <f t="shared" si="41"/>
        <v>0.56924391537509578</v>
      </c>
      <c r="Q73" s="11">
        <v>20</v>
      </c>
      <c r="R73" s="11">
        <v>1</v>
      </c>
      <c r="S73" s="11">
        <v>15</v>
      </c>
      <c r="T73" s="40">
        <v>766</v>
      </c>
      <c r="U73" s="40">
        <v>460.5</v>
      </c>
      <c r="V73" s="4">
        <f t="shared" si="42"/>
        <v>0.6011749347258486</v>
      </c>
      <c r="W73" s="11">
        <v>30</v>
      </c>
      <c r="X73" s="40">
        <v>16</v>
      </c>
      <c r="Y73" s="40">
        <v>24.2</v>
      </c>
      <c r="Z73" s="4">
        <f t="shared" si="43"/>
        <v>1.5125</v>
      </c>
      <c r="AA73" s="11">
        <v>20</v>
      </c>
      <c r="AB73" s="5" t="s">
        <v>371</v>
      </c>
      <c r="AC73" s="5" t="s">
        <v>371</v>
      </c>
      <c r="AD73" s="5" t="s">
        <v>371</v>
      </c>
      <c r="AE73" s="5" t="s">
        <v>371</v>
      </c>
      <c r="AF73" s="11" t="s">
        <v>429</v>
      </c>
      <c r="AG73" s="11" t="s">
        <v>429</v>
      </c>
      <c r="AH73" s="11" t="s">
        <v>429</v>
      </c>
      <c r="AI73" s="11" t="s">
        <v>429</v>
      </c>
      <c r="AJ73" s="59">
        <v>483</v>
      </c>
      <c r="AK73" s="59">
        <v>416</v>
      </c>
      <c r="AL73" s="4">
        <f t="shared" si="44"/>
        <v>0.86128364389233958</v>
      </c>
      <c r="AM73" s="11">
        <v>20</v>
      </c>
      <c r="AN73" s="58">
        <f t="shared" si="53"/>
        <v>0.8826012940323984</v>
      </c>
      <c r="AO73" s="58">
        <f t="shared" si="45"/>
        <v>0.8826012940323984</v>
      </c>
      <c r="AP73" s="59">
        <v>169</v>
      </c>
      <c r="AQ73" s="40">
        <f t="shared" si="46"/>
        <v>92.181818181818187</v>
      </c>
      <c r="AR73" s="40">
        <f t="shared" si="47"/>
        <v>81.400000000000006</v>
      </c>
      <c r="AS73" s="40">
        <f t="shared" si="48"/>
        <v>-10.781818181818181</v>
      </c>
      <c r="AT73" s="40">
        <v>17.899999999999999</v>
      </c>
      <c r="AU73" s="40">
        <v>8.8000000000000007</v>
      </c>
      <c r="AV73" s="40">
        <v>16.399999999999999</v>
      </c>
      <c r="AW73" s="40">
        <v>13.3</v>
      </c>
      <c r="AX73" s="40">
        <v>13.9</v>
      </c>
      <c r="AY73" s="40">
        <f t="shared" si="49"/>
        <v>11.100000000000009</v>
      </c>
      <c r="AZ73" s="11"/>
      <c r="BA73" s="40">
        <f t="shared" si="50"/>
        <v>11.100000000000009</v>
      </c>
      <c r="BB73" s="40">
        <v>0</v>
      </c>
      <c r="BC73" s="40">
        <f t="shared" si="51"/>
        <v>11.100000000000009</v>
      </c>
      <c r="BD73" s="40"/>
      <c r="BE73" s="40">
        <f t="shared" si="52"/>
        <v>11.1</v>
      </c>
      <c r="BF73" s="26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10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10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10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10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10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10"/>
      <c r="HF73" s="9"/>
      <c r="HG73" s="9"/>
    </row>
    <row r="74" spans="1:215" s="2" customFormat="1" ht="16.95" customHeight="1">
      <c r="A74" s="14" t="s">
        <v>74</v>
      </c>
      <c r="B74" s="40">
        <v>74507</v>
      </c>
      <c r="C74" s="40">
        <v>75162.399999999994</v>
      </c>
      <c r="D74" s="4">
        <f t="shared" si="40"/>
        <v>1.0087964889205041</v>
      </c>
      <c r="E74" s="11">
        <v>10</v>
      </c>
      <c r="F74" s="5" t="s">
        <v>371</v>
      </c>
      <c r="G74" s="5" t="s">
        <v>371</v>
      </c>
      <c r="H74" s="5" t="s">
        <v>371</v>
      </c>
      <c r="I74" s="5" t="s">
        <v>371</v>
      </c>
      <c r="J74" s="5" t="s">
        <v>371</v>
      </c>
      <c r="K74" s="5" t="s">
        <v>371</v>
      </c>
      <c r="L74" s="5" t="s">
        <v>371</v>
      </c>
      <c r="M74" s="5" t="s">
        <v>371</v>
      </c>
      <c r="N74" s="40">
        <v>6236.7</v>
      </c>
      <c r="O74" s="40">
        <v>5725.8</v>
      </c>
      <c r="P74" s="4">
        <f t="shared" si="41"/>
        <v>0.91808167781038053</v>
      </c>
      <c r="Q74" s="11">
        <v>20</v>
      </c>
      <c r="R74" s="11">
        <v>1</v>
      </c>
      <c r="S74" s="11">
        <v>15</v>
      </c>
      <c r="T74" s="40">
        <v>203</v>
      </c>
      <c r="U74" s="40">
        <v>192</v>
      </c>
      <c r="V74" s="4">
        <f t="shared" si="42"/>
        <v>0.94581280788177335</v>
      </c>
      <c r="W74" s="11">
        <v>20</v>
      </c>
      <c r="X74" s="40">
        <v>106</v>
      </c>
      <c r="Y74" s="40">
        <v>134.69999999999999</v>
      </c>
      <c r="Z74" s="4">
        <f t="shared" si="43"/>
        <v>1.270754716981132</v>
      </c>
      <c r="AA74" s="11">
        <v>30</v>
      </c>
      <c r="AB74" s="5" t="s">
        <v>371</v>
      </c>
      <c r="AC74" s="5" t="s">
        <v>371</v>
      </c>
      <c r="AD74" s="5" t="s">
        <v>371</v>
      </c>
      <c r="AE74" s="5" t="s">
        <v>371</v>
      </c>
      <c r="AF74" s="11" t="s">
        <v>429</v>
      </c>
      <c r="AG74" s="11" t="s">
        <v>429</v>
      </c>
      <c r="AH74" s="11" t="s">
        <v>429</v>
      </c>
      <c r="AI74" s="11" t="s">
        <v>429</v>
      </c>
      <c r="AJ74" s="59">
        <v>1002</v>
      </c>
      <c r="AK74" s="59">
        <v>664</v>
      </c>
      <c r="AL74" s="4">
        <f t="shared" si="44"/>
        <v>0.66267465069860276</v>
      </c>
      <c r="AM74" s="11">
        <v>20</v>
      </c>
      <c r="AN74" s="58">
        <f t="shared" si="53"/>
        <v>0.98906077501264478</v>
      </c>
      <c r="AO74" s="58">
        <f t="shared" si="45"/>
        <v>0.98906077501264478</v>
      </c>
      <c r="AP74" s="59">
        <v>4622</v>
      </c>
      <c r="AQ74" s="40">
        <f t="shared" si="46"/>
        <v>2521.090909090909</v>
      </c>
      <c r="AR74" s="40">
        <f t="shared" si="47"/>
        <v>2493.5</v>
      </c>
      <c r="AS74" s="40">
        <f t="shared" si="48"/>
        <v>-27.590909090909008</v>
      </c>
      <c r="AT74" s="40">
        <v>505.4</v>
      </c>
      <c r="AU74" s="40">
        <v>504.6</v>
      </c>
      <c r="AV74" s="40">
        <v>202.3</v>
      </c>
      <c r="AW74" s="40">
        <v>526.9</v>
      </c>
      <c r="AX74" s="40">
        <v>505.6</v>
      </c>
      <c r="AY74" s="40">
        <f t="shared" si="49"/>
        <v>248.70000000000027</v>
      </c>
      <c r="AZ74" s="11"/>
      <c r="BA74" s="40">
        <f t="shared" si="50"/>
        <v>248.70000000000027</v>
      </c>
      <c r="BB74" s="40">
        <v>0</v>
      </c>
      <c r="BC74" s="40">
        <f t="shared" si="51"/>
        <v>248.70000000000027</v>
      </c>
      <c r="BD74" s="40"/>
      <c r="BE74" s="40">
        <f t="shared" si="52"/>
        <v>248.7</v>
      </c>
      <c r="BF74" s="26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10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10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10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10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10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10"/>
      <c r="HF74" s="9"/>
      <c r="HG74" s="9"/>
    </row>
    <row r="75" spans="1:215" s="2" customFormat="1" ht="16.95" customHeight="1">
      <c r="A75" s="14" t="s">
        <v>75</v>
      </c>
      <c r="B75" s="40">
        <v>588</v>
      </c>
      <c r="C75" s="40">
        <v>634.79999999999995</v>
      </c>
      <c r="D75" s="4">
        <f t="shared" si="40"/>
        <v>1.0795918367346937</v>
      </c>
      <c r="E75" s="11">
        <v>10</v>
      </c>
      <c r="F75" s="5" t="s">
        <v>371</v>
      </c>
      <c r="G75" s="5" t="s">
        <v>371</v>
      </c>
      <c r="H75" s="5" t="s">
        <v>371</v>
      </c>
      <c r="I75" s="5" t="s">
        <v>371</v>
      </c>
      <c r="J75" s="5" t="s">
        <v>371</v>
      </c>
      <c r="K75" s="5" t="s">
        <v>371</v>
      </c>
      <c r="L75" s="5" t="s">
        <v>371</v>
      </c>
      <c r="M75" s="5" t="s">
        <v>371</v>
      </c>
      <c r="N75" s="40">
        <v>636.70000000000005</v>
      </c>
      <c r="O75" s="40">
        <v>745.6</v>
      </c>
      <c r="P75" s="4">
        <f t="shared" si="41"/>
        <v>1.1710381655410711</v>
      </c>
      <c r="Q75" s="11">
        <v>20</v>
      </c>
      <c r="R75" s="11">
        <v>1</v>
      </c>
      <c r="S75" s="11">
        <v>15</v>
      </c>
      <c r="T75" s="40">
        <v>116</v>
      </c>
      <c r="U75" s="40">
        <v>141.80000000000001</v>
      </c>
      <c r="V75" s="4">
        <f t="shared" si="42"/>
        <v>1.2224137931034484</v>
      </c>
      <c r="W75" s="11">
        <v>25</v>
      </c>
      <c r="X75" s="40">
        <v>19</v>
      </c>
      <c r="Y75" s="40">
        <v>13.3</v>
      </c>
      <c r="Z75" s="4">
        <f t="shared" si="43"/>
        <v>0.70000000000000007</v>
      </c>
      <c r="AA75" s="11">
        <v>25</v>
      </c>
      <c r="AB75" s="5" t="s">
        <v>371</v>
      </c>
      <c r="AC75" s="5" t="s">
        <v>371</v>
      </c>
      <c r="AD75" s="5" t="s">
        <v>371</v>
      </c>
      <c r="AE75" s="5" t="s">
        <v>371</v>
      </c>
      <c r="AF75" s="11" t="s">
        <v>429</v>
      </c>
      <c r="AG75" s="11" t="s">
        <v>429</v>
      </c>
      <c r="AH75" s="11" t="s">
        <v>429</v>
      </c>
      <c r="AI75" s="11" t="s">
        <v>429</v>
      </c>
      <c r="AJ75" s="59">
        <v>108</v>
      </c>
      <c r="AK75" s="59">
        <v>109</v>
      </c>
      <c r="AL75" s="4">
        <f t="shared" si="44"/>
        <v>1.0092592592592593</v>
      </c>
      <c r="AM75" s="11">
        <v>20</v>
      </c>
      <c r="AN75" s="58">
        <f t="shared" si="53"/>
        <v>1.0214105364429544</v>
      </c>
      <c r="AO75" s="58">
        <f t="shared" si="45"/>
        <v>1.0214105364429544</v>
      </c>
      <c r="AP75" s="59">
        <v>646</v>
      </c>
      <c r="AQ75" s="40">
        <f t="shared" si="46"/>
        <v>352.36363636363637</v>
      </c>
      <c r="AR75" s="40">
        <f t="shared" si="47"/>
        <v>359.9</v>
      </c>
      <c r="AS75" s="40">
        <f t="shared" si="48"/>
        <v>7.5363636363636033</v>
      </c>
      <c r="AT75" s="40">
        <v>69.400000000000006</v>
      </c>
      <c r="AU75" s="40">
        <v>72.099999999999994</v>
      </c>
      <c r="AV75" s="40">
        <v>50.1</v>
      </c>
      <c r="AW75" s="40">
        <v>59.1</v>
      </c>
      <c r="AX75" s="40">
        <v>43.1</v>
      </c>
      <c r="AY75" s="40">
        <f t="shared" si="49"/>
        <v>66.099999999999966</v>
      </c>
      <c r="AZ75" s="11"/>
      <c r="BA75" s="40">
        <f t="shared" si="50"/>
        <v>66.099999999999966</v>
      </c>
      <c r="BB75" s="40">
        <v>0</v>
      </c>
      <c r="BC75" s="40">
        <f t="shared" si="51"/>
        <v>66.099999999999966</v>
      </c>
      <c r="BD75" s="40"/>
      <c r="BE75" s="40">
        <f t="shared" si="52"/>
        <v>66.099999999999994</v>
      </c>
      <c r="BF75" s="26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10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10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10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10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10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10"/>
      <c r="HF75" s="9"/>
      <c r="HG75" s="9"/>
    </row>
    <row r="76" spans="1:215" s="2" customFormat="1" ht="16.95" customHeight="1">
      <c r="A76" s="14" t="s">
        <v>76</v>
      </c>
      <c r="B76" s="40">
        <v>2059</v>
      </c>
      <c r="C76" s="40">
        <v>2190</v>
      </c>
      <c r="D76" s="4">
        <f t="shared" si="40"/>
        <v>1.0636231180184557</v>
      </c>
      <c r="E76" s="11">
        <v>10</v>
      </c>
      <c r="F76" s="5" t="s">
        <v>371</v>
      </c>
      <c r="G76" s="5" t="s">
        <v>371</v>
      </c>
      <c r="H76" s="5" t="s">
        <v>371</v>
      </c>
      <c r="I76" s="5" t="s">
        <v>371</v>
      </c>
      <c r="J76" s="5" t="s">
        <v>371</v>
      </c>
      <c r="K76" s="5" t="s">
        <v>371</v>
      </c>
      <c r="L76" s="5" t="s">
        <v>371</v>
      </c>
      <c r="M76" s="5" t="s">
        <v>371</v>
      </c>
      <c r="N76" s="40">
        <v>2739.8</v>
      </c>
      <c r="O76" s="40">
        <v>874.4</v>
      </c>
      <c r="P76" s="4">
        <f t="shared" si="41"/>
        <v>0.31914738302065843</v>
      </c>
      <c r="Q76" s="11">
        <v>20</v>
      </c>
      <c r="R76" s="11">
        <v>1</v>
      </c>
      <c r="S76" s="11">
        <v>15</v>
      </c>
      <c r="T76" s="40">
        <v>196</v>
      </c>
      <c r="U76" s="40">
        <v>217.1</v>
      </c>
      <c r="V76" s="4">
        <f t="shared" si="42"/>
        <v>1.1076530612244897</v>
      </c>
      <c r="W76" s="11">
        <v>30</v>
      </c>
      <c r="X76" s="40">
        <v>27</v>
      </c>
      <c r="Y76" s="40">
        <v>33.200000000000003</v>
      </c>
      <c r="Z76" s="4">
        <f t="shared" si="43"/>
        <v>1.2296296296296296</v>
      </c>
      <c r="AA76" s="11">
        <v>20</v>
      </c>
      <c r="AB76" s="5" t="s">
        <v>371</v>
      </c>
      <c r="AC76" s="5" t="s">
        <v>371</v>
      </c>
      <c r="AD76" s="5" t="s">
        <v>371</v>
      </c>
      <c r="AE76" s="5" t="s">
        <v>371</v>
      </c>
      <c r="AF76" s="11" t="s">
        <v>429</v>
      </c>
      <c r="AG76" s="11" t="s">
        <v>429</v>
      </c>
      <c r="AH76" s="11" t="s">
        <v>429</v>
      </c>
      <c r="AI76" s="11" t="s">
        <v>429</v>
      </c>
      <c r="AJ76" s="59">
        <v>502</v>
      </c>
      <c r="AK76" s="59">
        <v>524</v>
      </c>
      <c r="AL76" s="4">
        <f t="shared" si="44"/>
        <v>1.0438247011952191</v>
      </c>
      <c r="AM76" s="11">
        <v>20</v>
      </c>
      <c r="AN76" s="58">
        <f t="shared" si="53"/>
        <v>0.96276397646808176</v>
      </c>
      <c r="AO76" s="58">
        <f t="shared" si="45"/>
        <v>0.96276397646808176</v>
      </c>
      <c r="AP76" s="59">
        <v>987</v>
      </c>
      <c r="AQ76" s="40">
        <f t="shared" si="46"/>
        <v>538.36363636363637</v>
      </c>
      <c r="AR76" s="40">
        <f t="shared" si="47"/>
        <v>518.29999999999995</v>
      </c>
      <c r="AS76" s="40">
        <f t="shared" si="48"/>
        <v>-20.063636363636419</v>
      </c>
      <c r="AT76" s="40">
        <v>79</v>
      </c>
      <c r="AU76" s="40">
        <v>64.099999999999994</v>
      </c>
      <c r="AV76" s="40">
        <v>126</v>
      </c>
      <c r="AW76" s="40">
        <v>90.6</v>
      </c>
      <c r="AX76" s="40">
        <v>87</v>
      </c>
      <c r="AY76" s="40">
        <f t="shared" si="49"/>
        <v>71.599999999999909</v>
      </c>
      <c r="AZ76" s="11"/>
      <c r="BA76" s="40">
        <f t="shared" si="50"/>
        <v>71.599999999999909</v>
      </c>
      <c r="BB76" s="40">
        <v>0</v>
      </c>
      <c r="BC76" s="40">
        <f t="shared" si="51"/>
        <v>71.599999999999909</v>
      </c>
      <c r="BD76" s="40"/>
      <c r="BE76" s="40">
        <f t="shared" si="52"/>
        <v>71.599999999999994</v>
      </c>
      <c r="BF76" s="26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10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10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10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10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10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10"/>
      <c r="HF76" s="9"/>
      <c r="HG76" s="9"/>
    </row>
    <row r="77" spans="1:215" s="2" customFormat="1" ht="16.95" customHeight="1">
      <c r="A77" s="14" t="s">
        <v>77</v>
      </c>
      <c r="B77" s="40">
        <v>950</v>
      </c>
      <c r="C77" s="40">
        <v>1010.3</v>
      </c>
      <c r="D77" s="4">
        <f t="shared" si="40"/>
        <v>1.0634736842105263</v>
      </c>
      <c r="E77" s="11">
        <v>10</v>
      </c>
      <c r="F77" s="5" t="s">
        <v>371</v>
      </c>
      <c r="G77" s="5" t="s">
        <v>371</v>
      </c>
      <c r="H77" s="5" t="s">
        <v>371</v>
      </c>
      <c r="I77" s="5" t="s">
        <v>371</v>
      </c>
      <c r="J77" s="5" t="s">
        <v>371</v>
      </c>
      <c r="K77" s="5" t="s">
        <v>371</v>
      </c>
      <c r="L77" s="5" t="s">
        <v>371</v>
      </c>
      <c r="M77" s="5" t="s">
        <v>371</v>
      </c>
      <c r="N77" s="40">
        <v>2764.1</v>
      </c>
      <c r="O77" s="40">
        <v>2603.6</v>
      </c>
      <c r="P77" s="4">
        <f t="shared" si="41"/>
        <v>0.94193408342679352</v>
      </c>
      <c r="Q77" s="11">
        <v>20</v>
      </c>
      <c r="R77" s="11">
        <v>1</v>
      </c>
      <c r="S77" s="11">
        <v>15</v>
      </c>
      <c r="T77" s="40">
        <v>10</v>
      </c>
      <c r="U77" s="40">
        <v>15.3</v>
      </c>
      <c r="V77" s="4">
        <f t="shared" si="42"/>
        <v>1.53</v>
      </c>
      <c r="W77" s="11">
        <v>30</v>
      </c>
      <c r="X77" s="40">
        <v>3</v>
      </c>
      <c r="Y77" s="40">
        <v>3.6</v>
      </c>
      <c r="Z77" s="4">
        <f t="shared" si="43"/>
        <v>1.2</v>
      </c>
      <c r="AA77" s="11">
        <v>20</v>
      </c>
      <c r="AB77" s="5" t="s">
        <v>371</v>
      </c>
      <c r="AC77" s="5" t="s">
        <v>371</v>
      </c>
      <c r="AD77" s="5" t="s">
        <v>371</v>
      </c>
      <c r="AE77" s="5" t="s">
        <v>371</v>
      </c>
      <c r="AF77" s="11" t="s">
        <v>429</v>
      </c>
      <c r="AG77" s="11" t="s">
        <v>429</v>
      </c>
      <c r="AH77" s="11" t="s">
        <v>429</v>
      </c>
      <c r="AI77" s="11" t="s">
        <v>429</v>
      </c>
      <c r="AJ77" s="59">
        <v>415</v>
      </c>
      <c r="AK77" s="59">
        <v>406</v>
      </c>
      <c r="AL77" s="4">
        <f t="shared" si="44"/>
        <v>0.97831325301204819</v>
      </c>
      <c r="AM77" s="11">
        <v>20</v>
      </c>
      <c r="AN77" s="58">
        <f t="shared" si="53"/>
        <v>1.164692900616366</v>
      </c>
      <c r="AO77" s="58">
        <f t="shared" si="45"/>
        <v>1.164692900616366</v>
      </c>
      <c r="AP77" s="59">
        <v>284</v>
      </c>
      <c r="AQ77" s="40">
        <f t="shared" si="46"/>
        <v>154.90909090909091</v>
      </c>
      <c r="AR77" s="40">
        <f t="shared" si="47"/>
        <v>180.4</v>
      </c>
      <c r="AS77" s="40">
        <f t="shared" si="48"/>
        <v>25.490909090909099</v>
      </c>
      <c r="AT77" s="40">
        <v>26.2</v>
      </c>
      <c r="AU77" s="40">
        <v>22.5</v>
      </c>
      <c r="AV77" s="40">
        <v>43.5</v>
      </c>
      <c r="AW77" s="40">
        <v>28.7</v>
      </c>
      <c r="AX77" s="40">
        <v>33.6</v>
      </c>
      <c r="AY77" s="40">
        <f t="shared" si="49"/>
        <v>25.900000000000006</v>
      </c>
      <c r="AZ77" s="11"/>
      <c r="BA77" s="40">
        <f t="shared" si="50"/>
        <v>25.900000000000006</v>
      </c>
      <c r="BB77" s="40">
        <v>0</v>
      </c>
      <c r="BC77" s="40">
        <f t="shared" si="51"/>
        <v>25.900000000000006</v>
      </c>
      <c r="BD77" s="40"/>
      <c r="BE77" s="40">
        <f t="shared" si="52"/>
        <v>25.9</v>
      </c>
      <c r="BF77" s="26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10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10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10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10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10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10"/>
      <c r="HF77" s="9"/>
      <c r="HG77" s="9"/>
    </row>
    <row r="78" spans="1:215" s="2" customFormat="1" ht="16.95" customHeight="1">
      <c r="A78" s="14" t="s">
        <v>78</v>
      </c>
      <c r="B78" s="40">
        <v>991</v>
      </c>
      <c r="C78" s="40">
        <v>663.8</v>
      </c>
      <c r="D78" s="4">
        <f t="shared" si="40"/>
        <v>0.66982845610494446</v>
      </c>
      <c r="E78" s="11">
        <v>10</v>
      </c>
      <c r="F78" s="5" t="s">
        <v>371</v>
      </c>
      <c r="G78" s="5" t="s">
        <v>371</v>
      </c>
      <c r="H78" s="5" t="s">
        <v>371</v>
      </c>
      <c r="I78" s="5" t="s">
        <v>371</v>
      </c>
      <c r="J78" s="5" t="s">
        <v>371</v>
      </c>
      <c r="K78" s="5" t="s">
        <v>371</v>
      </c>
      <c r="L78" s="5" t="s">
        <v>371</v>
      </c>
      <c r="M78" s="5" t="s">
        <v>371</v>
      </c>
      <c r="N78" s="40">
        <v>734.1</v>
      </c>
      <c r="O78" s="40">
        <v>274.10000000000002</v>
      </c>
      <c r="P78" s="4">
        <f t="shared" si="41"/>
        <v>0.3733823729737093</v>
      </c>
      <c r="Q78" s="11">
        <v>20</v>
      </c>
      <c r="R78" s="11">
        <v>1</v>
      </c>
      <c r="S78" s="11">
        <v>15</v>
      </c>
      <c r="T78" s="40">
        <v>886</v>
      </c>
      <c r="U78" s="40">
        <v>736.5</v>
      </c>
      <c r="V78" s="4">
        <f t="shared" si="42"/>
        <v>0.83126410835214448</v>
      </c>
      <c r="W78" s="11">
        <v>30</v>
      </c>
      <c r="X78" s="40">
        <v>5</v>
      </c>
      <c r="Y78" s="40">
        <v>6</v>
      </c>
      <c r="Z78" s="4">
        <f t="shared" si="43"/>
        <v>1.2</v>
      </c>
      <c r="AA78" s="11">
        <v>20</v>
      </c>
      <c r="AB78" s="5" t="s">
        <v>371</v>
      </c>
      <c r="AC78" s="5" t="s">
        <v>371</v>
      </c>
      <c r="AD78" s="5" t="s">
        <v>371</v>
      </c>
      <c r="AE78" s="5" t="s">
        <v>371</v>
      </c>
      <c r="AF78" s="11" t="s">
        <v>429</v>
      </c>
      <c r="AG78" s="11" t="s">
        <v>429</v>
      </c>
      <c r="AH78" s="11" t="s">
        <v>429</v>
      </c>
      <c r="AI78" s="11" t="s">
        <v>429</v>
      </c>
      <c r="AJ78" s="59">
        <v>885</v>
      </c>
      <c r="AK78" s="59">
        <v>958</v>
      </c>
      <c r="AL78" s="4">
        <f t="shared" si="44"/>
        <v>1.0824858757062148</v>
      </c>
      <c r="AM78" s="11">
        <v>20</v>
      </c>
      <c r="AN78" s="58">
        <f t="shared" si="53"/>
        <v>0.86742237204532413</v>
      </c>
      <c r="AO78" s="58">
        <f t="shared" si="45"/>
        <v>0.86742237204532413</v>
      </c>
      <c r="AP78" s="59">
        <v>1726</v>
      </c>
      <c r="AQ78" s="40">
        <f t="shared" si="46"/>
        <v>941.4545454545455</v>
      </c>
      <c r="AR78" s="40">
        <f t="shared" si="47"/>
        <v>816.6</v>
      </c>
      <c r="AS78" s="40">
        <f t="shared" si="48"/>
        <v>-124.85454545454547</v>
      </c>
      <c r="AT78" s="40">
        <v>188.5</v>
      </c>
      <c r="AU78" s="40">
        <v>133.19999999999999</v>
      </c>
      <c r="AV78" s="40">
        <v>254.5</v>
      </c>
      <c r="AW78" s="40">
        <v>83.9</v>
      </c>
      <c r="AX78" s="40">
        <v>117.4</v>
      </c>
      <c r="AY78" s="40">
        <f t="shared" si="49"/>
        <v>39.100000000000023</v>
      </c>
      <c r="AZ78" s="11"/>
      <c r="BA78" s="40">
        <f t="shared" si="50"/>
        <v>39.100000000000023</v>
      </c>
      <c r="BB78" s="40">
        <v>0</v>
      </c>
      <c r="BC78" s="40">
        <f t="shared" si="51"/>
        <v>39.100000000000023</v>
      </c>
      <c r="BD78" s="40"/>
      <c r="BE78" s="40">
        <f t="shared" si="52"/>
        <v>39.1</v>
      </c>
      <c r="BF78" s="26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10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10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10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10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10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10"/>
      <c r="HF78" s="9"/>
      <c r="HG78" s="9"/>
    </row>
    <row r="79" spans="1:215" s="2" customFormat="1" ht="16.95" customHeight="1">
      <c r="A79" s="14" t="s">
        <v>79</v>
      </c>
      <c r="B79" s="40">
        <v>4274</v>
      </c>
      <c r="C79" s="40">
        <v>4231.7</v>
      </c>
      <c r="D79" s="4">
        <f t="shared" si="40"/>
        <v>0.99010294805802523</v>
      </c>
      <c r="E79" s="11">
        <v>10</v>
      </c>
      <c r="F79" s="5" t="s">
        <v>371</v>
      </c>
      <c r="G79" s="5" t="s">
        <v>371</v>
      </c>
      <c r="H79" s="5" t="s">
        <v>371</v>
      </c>
      <c r="I79" s="5" t="s">
        <v>371</v>
      </c>
      <c r="J79" s="5" t="s">
        <v>371</v>
      </c>
      <c r="K79" s="5" t="s">
        <v>371</v>
      </c>
      <c r="L79" s="5" t="s">
        <v>371</v>
      </c>
      <c r="M79" s="5" t="s">
        <v>371</v>
      </c>
      <c r="N79" s="40">
        <v>1037.3</v>
      </c>
      <c r="O79" s="40">
        <v>776.1</v>
      </c>
      <c r="P79" s="4">
        <f t="shared" si="41"/>
        <v>0.74819242263568886</v>
      </c>
      <c r="Q79" s="11">
        <v>20</v>
      </c>
      <c r="R79" s="11">
        <v>1</v>
      </c>
      <c r="S79" s="11">
        <v>15</v>
      </c>
      <c r="T79" s="40">
        <v>42</v>
      </c>
      <c r="U79" s="40">
        <v>45</v>
      </c>
      <c r="V79" s="4">
        <f t="shared" si="42"/>
        <v>1.0714285714285714</v>
      </c>
      <c r="W79" s="11">
        <v>25</v>
      </c>
      <c r="X79" s="40">
        <v>12</v>
      </c>
      <c r="Y79" s="40">
        <v>13.6</v>
      </c>
      <c r="Z79" s="4">
        <f t="shared" si="43"/>
        <v>1.1333333333333333</v>
      </c>
      <c r="AA79" s="11">
        <v>25</v>
      </c>
      <c r="AB79" s="5" t="s">
        <v>371</v>
      </c>
      <c r="AC79" s="5" t="s">
        <v>371</v>
      </c>
      <c r="AD79" s="5" t="s">
        <v>371</v>
      </c>
      <c r="AE79" s="5" t="s">
        <v>371</v>
      </c>
      <c r="AF79" s="11" t="s">
        <v>429</v>
      </c>
      <c r="AG79" s="11" t="s">
        <v>429</v>
      </c>
      <c r="AH79" s="11" t="s">
        <v>429</v>
      </c>
      <c r="AI79" s="11" t="s">
        <v>429</v>
      </c>
      <c r="AJ79" s="59">
        <v>480</v>
      </c>
      <c r="AK79" s="59">
        <v>479</v>
      </c>
      <c r="AL79" s="4">
        <f t="shared" si="44"/>
        <v>0.99791666666666667</v>
      </c>
      <c r="AM79" s="11">
        <v>20</v>
      </c>
      <c r="AN79" s="58">
        <f t="shared" si="53"/>
        <v>0.99949790335369526</v>
      </c>
      <c r="AO79" s="58">
        <f t="shared" si="45"/>
        <v>0.99949790335369526</v>
      </c>
      <c r="AP79" s="59">
        <v>2009</v>
      </c>
      <c r="AQ79" s="40">
        <f t="shared" si="46"/>
        <v>1095.8181818181818</v>
      </c>
      <c r="AR79" s="40">
        <f t="shared" si="47"/>
        <v>1095.3</v>
      </c>
      <c r="AS79" s="40">
        <f t="shared" si="48"/>
        <v>-0.51818181818180165</v>
      </c>
      <c r="AT79" s="40">
        <v>167.2</v>
      </c>
      <c r="AU79" s="40">
        <v>126.2</v>
      </c>
      <c r="AV79" s="40">
        <v>207.5</v>
      </c>
      <c r="AW79" s="40">
        <v>219.9</v>
      </c>
      <c r="AX79" s="40">
        <v>188.6</v>
      </c>
      <c r="AY79" s="40">
        <f t="shared" si="49"/>
        <v>185.89999999999998</v>
      </c>
      <c r="AZ79" s="11"/>
      <c r="BA79" s="40">
        <f t="shared" si="50"/>
        <v>185.89999999999998</v>
      </c>
      <c r="BB79" s="40">
        <v>0</v>
      </c>
      <c r="BC79" s="40">
        <f t="shared" si="51"/>
        <v>185.89999999999998</v>
      </c>
      <c r="BD79" s="40"/>
      <c r="BE79" s="40">
        <f t="shared" si="52"/>
        <v>185.9</v>
      </c>
      <c r="BF79" s="26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10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10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10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10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10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10"/>
      <c r="HF79" s="9"/>
      <c r="HG79" s="9"/>
    </row>
    <row r="80" spans="1:215" s="2" customFormat="1" ht="16.95" customHeight="1">
      <c r="A80" s="14" t="s">
        <v>80</v>
      </c>
      <c r="B80" s="40">
        <v>3318</v>
      </c>
      <c r="C80" s="40">
        <v>3310.7</v>
      </c>
      <c r="D80" s="4">
        <f t="shared" si="40"/>
        <v>0.99779987944544901</v>
      </c>
      <c r="E80" s="11">
        <v>10</v>
      </c>
      <c r="F80" s="5" t="s">
        <v>371</v>
      </c>
      <c r="G80" s="5" t="s">
        <v>371</v>
      </c>
      <c r="H80" s="5" t="s">
        <v>371</v>
      </c>
      <c r="I80" s="5" t="s">
        <v>371</v>
      </c>
      <c r="J80" s="5" t="s">
        <v>371</v>
      </c>
      <c r="K80" s="5" t="s">
        <v>371</v>
      </c>
      <c r="L80" s="5" t="s">
        <v>371</v>
      </c>
      <c r="M80" s="5" t="s">
        <v>371</v>
      </c>
      <c r="N80" s="40">
        <v>2697</v>
      </c>
      <c r="O80" s="40">
        <v>1412</v>
      </c>
      <c r="P80" s="4">
        <f t="shared" si="41"/>
        <v>0.52354467927326664</v>
      </c>
      <c r="Q80" s="11">
        <v>20</v>
      </c>
      <c r="R80" s="11">
        <v>1</v>
      </c>
      <c r="S80" s="11">
        <v>15</v>
      </c>
      <c r="T80" s="40">
        <v>41</v>
      </c>
      <c r="U80" s="40">
        <v>44.6</v>
      </c>
      <c r="V80" s="4">
        <f t="shared" si="42"/>
        <v>1.0878048780487806</v>
      </c>
      <c r="W80" s="11">
        <v>20</v>
      </c>
      <c r="X80" s="40">
        <v>25</v>
      </c>
      <c r="Y80" s="40">
        <v>31.6</v>
      </c>
      <c r="Z80" s="4">
        <f t="shared" si="43"/>
        <v>1.264</v>
      </c>
      <c r="AA80" s="11">
        <v>30</v>
      </c>
      <c r="AB80" s="5" t="s">
        <v>371</v>
      </c>
      <c r="AC80" s="5" t="s">
        <v>371</v>
      </c>
      <c r="AD80" s="5" t="s">
        <v>371</v>
      </c>
      <c r="AE80" s="5" t="s">
        <v>371</v>
      </c>
      <c r="AF80" s="11" t="s">
        <v>429</v>
      </c>
      <c r="AG80" s="11" t="s">
        <v>429</v>
      </c>
      <c r="AH80" s="11" t="s">
        <v>429</v>
      </c>
      <c r="AI80" s="11" t="s">
        <v>429</v>
      </c>
      <c r="AJ80" s="59">
        <v>1361</v>
      </c>
      <c r="AK80" s="59">
        <v>1361</v>
      </c>
      <c r="AL80" s="4">
        <f t="shared" si="44"/>
        <v>1</v>
      </c>
      <c r="AM80" s="11">
        <v>20</v>
      </c>
      <c r="AN80" s="58">
        <f t="shared" si="53"/>
        <v>1.0010868690512646</v>
      </c>
      <c r="AO80" s="58">
        <f t="shared" si="45"/>
        <v>1.0010868690512646</v>
      </c>
      <c r="AP80" s="59">
        <v>746</v>
      </c>
      <c r="AQ80" s="40">
        <f t="shared" si="46"/>
        <v>406.90909090909088</v>
      </c>
      <c r="AR80" s="40">
        <f t="shared" si="47"/>
        <v>407.4</v>
      </c>
      <c r="AS80" s="40">
        <f t="shared" si="48"/>
        <v>0.49090909090909918</v>
      </c>
      <c r="AT80" s="40">
        <v>81.7</v>
      </c>
      <c r="AU80" s="40">
        <v>63.2</v>
      </c>
      <c r="AV80" s="40">
        <v>79.400000000000006</v>
      </c>
      <c r="AW80" s="40">
        <v>58</v>
      </c>
      <c r="AX80" s="40">
        <v>61.9</v>
      </c>
      <c r="AY80" s="40">
        <f t="shared" si="49"/>
        <v>63.199999999999989</v>
      </c>
      <c r="AZ80" s="11"/>
      <c r="BA80" s="40">
        <f t="shared" si="50"/>
        <v>63.199999999999989</v>
      </c>
      <c r="BB80" s="40">
        <v>0</v>
      </c>
      <c r="BC80" s="40">
        <f t="shared" si="51"/>
        <v>63.199999999999989</v>
      </c>
      <c r="BD80" s="40"/>
      <c r="BE80" s="40">
        <f t="shared" si="52"/>
        <v>63.2</v>
      </c>
      <c r="BF80" s="26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10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10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10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10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10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10"/>
      <c r="HF80" s="9"/>
      <c r="HG80" s="9"/>
    </row>
    <row r="81" spans="1:215" s="2" customFormat="1" ht="16.95" customHeight="1">
      <c r="A81" s="19" t="s">
        <v>81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26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10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10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10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10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10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10"/>
      <c r="HF81" s="9"/>
      <c r="HG81" s="9"/>
    </row>
    <row r="82" spans="1:215" s="2" customFormat="1" ht="16.95" customHeight="1">
      <c r="A82" s="14" t="s">
        <v>82</v>
      </c>
      <c r="B82" s="40">
        <v>44392</v>
      </c>
      <c r="C82" s="40">
        <v>33127</v>
      </c>
      <c r="D82" s="4">
        <f t="shared" si="40"/>
        <v>0.74623806091187606</v>
      </c>
      <c r="E82" s="11">
        <v>10</v>
      </c>
      <c r="F82" s="5" t="s">
        <v>371</v>
      </c>
      <c r="G82" s="5" t="s">
        <v>371</v>
      </c>
      <c r="H82" s="5" t="s">
        <v>371</v>
      </c>
      <c r="I82" s="5" t="s">
        <v>371</v>
      </c>
      <c r="J82" s="5" t="s">
        <v>371</v>
      </c>
      <c r="K82" s="5" t="s">
        <v>371</v>
      </c>
      <c r="L82" s="5" t="s">
        <v>371</v>
      </c>
      <c r="M82" s="5" t="s">
        <v>371</v>
      </c>
      <c r="N82" s="40">
        <v>3020</v>
      </c>
      <c r="O82" s="40">
        <v>2282.3000000000002</v>
      </c>
      <c r="P82" s="4">
        <f t="shared" si="41"/>
        <v>0.75572847682119215</v>
      </c>
      <c r="Q82" s="11">
        <v>20</v>
      </c>
      <c r="R82" s="11">
        <v>1</v>
      </c>
      <c r="S82" s="11">
        <v>15</v>
      </c>
      <c r="T82" s="40">
        <v>154.5</v>
      </c>
      <c r="U82" s="40">
        <v>186.4</v>
      </c>
      <c r="V82" s="4">
        <f t="shared" si="42"/>
        <v>1.2064724919093852</v>
      </c>
      <c r="W82" s="11">
        <v>15</v>
      </c>
      <c r="X82" s="40">
        <v>53.9</v>
      </c>
      <c r="Y82" s="40">
        <v>71</v>
      </c>
      <c r="Z82" s="4">
        <f t="shared" si="43"/>
        <v>1.3172541743970316</v>
      </c>
      <c r="AA82" s="11">
        <v>35</v>
      </c>
      <c r="AB82" s="5" t="s">
        <v>371</v>
      </c>
      <c r="AC82" s="5" t="s">
        <v>371</v>
      </c>
      <c r="AD82" s="5" t="s">
        <v>371</v>
      </c>
      <c r="AE82" s="5" t="s">
        <v>371</v>
      </c>
      <c r="AF82" s="11" t="s">
        <v>429</v>
      </c>
      <c r="AG82" s="11" t="s">
        <v>429</v>
      </c>
      <c r="AH82" s="11" t="s">
        <v>429</v>
      </c>
      <c r="AI82" s="11" t="s">
        <v>429</v>
      </c>
      <c r="AJ82" s="59">
        <v>1462</v>
      </c>
      <c r="AK82" s="59">
        <v>1514</v>
      </c>
      <c r="AL82" s="4">
        <f t="shared" si="44"/>
        <v>1.0355677154582763</v>
      </c>
      <c r="AM82" s="11">
        <v>20</v>
      </c>
      <c r="AN82" s="58">
        <f t="shared" si="53"/>
        <v>1.0651242429325654</v>
      </c>
      <c r="AO82" s="58">
        <f t="shared" si="45"/>
        <v>1.0651242429325654</v>
      </c>
      <c r="AP82" s="59">
        <v>1200</v>
      </c>
      <c r="AQ82" s="40">
        <f t="shared" si="46"/>
        <v>654.5454545454545</v>
      </c>
      <c r="AR82" s="40">
        <f t="shared" si="47"/>
        <v>697.2</v>
      </c>
      <c r="AS82" s="40">
        <f t="shared" si="48"/>
        <v>42.654545454545541</v>
      </c>
      <c r="AT82" s="40">
        <v>131.5</v>
      </c>
      <c r="AU82" s="40">
        <v>117.5</v>
      </c>
      <c r="AV82" s="40">
        <v>111.4</v>
      </c>
      <c r="AW82" s="40">
        <v>121.3</v>
      </c>
      <c r="AX82" s="40">
        <v>131.30000000000001</v>
      </c>
      <c r="AY82" s="40">
        <f t="shared" si="49"/>
        <v>84.200000000000045</v>
      </c>
      <c r="AZ82" s="11"/>
      <c r="BA82" s="40">
        <f t="shared" si="50"/>
        <v>84.200000000000045</v>
      </c>
      <c r="BB82" s="40">
        <v>0</v>
      </c>
      <c r="BC82" s="40">
        <f t="shared" si="51"/>
        <v>84.200000000000045</v>
      </c>
      <c r="BD82" s="40">
        <f>MIN(BC82,76.7)</f>
        <v>76.7</v>
      </c>
      <c r="BE82" s="40">
        <f t="shared" si="52"/>
        <v>7.5</v>
      </c>
      <c r="BF82" s="26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10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10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10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10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10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10"/>
      <c r="HF82" s="9"/>
      <c r="HG82" s="9"/>
    </row>
    <row r="83" spans="1:215" s="2" customFormat="1" ht="16.95" customHeight="1">
      <c r="A83" s="62" t="s">
        <v>83</v>
      </c>
      <c r="B83" s="40">
        <v>64385</v>
      </c>
      <c r="C83" s="40">
        <v>71173</v>
      </c>
      <c r="D83" s="4">
        <f t="shared" si="40"/>
        <v>1.1054282829851674</v>
      </c>
      <c r="E83" s="11">
        <v>10</v>
      </c>
      <c r="F83" s="5" t="s">
        <v>371</v>
      </c>
      <c r="G83" s="5" t="s">
        <v>371</v>
      </c>
      <c r="H83" s="5" t="s">
        <v>371</v>
      </c>
      <c r="I83" s="5" t="s">
        <v>371</v>
      </c>
      <c r="J83" s="5" t="s">
        <v>371</v>
      </c>
      <c r="K83" s="5" t="s">
        <v>371</v>
      </c>
      <c r="L83" s="5" t="s">
        <v>371</v>
      </c>
      <c r="M83" s="5" t="s">
        <v>371</v>
      </c>
      <c r="N83" s="40">
        <v>8166.6</v>
      </c>
      <c r="O83" s="40">
        <v>8420.6</v>
      </c>
      <c r="P83" s="4">
        <f t="shared" si="41"/>
        <v>1.0311022947126098</v>
      </c>
      <c r="Q83" s="11">
        <v>20</v>
      </c>
      <c r="R83" s="11">
        <v>1</v>
      </c>
      <c r="S83" s="11">
        <v>15</v>
      </c>
      <c r="T83" s="40">
        <v>657.2</v>
      </c>
      <c r="U83" s="40">
        <v>809.4</v>
      </c>
      <c r="V83" s="4">
        <f t="shared" si="42"/>
        <v>1.2315885575167376</v>
      </c>
      <c r="W83" s="11">
        <v>25</v>
      </c>
      <c r="X83" s="40">
        <v>37</v>
      </c>
      <c r="Y83" s="40">
        <v>49.1</v>
      </c>
      <c r="Z83" s="4">
        <f t="shared" si="43"/>
        <v>1.327027027027027</v>
      </c>
      <c r="AA83" s="11">
        <v>25</v>
      </c>
      <c r="AB83" s="5" t="s">
        <v>371</v>
      </c>
      <c r="AC83" s="5" t="s">
        <v>371</v>
      </c>
      <c r="AD83" s="5" t="s">
        <v>371</v>
      </c>
      <c r="AE83" s="5" t="s">
        <v>371</v>
      </c>
      <c r="AF83" s="11" t="s">
        <v>429</v>
      </c>
      <c r="AG83" s="11" t="s">
        <v>429</v>
      </c>
      <c r="AH83" s="11" t="s">
        <v>429</v>
      </c>
      <c r="AI83" s="11" t="s">
        <v>429</v>
      </c>
      <c r="AJ83" s="59">
        <v>1210</v>
      </c>
      <c r="AK83" s="59">
        <v>1363</v>
      </c>
      <c r="AL83" s="4">
        <f t="shared" si="44"/>
        <v>1.1264462809917355</v>
      </c>
      <c r="AM83" s="11">
        <v>20</v>
      </c>
      <c r="AN83" s="58">
        <f t="shared" si="53"/>
        <v>1.158005599630719</v>
      </c>
      <c r="AO83" s="58">
        <f t="shared" si="45"/>
        <v>1.158005599630719</v>
      </c>
      <c r="AP83" s="59">
        <v>782</v>
      </c>
      <c r="AQ83" s="40">
        <f t="shared" si="46"/>
        <v>426.54545454545456</v>
      </c>
      <c r="AR83" s="40">
        <f t="shared" si="47"/>
        <v>493.9</v>
      </c>
      <c r="AS83" s="40">
        <f t="shared" si="48"/>
        <v>67.354545454545416</v>
      </c>
      <c r="AT83" s="40">
        <v>86.1</v>
      </c>
      <c r="AU83" s="40">
        <v>84</v>
      </c>
      <c r="AV83" s="40">
        <v>86.3</v>
      </c>
      <c r="AW83" s="40">
        <v>81.5</v>
      </c>
      <c r="AX83" s="40">
        <v>75.400000000000006</v>
      </c>
      <c r="AY83" s="40">
        <f t="shared" si="49"/>
        <v>80.600000000000023</v>
      </c>
      <c r="AZ83" s="11"/>
      <c r="BA83" s="40">
        <f t="shared" si="50"/>
        <v>80.600000000000023</v>
      </c>
      <c r="BB83" s="40">
        <v>0</v>
      </c>
      <c r="BC83" s="40">
        <f t="shared" si="51"/>
        <v>80.600000000000023</v>
      </c>
      <c r="BD83" s="40">
        <f>BC83</f>
        <v>80.600000000000023</v>
      </c>
      <c r="BE83" s="40">
        <f t="shared" si="52"/>
        <v>0</v>
      </c>
      <c r="BF83" s="26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10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10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10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10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10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10"/>
      <c r="HF83" s="9"/>
      <c r="HG83" s="9"/>
    </row>
    <row r="84" spans="1:215" s="2" customFormat="1" ht="16.95" customHeight="1">
      <c r="A84" s="14" t="s">
        <v>84</v>
      </c>
      <c r="B84" s="40">
        <v>561</v>
      </c>
      <c r="C84" s="40">
        <v>501</v>
      </c>
      <c r="D84" s="4">
        <f t="shared" si="40"/>
        <v>0.89304812834224601</v>
      </c>
      <c r="E84" s="11">
        <v>10</v>
      </c>
      <c r="F84" s="5" t="s">
        <v>371</v>
      </c>
      <c r="G84" s="5" t="s">
        <v>371</v>
      </c>
      <c r="H84" s="5" t="s">
        <v>371</v>
      </c>
      <c r="I84" s="5" t="s">
        <v>371</v>
      </c>
      <c r="J84" s="5" t="s">
        <v>371</v>
      </c>
      <c r="K84" s="5" t="s">
        <v>371</v>
      </c>
      <c r="L84" s="5" t="s">
        <v>371</v>
      </c>
      <c r="M84" s="5" t="s">
        <v>371</v>
      </c>
      <c r="N84" s="40">
        <v>756.6</v>
      </c>
      <c r="O84" s="40">
        <v>0</v>
      </c>
      <c r="P84" s="4">
        <f t="shared" si="41"/>
        <v>0</v>
      </c>
      <c r="Q84" s="11">
        <v>20</v>
      </c>
      <c r="R84" s="11">
        <v>1</v>
      </c>
      <c r="S84" s="11">
        <v>15</v>
      </c>
      <c r="T84" s="40">
        <v>161</v>
      </c>
      <c r="U84" s="40">
        <v>191.8</v>
      </c>
      <c r="V84" s="4">
        <f t="shared" si="42"/>
        <v>1.191304347826087</v>
      </c>
      <c r="W84" s="11">
        <v>20</v>
      </c>
      <c r="X84" s="40">
        <v>54.8</v>
      </c>
      <c r="Y84" s="40">
        <v>73.7</v>
      </c>
      <c r="Z84" s="4">
        <f t="shared" si="43"/>
        <v>1.3448905109489053</v>
      </c>
      <c r="AA84" s="11">
        <v>30</v>
      </c>
      <c r="AB84" s="5" t="s">
        <v>371</v>
      </c>
      <c r="AC84" s="5" t="s">
        <v>371</v>
      </c>
      <c r="AD84" s="5" t="s">
        <v>371</v>
      </c>
      <c r="AE84" s="5" t="s">
        <v>371</v>
      </c>
      <c r="AF84" s="11" t="s">
        <v>429</v>
      </c>
      <c r="AG84" s="11" t="s">
        <v>429</v>
      </c>
      <c r="AH84" s="11" t="s">
        <v>429</v>
      </c>
      <c r="AI84" s="11" t="s">
        <v>429</v>
      </c>
      <c r="AJ84" s="59">
        <v>1825</v>
      </c>
      <c r="AK84" s="59">
        <v>1849</v>
      </c>
      <c r="AL84" s="4">
        <f t="shared" si="44"/>
        <v>1.0131506849315068</v>
      </c>
      <c r="AM84" s="11">
        <v>20</v>
      </c>
      <c r="AN84" s="58">
        <f t="shared" si="53"/>
        <v>0.94231562840905658</v>
      </c>
      <c r="AO84" s="58">
        <f t="shared" si="45"/>
        <v>0.94231562840905658</v>
      </c>
      <c r="AP84" s="59">
        <v>1504</v>
      </c>
      <c r="AQ84" s="40">
        <f t="shared" si="46"/>
        <v>820.36363636363626</v>
      </c>
      <c r="AR84" s="40">
        <f t="shared" si="47"/>
        <v>773</v>
      </c>
      <c r="AS84" s="40">
        <f t="shared" si="48"/>
        <v>-47.36363636363626</v>
      </c>
      <c r="AT84" s="40">
        <v>124.5</v>
      </c>
      <c r="AU84" s="40">
        <v>152.80000000000001</v>
      </c>
      <c r="AV84" s="40">
        <v>103</v>
      </c>
      <c r="AW84" s="40">
        <v>135.80000000000001</v>
      </c>
      <c r="AX84" s="40">
        <v>138</v>
      </c>
      <c r="AY84" s="40">
        <f t="shared" si="49"/>
        <v>118.89999999999998</v>
      </c>
      <c r="AZ84" s="11"/>
      <c r="BA84" s="40">
        <f t="shared" si="50"/>
        <v>118.89999999999998</v>
      </c>
      <c r="BB84" s="40">
        <v>0</v>
      </c>
      <c r="BC84" s="40">
        <f t="shared" si="51"/>
        <v>118.89999999999998</v>
      </c>
      <c r="BD84" s="40"/>
      <c r="BE84" s="40">
        <f t="shared" si="52"/>
        <v>118.9</v>
      </c>
      <c r="BF84" s="26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10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10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10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10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10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10"/>
      <c r="HF84" s="9"/>
      <c r="HG84" s="9"/>
    </row>
    <row r="85" spans="1:215" s="2" customFormat="1" ht="16.95" customHeight="1">
      <c r="A85" s="14" t="s">
        <v>85</v>
      </c>
      <c r="B85" s="40">
        <v>3744</v>
      </c>
      <c r="C85" s="40">
        <v>3068</v>
      </c>
      <c r="D85" s="4">
        <f t="shared" si="40"/>
        <v>0.81944444444444442</v>
      </c>
      <c r="E85" s="11">
        <v>10</v>
      </c>
      <c r="F85" s="5" t="s">
        <v>371</v>
      </c>
      <c r="G85" s="5" t="s">
        <v>371</v>
      </c>
      <c r="H85" s="5" t="s">
        <v>371</v>
      </c>
      <c r="I85" s="5" t="s">
        <v>371</v>
      </c>
      <c r="J85" s="5" t="s">
        <v>371</v>
      </c>
      <c r="K85" s="5" t="s">
        <v>371</v>
      </c>
      <c r="L85" s="5" t="s">
        <v>371</v>
      </c>
      <c r="M85" s="5" t="s">
        <v>371</v>
      </c>
      <c r="N85" s="40">
        <v>1166.2</v>
      </c>
      <c r="O85" s="40">
        <v>765.9</v>
      </c>
      <c r="P85" s="4">
        <f t="shared" si="41"/>
        <v>0.65674841365117476</v>
      </c>
      <c r="Q85" s="11">
        <v>20</v>
      </c>
      <c r="R85" s="11">
        <v>1</v>
      </c>
      <c r="S85" s="11">
        <v>15</v>
      </c>
      <c r="T85" s="40">
        <v>552</v>
      </c>
      <c r="U85" s="40">
        <v>685.9</v>
      </c>
      <c r="V85" s="4">
        <f t="shared" si="42"/>
        <v>1.2425724637681159</v>
      </c>
      <c r="W85" s="11">
        <v>25</v>
      </c>
      <c r="X85" s="40">
        <v>40.1</v>
      </c>
      <c r="Y85" s="40">
        <v>54.3</v>
      </c>
      <c r="Z85" s="4">
        <f t="shared" si="43"/>
        <v>1.3541147132169575</v>
      </c>
      <c r="AA85" s="11">
        <v>25</v>
      </c>
      <c r="AB85" s="5" t="s">
        <v>371</v>
      </c>
      <c r="AC85" s="5" t="s">
        <v>371</v>
      </c>
      <c r="AD85" s="5" t="s">
        <v>371</v>
      </c>
      <c r="AE85" s="5" t="s">
        <v>371</v>
      </c>
      <c r="AF85" s="11" t="s">
        <v>429</v>
      </c>
      <c r="AG85" s="11" t="s">
        <v>429</v>
      </c>
      <c r="AH85" s="11" t="s">
        <v>429</v>
      </c>
      <c r="AI85" s="11" t="s">
        <v>429</v>
      </c>
      <c r="AJ85" s="59">
        <v>1318</v>
      </c>
      <c r="AK85" s="59">
        <v>1399</v>
      </c>
      <c r="AL85" s="4">
        <f t="shared" si="44"/>
        <v>1.0614567526555387</v>
      </c>
      <c r="AM85" s="11">
        <v>20</v>
      </c>
      <c r="AN85" s="58">
        <f t="shared" si="53"/>
        <v>1.0650063234365701</v>
      </c>
      <c r="AO85" s="58">
        <f t="shared" si="45"/>
        <v>1.0650063234365701</v>
      </c>
      <c r="AP85" s="59">
        <v>1563</v>
      </c>
      <c r="AQ85" s="40">
        <f t="shared" si="46"/>
        <v>852.5454545454545</v>
      </c>
      <c r="AR85" s="40">
        <f t="shared" si="47"/>
        <v>908</v>
      </c>
      <c r="AS85" s="40">
        <f t="shared" si="48"/>
        <v>55.454545454545496</v>
      </c>
      <c r="AT85" s="40">
        <v>162.1</v>
      </c>
      <c r="AU85" s="40">
        <v>147</v>
      </c>
      <c r="AV85" s="40">
        <v>138</v>
      </c>
      <c r="AW85" s="40">
        <v>155.19999999999999</v>
      </c>
      <c r="AX85" s="40">
        <v>152.69999999999999</v>
      </c>
      <c r="AY85" s="40">
        <f t="shared" si="49"/>
        <v>153</v>
      </c>
      <c r="AZ85" s="11"/>
      <c r="BA85" s="40">
        <f t="shared" si="50"/>
        <v>153</v>
      </c>
      <c r="BB85" s="40">
        <v>0</v>
      </c>
      <c r="BC85" s="40">
        <f t="shared" si="51"/>
        <v>153</v>
      </c>
      <c r="BD85" s="40"/>
      <c r="BE85" s="40">
        <f t="shared" si="52"/>
        <v>153</v>
      </c>
      <c r="BF85" s="26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10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10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10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10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10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10"/>
      <c r="HF85" s="9"/>
      <c r="HG85" s="9"/>
    </row>
    <row r="86" spans="1:215" s="2" customFormat="1" ht="16.95" customHeight="1">
      <c r="A86" s="14" t="s">
        <v>86</v>
      </c>
      <c r="B86" s="40">
        <v>542</v>
      </c>
      <c r="C86" s="40">
        <v>484</v>
      </c>
      <c r="D86" s="4">
        <f t="shared" si="40"/>
        <v>0.8929889298892989</v>
      </c>
      <c r="E86" s="11">
        <v>10</v>
      </c>
      <c r="F86" s="5" t="s">
        <v>371</v>
      </c>
      <c r="G86" s="5" t="s">
        <v>371</v>
      </c>
      <c r="H86" s="5" t="s">
        <v>371</v>
      </c>
      <c r="I86" s="5" t="s">
        <v>371</v>
      </c>
      <c r="J86" s="5" t="s">
        <v>371</v>
      </c>
      <c r="K86" s="5" t="s">
        <v>371</v>
      </c>
      <c r="L86" s="5" t="s">
        <v>371</v>
      </c>
      <c r="M86" s="5" t="s">
        <v>371</v>
      </c>
      <c r="N86" s="40">
        <v>273.8</v>
      </c>
      <c r="O86" s="40">
        <v>247.1</v>
      </c>
      <c r="P86" s="4">
        <f t="shared" si="41"/>
        <v>0.90248356464572677</v>
      </c>
      <c r="Q86" s="11">
        <v>20</v>
      </c>
      <c r="R86" s="11">
        <v>1</v>
      </c>
      <c r="S86" s="11">
        <v>15</v>
      </c>
      <c r="T86" s="40">
        <v>148.1</v>
      </c>
      <c r="U86" s="40">
        <v>178.9</v>
      </c>
      <c r="V86" s="4">
        <f t="shared" si="42"/>
        <v>1.2079675894665767</v>
      </c>
      <c r="W86" s="11">
        <v>20</v>
      </c>
      <c r="X86" s="40">
        <v>35.799999999999997</v>
      </c>
      <c r="Y86" s="40">
        <v>48.1</v>
      </c>
      <c r="Z86" s="4">
        <f t="shared" si="43"/>
        <v>1.3435754189944136</v>
      </c>
      <c r="AA86" s="11">
        <v>30</v>
      </c>
      <c r="AB86" s="5" t="s">
        <v>371</v>
      </c>
      <c r="AC86" s="5" t="s">
        <v>371</v>
      </c>
      <c r="AD86" s="5" t="s">
        <v>371</v>
      </c>
      <c r="AE86" s="5" t="s">
        <v>371</v>
      </c>
      <c r="AF86" s="11" t="s">
        <v>429</v>
      </c>
      <c r="AG86" s="11" t="s">
        <v>429</v>
      </c>
      <c r="AH86" s="11" t="s">
        <v>429</v>
      </c>
      <c r="AI86" s="11" t="s">
        <v>429</v>
      </c>
      <c r="AJ86" s="59">
        <v>1159</v>
      </c>
      <c r="AK86" s="59">
        <v>1219</v>
      </c>
      <c r="AL86" s="4">
        <f t="shared" si="44"/>
        <v>1.0517687661777395</v>
      </c>
      <c r="AM86" s="11">
        <v>20</v>
      </c>
      <c r="AN86" s="58">
        <f t="shared" si="53"/>
        <v>1.1085352197784892</v>
      </c>
      <c r="AO86" s="58">
        <f t="shared" si="45"/>
        <v>1.1085352197784892</v>
      </c>
      <c r="AP86" s="59">
        <v>1448</v>
      </c>
      <c r="AQ86" s="40">
        <f t="shared" si="46"/>
        <v>789.81818181818176</v>
      </c>
      <c r="AR86" s="40">
        <f t="shared" si="47"/>
        <v>875.5</v>
      </c>
      <c r="AS86" s="40">
        <f t="shared" si="48"/>
        <v>85.681818181818244</v>
      </c>
      <c r="AT86" s="40">
        <v>171.1</v>
      </c>
      <c r="AU86" s="40">
        <v>158.30000000000001</v>
      </c>
      <c r="AV86" s="40">
        <v>114.1</v>
      </c>
      <c r="AW86" s="40">
        <v>153.69999999999999</v>
      </c>
      <c r="AX86" s="40">
        <v>158.5</v>
      </c>
      <c r="AY86" s="40">
        <f t="shared" si="49"/>
        <v>119.79999999999995</v>
      </c>
      <c r="AZ86" s="11"/>
      <c r="BA86" s="40">
        <f t="shared" si="50"/>
        <v>119.79999999999995</v>
      </c>
      <c r="BB86" s="40">
        <v>0</v>
      </c>
      <c r="BC86" s="40">
        <f t="shared" si="51"/>
        <v>119.79999999999995</v>
      </c>
      <c r="BD86" s="40"/>
      <c r="BE86" s="40">
        <f t="shared" si="52"/>
        <v>119.8</v>
      </c>
      <c r="BF86" s="26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10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10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10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10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10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10"/>
      <c r="HF86" s="9"/>
      <c r="HG86" s="9"/>
    </row>
    <row r="87" spans="1:215" s="2" customFormat="1" ht="16.95" customHeight="1">
      <c r="A87" s="14" t="s">
        <v>87</v>
      </c>
      <c r="B87" s="40">
        <v>285</v>
      </c>
      <c r="C87" s="40">
        <v>293</v>
      </c>
      <c r="D87" s="4">
        <f t="shared" si="40"/>
        <v>1.0280701754385966</v>
      </c>
      <c r="E87" s="11">
        <v>10</v>
      </c>
      <c r="F87" s="5" t="s">
        <v>371</v>
      </c>
      <c r="G87" s="5" t="s">
        <v>371</v>
      </c>
      <c r="H87" s="5" t="s">
        <v>371</v>
      </c>
      <c r="I87" s="5" t="s">
        <v>371</v>
      </c>
      <c r="J87" s="5" t="s">
        <v>371</v>
      </c>
      <c r="K87" s="5" t="s">
        <v>371</v>
      </c>
      <c r="L87" s="5" t="s">
        <v>371</v>
      </c>
      <c r="M87" s="5" t="s">
        <v>371</v>
      </c>
      <c r="N87" s="40">
        <v>791.7</v>
      </c>
      <c r="O87" s="40">
        <v>668.9</v>
      </c>
      <c r="P87" s="4">
        <f t="shared" si="41"/>
        <v>0.84489074144246545</v>
      </c>
      <c r="Q87" s="11">
        <v>20</v>
      </c>
      <c r="R87" s="11">
        <v>1</v>
      </c>
      <c r="S87" s="11">
        <v>15</v>
      </c>
      <c r="T87" s="40">
        <v>696.1</v>
      </c>
      <c r="U87" s="40">
        <v>913.5</v>
      </c>
      <c r="V87" s="4">
        <f t="shared" si="42"/>
        <v>1.3123114495043815</v>
      </c>
      <c r="W87" s="11">
        <v>30</v>
      </c>
      <c r="X87" s="40">
        <v>38</v>
      </c>
      <c r="Y87" s="40">
        <v>50.5</v>
      </c>
      <c r="Z87" s="4">
        <f t="shared" si="43"/>
        <v>1.3289473684210527</v>
      </c>
      <c r="AA87" s="11">
        <v>20</v>
      </c>
      <c r="AB87" s="5" t="s">
        <v>371</v>
      </c>
      <c r="AC87" s="5" t="s">
        <v>371</v>
      </c>
      <c r="AD87" s="5" t="s">
        <v>371</v>
      </c>
      <c r="AE87" s="5" t="s">
        <v>371</v>
      </c>
      <c r="AF87" s="11" t="s">
        <v>429</v>
      </c>
      <c r="AG87" s="11" t="s">
        <v>429</v>
      </c>
      <c r="AH87" s="11" t="s">
        <v>429</v>
      </c>
      <c r="AI87" s="11" t="s">
        <v>429</v>
      </c>
      <c r="AJ87" s="59">
        <v>1431</v>
      </c>
      <c r="AK87" s="59">
        <v>1435</v>
      </c>
      <c r="AL87" s="4">
        <f t="shared" si="44"/>
        <v>1.0027952480782669</v>
      </c>
      <c r="AM87" s="11">
        <v>20</v>
      </c>
      <c r="AN87" s="58">
        <f t="shared" si="53"/>
        <v>1.1146322817248098</v>
      </c>
      <c r="AO87" s="58">
        <f t="shared" si="45"/>
        <v>1.1146322817248098</v>
      </c>
      <c r="AP87" s="59">
        <v>1031</v>
      </c>
      <c r="AQ87" s="40">
        <f t="shared" si="46"/>
        <v>562.36363636363637</v>
      </c>
      <c r="AR87" s="40">
        <f t="shared" si="47"/>
        <v>626.79999999999995</v>
      </c>
      <c r="AS87" s="40">
        <f t="shared" si="48"/>
        <v>64.436363636363581</v>
      </c>
      <c r="AT87" s="40">
        <v>114.9</v>
      </c>
      <c r="AU87" s="40">
        <v>113.3</v>
      </c>
      <c r="AV87" s="40">
        <v>99.4</v>
      </c>
      <c r="AW87" s="40">
        <v>109.6</v>
      </c>
      <c r="AX87" s="40">
        <v>101.4</v>
      </c>
      <c r="AY87" s="40">
        <f t="shared" si="49"/>
        <v>88.199999999999932</v>
      </c>
      <c r="AZ87" s="11"/>
      <c r="BA87" s="40">
        <f t="shared" si="50"/>
        <v>88.199999999999932</v>
      </c>
      <c r="BB87" s="40">
        <v>0</v>
      </c>
      <c r="BC87" s="40">
        <f t="shared" si="51"/>
        <v>88.199999999999932</v>
      </c>
      <c r="BD87" s="40"/>
      <c r="BE87" s="40">
        <f t="shared" si="52"/>
        <v>88.2</v>
      </c>
      <c r="BF87" s="26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10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10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10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10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10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10"/>
      <c r="HF87" s="9"/>
      <c r="HG87" s="9"/>
    </row>
    <row r="88" spans="1:215" s="2" customFormat="1" ht="16.95" customHeight="1">
      <c r="A88" s="14" t="s">
        <v>88</v>
      </c>
      <c r="B88" s="40">
        <v>250</v>
      </c>
      <c r="C88" s="40">
        <v>243</v>
      </c>
      <c r="D88" s="4">
        <f t="shared" si="40"/>
        <v>0.97199999999999998</v>
      </c>
      <c r="E88" s="11">
        <v>10</v>
      </c>
      <c r="F88" s="5" t="s">
        <v>371</v>
      </c>
      <c r="G88" s="5" t="s">
        <v>371</v>
      </c>
      <c r="H88" s="5" t="s">
        <v>371</v>
      </c>
      <c r="I88" s="5" t="s">
        <v>371</v>
      </c>
      <c r="J88" s="5" t="s">
        <v>371</v>
      </c>
      <c r="K88" s="5" t="s">
        <v>371</v>
      </c>
      <c r="L88" s="5" t="s">
        <v>371</v>
      </c>
      <c r="M88" s="5" t="s">
        <v>371</v>
      </c>
      <c r="N88" s="40">
        <v>2078.6</v>
      </c>
      <c r="O88" s="40">
        <v>666.4</v>
      </c>
      <c r="P88" s="4">
        <f t="shared" si="41"/>
        <v>0.32060040411815643</v>
      </c>
      <c r="Q88" s="11">
        <v>20</v>
      </c>
      <c r="R88" s="11">
        <v>1</v>
      </c>
      <c r="S88" s="11">
        <v>15</v>
      </c>
      <c r="T88" s="40">
        <v>89.2</v>
      </c>
      <c r="U88" s="40">
        <v>104</v>
      </c>
      <c r="V88" s="4">
        <f t="shared" si="42"/>
        <v>1.1659192825112108</v>
      </c>
      <c r="W88" s="11">
        <v>25</v>
      </c>
      <c r="X88" s="40">
        <v>14.3</v>
      </c>
      <c r="Y88" s="40">
        <v>19</v>
      </c>
      <c r="Z88" s="4">
        <f t="shared" si="43"/>
        <v>1.3286713286713285</v>
      </c>
      <c r="AA88" s="11">
        <v>25</v>
      </c>
      <c r="AB88" s="5" t="s">
        <v>371</v>
      </c>
      <c r="AC88" s="5" t="s">
        <v>371</v>
      </c>
      <c r="AD88" s="5" t="s">
        <v>371</v>
      </c>
      <c r="AE88" s="5" t="s">
        <v>371</v>
      </c>
      <c r="AF88" s="11" t="s">
        <v>429</v>
      </c>
      <c r="AG88" s="11" t="s">
        <v>429</v>
      </c>
      <c r="AH88" s="11" t="s">
        <v>429</v>
      </c>
      <c r="AI88" s="11" t="s">
        <v>429</v>
      </c>
      <c r="AJ88" s="59">
        <v>313</v>
      </c>
      <c r="AK88" s="59">
        <v>323</v>
      </c>
      <c r="AL88" s="4">
        <f t="shared" si="44"/>
        <v>1.0319488817891374</v>
      </c>
      <c r="AM88" s="11">
        <v>20</v>
      </c>
      <c r="AN88" s="58">
        <f t="shared" si="53"/>
        <v>0.99248479128442924</v>
      </c>
      <c r="AO88" s="58">
        <f t="shared" si="45"/>
        <v>0.99248479128442924</v>
      </c>
      <c r="AP88" s="59">
        <v>577</v>
      </c>
      <c r="AQ88" s="40">
        <f t="shared" si="46"/>
        <v>314.72727272727275</v>
      </c>
      <c r="AR88" s="40">
        <f t="shared" si="47"/>
        <v>312.39999999999998</v>
      </c>
      <c r="AS88" s="40">
        <f t="shared" si="48"/>
        <v>-2.3272727272727707</v>
      </c>
      <c r="AT88" s="40">
        <v>53.6</v>
      </c>
      <c r="AU88" s="40">
        <v>52.8</v>
      </c>
      <c r="AV88" s="40">
        <v>53.3</v>
      </c>
      <c r="AW88" s="40">
        <v>45.7</v>
      </c>
      <c r="AX88" s="40">
        <v>54.7</v>
      </c>
      <c r="AY88" s="40">
        <f t="shared" si="49"/>
        <v>52.300000000000011</v>
      </c>
      <c r="AZ88" s="11"/>
      <c r="BA88" s="40">
        <f t="shared" si="50"/>
        <v>52.300000000000011</v>
      </c>
      <c r="BB88" s="40">
        <v>0</v>
      </c>
      <c r="BC88" s="40">
        <f t="shared" si="51"/>
        <v>52.300000000000011</v>
      </c>
      <c r="BD88" s="40"/>
      <c r="BE88" s="40">
        <f t="shared" si="52"/>
        <v>52.3</v>
      </c>
      <c r="BF88" s="26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10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10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10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10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10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10"/>
      <c r="HF88" s="9"/>
      <c r="HG88" s="9"/>
    </row>
    <row r="89" spans="1:215" s="2" customFormat="1" ht="16.95" customHeight="1">
      <c r="A89" s="14" t="s">
        <v>89</v>
      </c>
      <c r="B89" s="40">
        <v>269</v>
      </c>
      <c r="C89" s="40">
        <v>276</v>
      </c>
      <c r="D89" s="4">
        <f t="shared" si="40"/>
        <v>1.0260223048327137</v>
      </c>
      <c r="E89" s="11">
        <v>10</v>
      </c>
      <c r="F89" s="5" t="s">
        <v>371</v>
      </c>
      <c r="G89" s="5" t="s">
        <v>371</v>
      </c>
      <c r="H89" s="5" t="s">
        <v>371</v>
      </c>
      <c r="I89" s="5" t="s">
        <v>371</v>
      </c>
      <c r="J89" s="5" t="s">
        <v>371</v>
      </c>
      <c r="K89" s="5" t="s">
        <v>371</v>
      </c>
      <c r="L89" s="5" t="s">
        <v>371</v>
      </c>
      <c r="M89" s="5" t="s">
        <v>371</v>
      </c>
      <c r="N89" s="40">
        <v>319.89999999999998</v>
      </c>
      <c r="O89" s="40">
        <v>256.7</v>
      </c>
      <c r="P89" s="4">
        <f t="shared" si="41"/>
        <v>0.80243826195686152</v>
      </c>
      <c r="Q89" s="11">
        <v>20</v>
      </c>
      <c r="R89" s="11">
        <v>1</v>
      </c>
      <c r="S89" s="11">
        <v>15</v>
      </c>
      <c r="T89" s="40">
        <v>155.5</v>
      </c>
      <c r="U89" s="40">
        <v>184.9</v>
      </c>
      <c r="V89" s="4">
        <f t="shared" si="42"/>
        <v>1.1890675241157556</v>
      </c>
      <c r="W89" s="11">
        <v>25</v>
      </c>
      <c r="X89" s="40">
        <v>21.2</v>
      </c>
      <c r="Y89" s="40">
        <v>27.6</v>
      </c>
      <c r="Z89" s="4">
        <f t="shared" si="43"/>
        <v>1.3018867924528303</v>
      </c>
      <c r="AA89" s="11">
        <v>25</v>
      </c>
      <c r="AB89" s="5" t="s">
        <v>371</v>
      </c>
      <c r="AC89" s="5" t="s">
        <v>371</v>
      </c>
      <c r="AD89" s="5" t="s">
        <v>371</v>
      </c>
      <c r="AE89" s="5" t="s">
        <v>371</v>
      </c>
      <c r="AF89" s="11" t="s">
        <v>429</v>
      </c>
      <c r="AG89" s="11" t="s">
        <v>429</v>
      </c>
      <c r="AH89" s="11" t="s">
        <v>429</v>
      </c>
      <c r="AI89" s="11" t="s">
        <v>429</v>
      </c>
      <c r="AJ89" s="59">
        <v>862</v>
      </c>
      <c r="AK89" s="59">
        <v>885</v>
      </c>
      <c r="AL89" s="4">
        <f t="shared" si="44"/>
        <v>1.0266821345707657</v>
      </c>
      <c r="AM89" s="11">
        <v>20</v>
      </c>
      <c r="AN89" s="58">
        <f t="shared" si="53"/>
        <v>1.0792738164616897</v>
      </c>
      <c r="AO89" s="58">
        <f t="shared" si="45"/>
        <v>1.0792738164616897</v>
      </c>
      <c r="AP89" s="59">
        <v>1642</v>
      </c>
      <c r="AQ89" s="40">
        <f t="shared" si="46"/>
        <v>895.63636363636374</v>
      </c>
      <c r="AR89" s="40">
        <f t="shared" si="47"/>
        <v>966.6</v>
      </c>
      <c r="AS89" s="40">
        <f t="shared" si="48"/>
        <v>70.963636363636283</v>
      </c>
      <c r="AT89" s="40">
        <v>194.1</v>
      </c>
      <c r="AU89" s="40">
        <v>194.1</v>
      </c>
      <c r="AV89" s="40">
        <v>103.6</v>
      </c>
      <c r="AW89" s="40">
        <v>150.6</v>
      </c>
      <c r="AX89" s="40">
        <v>147.80000000000001</v>
      </c>
      <c r="AY89" s="40">
        <f t="shared" si="49"/>
        <v>176.39999999999998</v>
      </c>
      <c r="AZ89" s="11"/>
      <c r="BA89" s="40">
        <f t="shared" si="50"/>
        <v>176.39999999999998</v>
      </c>
      <c r="BB89" s="40">
        <v>0</v>
      </c>
      <c r="BC89" s="40">
        <f t="shared" si="51"/>
        <v>176.39999999999998</v>
      </c>
      <c r="BD89" s="40"/>
      <c r="BE89" s="40">
        <f t="shared" si="52"/>
        <v>176.4</v>
      </c>
      <c r="BF89" s="26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10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10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10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10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10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10"/>
      <c r="HF89" s="9"/>
      <c r="HG89" s="9"/>
    </row>
    <row r="90" spans="1:215" s="2" customFormat="1" ht="16.95" customHeight="1">
      <c r="A90" s="14" t="s">
        <v>90</v>
      </c>
      <c r="B90" s="40">
        <v>2902</v>
      </c>
      <c r="C90" s="40">
        <v>2424</v>
      </c>
      <c r="D90" s="4">
        <f t="shared" si="40"/>
        <v>0.83528600964851829</v>
      </c>
      <c r="E90" s="11">
        <v>10</v>
      </c>
      <c r="F90" s="5" t="s">
        <v>371</v>
      </c>
      <c r="G90" s="5" t="s">
        <v>371</v>
      </c>
      <c r="H90" s="5" t="s">
        <v>371</v>
      </c>
      <c r="I90" s="5" t="s">
        <v>371</v>
      </c>
      <c r="J90" s="5" t="s">
        <v>371</v>
      </c>
      <c r="K90" s="5" t="s">
        <v>371</v>
      </c>
      <c r="L90" s="5" t="s">
        <v>371</v>
      </c>
      <c r="M90" s="5" t="s">
        <v>371</v>
      </c>
      <c r="N90" s="40">
        <v>634.1</v>
      </c>
      <c r="O90" s="40">
        <v>671.5</v>
      </c>
      <c r="P90" s="4">
        <f t="shared" si="41"/>
        <v>1.0589812332439679</v>
      </c>
      <c r="Q90" s="11">
        <v>20</v>
      </c>
      <c r="R90" s="11">
        <v>1</v>
      </c>
      <c r="S90" s="11">
        <v>15</v>
      </c>
      <c r="T90" s="40">
        <v>184.2</v>
      </c>
      <c r="U90" s="40">
        <v>216.7</v>
      </c>
      <c r="V90" s="4">
        <f t="shared" si="42"/>
        <v>1.1764386536373508</v>
      </c>
      <c r="W90" s="11">
        <v>30</v>
      </c>
      <c r="X90" s="40">
        <v>18.399999999999999</v>
      </c>
      <c r="Y90" s="40">
        <v>24.1</v>
      </c>
      <c r="Z90" s="4">
        <f t="shared" si="43"/>
        <v>1.3097826086956523</v>
      </c>
      <c r="AA90" s="11">
        <v>20</v>
      </c>
      <c r="AB90" s="5" t="s">
        <v>371</v>
      </c>
      <c r="AC90" s="5" t="s">
        <v>371</v>
      </c>
      <c r="AD90" s="5" t="s">
        <v>371</v>
      </c>
      <c r="AE90" s="5" t="s">
        <v>371</v>
      </c>
      <c r="AF90" s="11" t="s">
        <v>429</v>
      </c>
      <c r="AG90" s="11" t="s">
        <v>429</v>
      </c>
      <c r="AH90" s="11" t="s">
        <v>429</v>
      </c>
      <c r="AI90" s="11" t="s">
        <v>429</v>
      </c>
      <c r="AJ90" s="59">
        <v>770</v>
      </c>
      <c r="AK90" s="59">
        <v>809</v>
      </c>
      <c r="AL90" s="4">
        <f t="shared" si="44"/>
        <v>1.0506493506493506</v>
      </c>
      <c r="AM90" s="11">
        <v>20</v>
      </c>
      <c r="AN90" s="58">
        <f t="shared" si="53"/>
        <v>1.104645943977262</v>
      </c>
      <c r="AO90" s="58">
        <f t="shared" si="45"/>
        <v>1.104645943977262</v>
      </c>
      <c r="AP90" s="59">
        <v>3236</v>
      </c>
      <c r="AQ90" s="40">
        <f t="shared" si="46"/>
        <v>1765.090909090909</v>
      </c>
      <c r="AR90" s="40">
        <f t="shared" si="47"/>
        <v>1949.8</v>
      </c>
      <c r="AS90" s="40">
        <f t="shared" si="48"/>
        <v>184.70909090909095</v>
      </c>
      <c r="AT90" s="40">
        <v>382.4</v>
      </c>
      <c r="AU90" s="40">
        <v>300.89999999999998</v>
      </c>
      <c r="AV90" s="40">
        <v>203.8</v>
      </c>
      <c r="AW90" s="40">
        <v>332.3</v>
      </c>
      <c r="AX90" s="40">
        <v>373.1</v>
      </c>
      <c r="AY90" s="40">
        <f t="shared" si="49"/>
        <v>357.29999999999995</v>
      </c>
      <c r="AZ90" s="11"/>
      <c r="BA90" s="40">
        <f t="shared" si="50"/>
        <v>357.29999999999995</v>
      </c>
      <c r="BB90" s="40">
        <v>0</v>
      </c>
      <c r="BC90" s="40">
        <f t="shared" si="51"/>
        <v>357.29999999999995</v>
      </c>
      <c r="BD90" s="40"/>
      <c r="BE90" s="40">
        <f t="shared" si="52"/>
        <v>357.3</v>
      </c>
      <c r="BF90" s="26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10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10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10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10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10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10"/>
      <c r="HF90" s="9"/>
      <c r="HG90" s="9"/>
    </row>
    <row r="91" spans="1:215" s="2" customFormat="1" ht="16.95" customHeight="1">
      <c r="A91" s="19" t="s">
        <v>91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26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10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10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10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10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10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10"/>
      <c r="HF91" s="9"/>
      <c r="HG91" s="9"/>
    </row>
    <row r="92" spans="1:215" s="2" customFormat="1" ht="16.95" customHeight="1">
      <c r="A92" s="14" t="s">
        <v>92</v>
      </c>
      <c r="B92" s="40">
        <v>0</v>
      </c>
      <c r="C92" s="40">
        <v>0</v>
      </c>
      <c r="D92" s="4">
        <f t="shared" si="40"/>
        <v>0</v>
      </c>
      <c r="E92" s="11">
        <v>0</v>
      </c>
      <c r="F92" s="5" t="s">
        <v>371</v>
      </c>
      <c r="G92" s="5" t="s">
        <v>371</v>
      </c>
      <c r="H92" s="5" t="s">
        <v>371</v>
      </c>
      <c r="I92" s="5" t="s">
        <v>371</v>
      </c>
      <c r="J92" s="5" t="s">
        <v>371</v>
      </c>
      <c r="K92" s="5" t="s">
        <v>371</v>
      </c>
      <c r="L92" s="5" t="s">
        <v>371</v>
      </c>
      <c r="M92" s="5" t="s">
        <v>371</v>
      </c>
      <c r="N92" s="40">
        <v>78.5</v>
      </c>
      <c r="O92" s="40">
        <v>262.10000000000002</v>
      </c>
      <c r="P92" s="4">
        <f t="shared" si="41"/>
        <v>3.3388535031847137</v>
      </c>
      <c r="Q92" s="11">
        <v>20</v>
      </c>
      <c r="R92" s="11">
        <v>1</v>
      </c>
      <c r="S92" s="11">
        <v>15</v>
      </c>
      <c r="T92" s="40">
        <v>21.3</v>
      </c>
      <c r="U92" s="40">
        <v>42.9</v>
      </c>
      <c r="V92" s="4">
        <f t="shared" si="42"/>
        <v>2.0140845070422535</v>
      </c>
      <c r="W92" s="11">
        <v>20</v>
      </c>
      <c r="X92" s="40">
        <v>2.2999999999999998</v>
      </c>
      <c r="Y92" s="40">
        <v>2.2000000000000002</v>
      </c>
      <c r="Z92" s="4">
        <f t="shared" si="43"/>
        <v>0.95652173913043492</v>
      </c>
      <c r="AA92" s="11">
        <v>30</v>
      </c>
      <c r="AB92" s="5" t="s">
        <v>371</v>
      </c>
      <c r="AC92" s="5" t="s">
        <v>371</v>
      </c>
      <c r="AD92" s="5" t="s">
        <v>371</v>
      </c>
      <c r="AE92" s="5" t="s">
        <v>371</v>
      </c>
      <c r="AF92" s="11" t="s">
        <v>429</v>
      </c>
      <c r="AG92" s="11" t="s">
        <v>429</v>
      </c>
      <c r="AH92" s="11" t="s">
        <v>429</v>
      </c>
      <c r="AI92" s="11" t="s">
        <v>429</v>
      </c>
      <c r="AJ92" s="59">
        <v>33</v>
      </c>
      <c r="AK92" s="59">
        <v>33</v>
      </c>
      <c r="AL92" s="4">
        <f t="shared" si="44"/>
        <v>1</v>
      </c>
      <c r="AM92" s="11">
        <v>20</v>
      </c>
      <c r="AN92" s="58">
        <f t="shared" si="53"/>
        <v>1.6262324988424037</v>
      </c>
      <c r="AO92" s="58">
        <f t="shared" si="45"/>
        <v>1.2426232498842404</v>
      </c>
      <c r="AP92" s="59">
        <v>864</v>
      </c>
      <c r="AQ92" s="40">
        <f t="shared" si="46"/>
        <v>471.27272727272725</v>
      </c>
      <c r="AR92" s="40">
        <f t="shared" si="47"/>
        <v>585.6</v>
      </c>
      <c r="AS92" s="40">
        <f t="shared" si="48"/>
        <v>114.32727272727277</v>
      </c>
      <c r="AT92" s="40">
        <v>102.1</v>
      </c>
      <c r="AU92" s="40">
        <v>97</v>
      </c>
      <c r="AV92" s="40">
        <v>89.6</v>
      </c>
      <c r="AW92" s="40">
        <v>102</v>
      </c>
      <c r="AX92" s="40">
        <v>92.7</v>
      </c>
      <c r="AY92" s="40">
        <f t="shared" si="49"/>
        <v>102.20000000000005</v>
      </c>
      <c r="AZ92" s="11"/>
      <c r="BA92" s="40">
        <f t="shared" si="50"/>
        <v>102.20000000000005</v>
      </c>
      <c r="BB92" s="40">
        <v>0</v>
      </c>
      <c r="BC92" s="40">
        <f t="shared" si="51"/>
        <v>102.20000000000005</v>
      </c>
      <c r="BD92" s="40"/>
      <c r="BE92" s="40">
        <f t="shared" si="52"/>
        <v>102.2</v>
      </c>
      <c r="BF92" s="26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10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10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10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10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10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10"/>
      <c r="HF92" s="9"/>
      <c r="HG92" s="9"/>
    </row>
    <row r="93" spans="1:215" s="2" customFormat="1" ht="16.95" customHeight="1">
      <c r="A93" s="14" t="s">
        <v>93</v>
      </c>
      <c r="B93" s="40">
        <v>96212</v>
      </c>
      <c r="C93" s="40">
        <v>104735.2</v>
      </c>
      <c r="D93" s="4">
        <f t="shared" si="40"/>
        <v>1.088587702157735</v>
      </c>
      <c r="E93" s="11">
        <v>10</v>
      </c>
      <c r="F93" s="5" t="s">
        <v>371</v>
      </c>
      <c r="G93" s="5" t="s">
        <v>371</v>
      </c>
      <c r="H93" s="5" t="s">
        <v>371</v>
      </c>
      <c r="I93" s="5" t="s">
        <v>371</v>
      </c>
      <c r="J93" s="5" t="s">
        <v>371</v>
      </c>
      <c r="K93" s="5" t="s">
        <v>371</v>
      </c>
      <c r="L93" s="5" t="s">
        <v>371</v>
      </c>
      <c r="M93" s="5" t="s">
        <v>371</v>
      </c>
      <c r="N93" s="40">
        <v>6486.8</v>
      </c>
      <c r="O93" s="40">
        <v>4593.3</v>
      </c>
      <c r="P93" s="4">
        <f t="shared" si="41"/>
        <v>0.70809952518961583</v>
      </c>
      <c r="Q93" s="11">
        <v>20</v>
      </c>
      <c r="R93" s="11">
        <v>1</v>
      </c>
      <c r="S93" s="11">
        <v>15</v>
      </c>
      <c r="T93" s="40">
        <v>53.6</v>
      </c>
      <c r="U93" s="40">
        <v>90.2</v>
      </c>
      <c r="V93" s="4">
        <f t="shared" si="42"/>
        <v>1.6828358208955223</v>
      </c>
      <c r="W93" s="11">
        <v>20</v>
      </c>
      <c r="X93" s="40">
        <v>6.4</v>
      </c>
      <c r="Y93" s="40">
        <v>15.6</v>
      </c>
      <c r="Z93" s="4">
        <f t="shared" si="43"/>
        <v>2.4375</v>
      </c>
      <c r="AA93" s="11">
        <v>30</v>
      </c>
      <c r="AB93" s="5" t="s">
        <v>371</v>
      </c>
      <c r="AC93" s="5" t="s">
        <v>371</v>
      </c>
      <c r="AD93" s="5" t="s">
        <v>371</v>
      </c>
      <c r="AE93" s="5" t="s">
        <v>371</v>
      </c>
      <c r="AF93" s="11" t="s">
        <v>429</v>
      </c>
      <c r="AG93" s="11" t="s">
        <v>429</v>
      </c>
      <c r="AH93" s="11" t="s">
        <v>429</v>
      </c>
      <c r="AI93" s="11" t="s">
        <v>429</v>
      </c>
      <c r="AJ93" s="59">
        <v>90</v>
      </c>
      <c r="AK93" s="59">
        <v>90</v>
      </c>
      <c r="AL93" s="4">
        <f t="shared" si="44"/>
        <v>1</v>
      </c>
      <c r="AM93" s="11">
        <v>20</v>
      </c>
      <c r="AN93" s="58">
        <f t="shared" si="53"/>
        <v>1.4506920342893923</v>
      </c>
      <c r="AO93" s="58">
        <f t="shared" si="45"/>
        <v>1.2250692034289392</v>
      </c>
      <c r="AP93" s="59">
        <v>4613</v>
      </c>
      <c r="AQ93" s="40">
        <f t="shared" si="46"/>
        <v>2516.181818181818</v>
      </c>
      <c r="AR93" s="40">
        <f t="shared" si="47"/>
        <v>3082.5</v>
      </c>
      <c r="AS93" s="40">
        <f t="shared" si="48"/>
        <v>566.31818181818198</v>
      </c>
      <c r="AT93" s="40">
        <v>545.20000000000005</v>
      </c>
      <c r="AU93" s="40">
        <v>466.2</v>
      </c>
      <c r="AV93" s="40">
        <v>548.20000000000005</v>
      </c>
      <c r="AW93" s="40">
        <v>516.5</v>
      </c>
      <c r="AX93" s="40">
        <v>516.70000000000005</v>
      </c>
      <c r="AY93" s="40">
        <f t="shared" si="49"/>
        <v>489.69999999999982</v>
      </c>
      <c r="AZ93" s="11"/>
      <c r="BA93" s="40">
        <f t="shared" si="50"/>
        <v>489.69999999999982</v>
      </c>
      <c r="BB93" s="40">
        <v>0</v>
      </c>
      <c r="BC93" s="40">
        <f t="shared" si="51"/>
        <v>489.69999999999982</v>
      </c>
      <c r="BD93" s="40"/>
      <c r="BE93" s="40">
        <f t="shared" si="52"/>
        <v>489.7</v>
      </c>
      <c r="BF93" s="26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10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10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10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10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10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10"/>
      <c r="HF93" s="9"/>
      <c r="HG93" s="9"/>
    </row>
    <row r="94" spans="1:215" s="2" customFormat="1" ht="16.95" customHeight="1">
      <c r="A94" s="14" t="s">
        <v>94</v>
      </c>
      <c r="B94" s="40">
        <v>0</v>
      </c>
      <c r="C94" s="40">
        <v>0</v>
      </c>
      <c r="D94" s="4">
        <f t="shared" si="40"/>
        <v>0</v>
      </c>
      <c r="E94" s="11">
        <v>0</v>
      </c>
      <c r="F94" s="5" t="s">
        <v>371</v>
      </c>
      <c r="G94" s="5" t="s">
        <v>371</v>
      </c>
      <c r="H94" s="5" t="s">
        <v>371</v>
      </c>
      <c r="I94" s="5" t="s">
        <v>371</v>
      </c>
      <c r="J94" s="5" t="s">
        <v>371</v>
      </c>
      <c r="K94" s="5" t="s">
        <v>371</v>
      </c>
      <c r="L94" s="5" t="s">
        <v>371</v>
      </c>
      <c r="M94" s="5" t="s">
        <v>371</v>
      </c>
      <c r="N94" s="40">
        <v>881.9</v>
      </c>
      <c r="O94" s="40">
        <v>923.9</v>
      </c>
      <c r="P94" s="4">
        <f t="shared" si="41"/>
        <v>1.0476244472162377</v>
      </c>
      <c r="Q94" s="11">
        <v>20</v>
      </c>
      <c r="R94" s="11">
        <v>1</v>
      </c>
      <c r="S94" s="11">
        <v>15</v>
      </c>
      <c r="T94" s="40">
        <v>115.7</v>
      </c>
      <c r="U94" s="40">
        <v>149.5</v>
      </c>
      <c r="V94" s="4">
        <f t="shared" si="42"/>
        <v>1.2921348314606742</v>
      </c>
      <c r="W94" s="11">
        <v>20</v>
      </c>
      <c r="X94" s="40">
        <v>8.4</v>
      </c>
      <c r="Y94" s="40">
        <v>11.5</v>
      </c>
      <c r="Z94" s="4">
        <f t="shared" si="43"/>
        <v>1.3690476190476191</v>
      </c>
      <c r="AA94" s="11">
        <v>30</v>
      </c>
      <c r="AB94" s="5" t="s">
        <v>371</v>
      </c>
      <c r="AC94" s="5" t="s">
        <v>371</v>
      </c>
      <c r="AD94" s="5" t="s">
        <v>371</v>
      </c>
      <c r="AE94" s="5" t="s">
        <v>371</v>
      </c>
      <c r="AF94" s="11" t="s">
        <v>429</v>
      </c>
      <c r="AG94" s="11" t="s">
        <v>429</v>
      </c>
      <c r="AH94" s="11" t="s">
        <v>429</v>
      </c>
      <c r="AI94" s="11" t="s">
        <v>429</v>
      </c>
      <c r="AJ94" s="59">
        <v>204</v>
      </c>
      <c r="AK94" s="59">
        <v>205</v>
      </c>
      <c r="AL94" s="4">
        <f t="shared" si="44"/>
        <v>1.0049019607843137</v>
      </c>
      <c r="AM94" s="11">
        <v>20</v>
      </c>
      <c r="AN94" s="58">
        <f t="shared" si="53"/>
        <v>1.1710919367681245</v>
      </c>
      <c r="AO94" s="58">
        <f t="shared" si="45"/>
        <v>1.1710919367681245</v>
      </c>
      <c r="AP94" s="59">
        <v>1478</v>
      </c>
      <c r="AQ94" s="40">
        <f t="shared" si="46"/>
        <v>806.18181818181824</v>
      </c>
      <c r="AR94" s="40">
        <f t="shared" si="47"/>
        <v>944.1</v>
      </c>
      <c r="AS94" s="40">
        <f t="shared" si="48"/>
        <v>137.91818181818178</v>
      </c>
      <c r="AT94" s="40">
        <v>170.9</v>
      </c>
      <c r="AU94" s="40">
        <v>162.9</v>
      </c>
      <c r="AV94" s="40">
        <v>150.69999999999999</v>
      </c>
      <c r="AW94" s="40">
        <v>163.80000000000001</v>
      </c>
      <c r="AX94" s="40">
        <v>138.30000000000001</v>
      </c>
      <c r="AY94" s="40">
        <f t="shared" si="49"/>
        <v>157.50000000000011</v>
      </c>
      <c r="AZ94" s="11"/>
      <c r="BA94" s="40">
        <f t="shared" si="50"/>
        <v>157.50000000000011</v>
      </c>
      <c r="BB94" s="40">
        <v>0</v>
      </c>
      <c r="BC94" s="40">
        <f t="shared" si="51"/>
        <v>157.50000000000011</v>
      </c>
      <c r="BD94" s="40"/>
      <c r="BE94" s="40">
        <f t="shared" si="52"/>
        <v>157.5</v>
      </c>
      <c r="BF94" s="26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10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10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10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10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10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10"/>
      <c r="HF94" s="9"/>
      <c r="HG94" s="9"/>
    </row>
    <row r="95" spans="1:215" s="2" customFormat="1" ht="16.95" customHeight="1">
      <c r="A95" s="14" t="s">
        <v>95</v>
      </c>
      <c r="B95" s="40">
        <v>0</v>
      </c>
      <c r="C95" s="40">
        <v>0</v>
      </c>
      <c r="D95" s="4">
        <f t="shared" si="40"/>
        <v>0</v>
      </c>
      <c r="E95" s="11">
        <v>0</v>
      </c>
      <c r="F95" s="5" t="s">
        <v>371</v>
      </c>
      <c r="G95" s="5" t="s">
        <v>371</v>
      </c>
      <c r="H95" s="5" t="s">
        <v>371</v>
      </c>
      <c r="I95" s="5" t="s">
        <v>371</v>
      </c>
      <c r="J95" s="5" t="s">
        <v>371</v>
      </c>
      <c r="K95" s="5" t="s">
        <v>371</v>
      </c>
      <c r="L95" s="5" t="s">
        <v>371</v>
      </c>
      <c r="M95" s="5" t="s">
        <v>371</v>
      </c>
      <c r="N95" s="40">
        <v>620.70000000000005</v>
      </c>
      <c r="O95" s="40">
        <v>437.7</v>
      </c>
      <c r="P95" s="4">
        <f t="shared" si="41"/>
        <v>0.70517158047365869</v>
      </c>
      <c r="Q95" s="11">
        <v>20</v>
      </c>
      <c r="R95" s="11">
        <v>1</v>
      </c>
      <c r="S95" s="11">
        <v>15</v>
      </c>
      <c r="T95" s="40">
        <v>53.9</v>
      </c>
      <c r="U95" s="40">
        <v>100.2</v>
      </c>
      <c r="V95" s="4">
        <f t="shared" si="42"/>
        <v>1.8589981447124306</v>
      </c>
      <c r="W95" s="11">
        <v>20</v>
      </c>
      <c r="X95" s="40">
        <v>6.3</v>
      </c>
      <c r="Y95" s="40">
        <v>6.7</v>
      </c>
      <c r="Z95" s="4">
        <f t="shared" si="43"/>
        <v>1.0634920634920635</v>
      </c>
      <c r="AA95" s="11">
        <v>30</v>
      </c>
      <c r="AB95" s="5" t="s">
        <v>371</v>
      </c>
      <c r="AC95" s="5" t="s">
        <v>371</v>
      </c>
      <c r="AD95" s="5" t="s">
        <v>371</v>
      </c>
      <c r="AE95" s="5" t="s">
        <v>371</v>
      </c>
      <c r="AF95" s="11" t="s">
        <v>429</v>
      </c>
      <c r="AG95" s="11" t="s">
        <v>429</v>
      </c>
      <c r="AH95" s="11" t="s">
        <v>429</v>
      </c>
      <c r="AI95" s="11" t="s">
        <v>429</v>
      </c>
      <c r="AJ95" s="59">
        <v>91</v>
      </c>
      <c r="AK95" s="59">
        <v>91</v>
      </c>
      <c r="AL95" s="4">
        <f t="shared" si="44"/>
        <v>1</v>
      </c>
      <c r="AM95" s="11">
        <v>20</v>
      </c>
      <c r="AN95" s="58">
        <f t="shared" si="53"/>
        <v>1.1256014896046065</v>
      </c>
      <c r="AO95" s="58">
        <f t="shared" si="45"/>
        <v>1.1256014896046065</v>
      </c>
      <c r="AP95" s="59">
        <v>678</v>
      </c>
      <c r="AQ95" s="40">
        <f t="shared" si="46"/>
        <v>369.81818181818181</v>
      </c>
      <c r="AR95" s="40">
        <f t="shared" si="47"/>
        <v>416.3</v>
      </c>
      <c r="AS95" s="40">
        <f t="shared" si="48"/>
        <v>46.481818181818198</v>
      </c>
      <c r="AT95" s="40">
        <v>80.099999999999994</v>
      </c>
      <c r="AU95" s="40">
        <v>61.4</v>
      </c>
      <c r="AV95" s="40">
        <v>82</v>
      </c>
      <c r="AW95" s="40">
        <v>62.4</v>
      </c>
      <c r="AX95" s="40">
        <v>59.2</v>
      </c>
      <c r="AY95" s="40">
        <f t="shared" si="49"/>
        <v>71.200000000000045</v>
      </c>
      <c r="AZ95" s="11"/>
      <c r="BA95" s="40">
        <f t="shared" si="50"/>
        <v>71.200000000000045</v>
      </c>
      <c r="BB95" s="40">
        <v>0</v>
      </c>
      <c r="BC95" s="40">
        <f t="shared" si="51"/>
        <v>71.200000000000045</v>
      </c>
      <c r="BD95" s="40"/>
      <c r="BE95" s="40">
        <f t="shared" si="52"/>
        <v>71.2</v>
      </c>
      <c r="BF95" s="26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10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10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10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10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10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10"/>
      <c r="HF95" s="9"/>
      <c r="HG95" s="9"/>
    </row>
    <row r="96" spans="1:215" s="2" customFormat="1" ht="16.95" customHeight="1">
      <c r="A96" s="14" t="s">
        <v>96</v>
      </c>
      <c r="B96" s="40">
        <v>943</v>
      </c>
      <c r="C96" s="40">
        <v>1124.8</v>
      </c>
      <c r="D96" s="4">
        <f t="shared" si="40"/>
        <v>1.1927889713679745</v>
      </c>
      <c r="E96" s="11">
        <v>10</v>
      </c>
      <c r="F96" s="5" t="s">
        <v>371</v>
      </c>
      <c r="G96" s="5" t="s">
        <v>371</v>
      </c>
      <c r="H96" s="5" t="s">
        <v>371</v>
      </c>
      <c r="I96" s="5" t="s">
        <v>371</v>
      </c>
      <c r="J96" s="5" t="s">
        <v>371</v>
      </c>
      <c r="K96" s="5" t="s">
        <v>371</v>
      </c>
      <c r="L96" s="5" t="s">
        <v>371</v>
      </c>
      <c r="M96" s="5" t="s">
        <v>371</v>
      </c>
      <c r="N96" s="40">
        <v>484.1</v>
      </c>
      <c r="O96" s="40">
        <v>1084.9000000000001</v>
      </c>
      <c r="P96" s="4">
        <f t="shared" si="41"/>
        <v>2.2410658954761415</v>
      </c>
      <c r="Q96" s="11">
        <v>20</v>
      </c>
      <c r="R96" s="11">
        <v>1</v>
      </c>
      <c r="S96" s="11">
        <v>15</v>
      </c>
      <c r="T96" s="40">
        <v>227.7</v>
      </c>
      <c r="U96" s="40">
        <v>241.1</v>
      </c>
      <c r="V96" s="4">
        <f t="shared" si="42"/>
        <v>1.0588493631971894</v>
      </c>
      <c r="W96" s="11">
        <v>25</v>
      </c>
      <c r="X96" s="40">
        <v>13</v>
      </c>
      <c r="Y96" s="40">
        <v>14.9</v>
      </c>
      <c r="Z96" s="4">
        <f t="shared" si="43"/>
        <v>1.1461538461538461</v>
      </c>
      <c r="AA96" s="11">
        <v>25</v>
      </c>
      <c r="AB96" s="5" t="s">
        <v>371</v>
      </c>
      <c r="AC96" s="5" t="s">
        <v>371</v>
      </c>
      <c r="AD96" s="5" t="s">
        <v>371</v>
      </c>
      <c r="AE96" s="5" t="s">
        <v>371</v>
      </c>
      <c r="AF96" s="11" t="s">
        <v>429</v>
      </c>
      <c r="AG96" s="11" t="s">
        <v>429</v>
      </c>
      <c r="AH96" s="11" t="s">
        <v>429</v>
      </c>
      <c r="AI96" s="11" t="s">
        <v>429</v>
      </c>
      <c r="AJ96" s="59">
        <v>378</v>
      </c>
      <c r="AK96" s="59">
        <v>378</v>
      </c>
      <c r="AL96" s="4">
        <f t="shared" si="44"/>
        <v>1</v>
      </c>
      <c r="AM96" s="11">
        <v>20</v>
      </c>
      <c r="AN96" s="58">
        <f t="shared" si="53"/>
        <v>1.277167720495465</v>
      </c>
      <c r="AO96" s="58">
        <f t="shared" si="45"/>
        <v>1.2077167720495465</v>
      </c>
      <c r="AP96" s="59">
        <v>2049</v>
      </c>
      <c r="AQ96" s="40">
        <f t="shared" si="46"/>
        <v>1117.6363636363637</v>
      </c>
      <c r="AR96" s="40">
        <f t="shared" si="47"/>
        <v>1349.8</v>
      </c>
      <c r="AS96" s="40">
        <f t="shared" si="48"/>
        <v>232.16363636363621</v>
      </c>
      <c r="AT96" s="40">
        <v>226.1</v>
      </c>
      <c r="AU96" s="40">
        <v>224.1</v>
      </c>
      <c r="AV96" s="40">
        <v>185</v>
      </c>
      <c r="AW96" s="40">
        <v>236.9</v>
      </c>
      <c r="AX96" s="40">
        <v>222.9</v>
      </c>
      <c r="AY96" s="40">
        <f t="shared" si="49"/>
        <v>254.79999999999995</v>
      </c>
      <c r="AZ96" s="11"/>
      <c r="BA96" s="40">
        <f t="shared" si="50"/>
        <v>254.79999999999995</v>
      </c>
      <c r="BB96" s="40">
        <v>0</v>
      </c>
      <c r="BC96" s="40">
        <f t="shared" si="51"/>
        <v>254.79999999999995</v>
      </c>
      <c r="BD96" s="40"/>
      <c r="BE96" s="40">
        <f t="shared" si="52"/>
        <v>254.8</v>
      </c>
      <c r="BF96" s="26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10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10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10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10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10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10"/>
      <c r="HF96" s="9"/>
      <c r="HG96" s="9"/>
    </row>
    <row r="97" spans="1:215" s="2" customFormat="1" ht="16.95" customHeight="1">
      <c r="A97" s="14" t="s">
        <v>97</v>
      </c>
      <c r="B97" s="40">
        <v>0</v>
      </c>
      <c r="C97" s="40">
        <v>0</v>
      </c>
      <c r="D97" s="4">
        <f t="shared" si="40"/>
        <v>0</v>
      </c>
      <c r="E97" s="11">
        <v>0</v>
      </c>
      <c r="F97" s="5" t="s">
        <v>371</v>
      </c>
      <c r="G97" s="5" t="s">
        <v>371</v>
      </c>
      <c r="H97" s="5" t="s">
        <v>371</v>
      </c>
      <c r="I97" s="5" t="s">
        <v>371</v>
      </c>
      <c r="J97" s="5" t="s">
        <v>371</v>
      </c>
      <c r="K97" s="5" t="s">
        <v>371</v>
      </c>
      <c r="L97" s="5" t="s">
        <v>371</v>
      </c>
      <c r="M97" s="5" t="s">
        <v>371</v>
      </c>
      <c r="N97" s="40">
        <v>1522.6</v>
      </c>
      <c r="O97" s="40">
        <v>742.3</v>
      </c>
      <c r="P97" s="4">
        <f t="shared" si="41"/>
        <v>0.48752134506764744</v>
      </c>
      <c r="Q97" s="11">
        <v>20</v>
      </c>
      <c r="R97" s="11">
        <v>1</v>
      </c>
      <c r="S97" s="11">
        <v>15</v>
      </c>
      <c r="T97" s="40">
        <v>212.1</v>
      </c>
      <c r="U97" s="40">
        <v>232.2</v>
      </c>
      <c r="V97" s="4">
        <f t="shared" si="42"/>
        <v>1.0947666195190948</v>
      </c>
      <c r="W97" s="11">
        <v>25</v>
      </c>
      <c r="X97" s="40">
        <v>20.2</v>
      </c>
      <c r="Y97" s="40">
        <v>21.1</v>
      </c>
      <c r="Z97" s="4">
        <f t="shared" si="43"/>
        <v>1.0445544554455446</v>
      </c>
      <c r="AA97" s="11">
        <v>25</v>
      </c>
      <c r="AB97" s="5" t="s">
        <v>371</v>
      </c>
      <c r="AC97" s="5" t="s">
        <v>371</v>
      </c>
      <c r="AD97" s="5" t="s">
        <v>371</v>
      </c>
      <c r="AE97" s="5" t="s">
        <v>371</v>
      </c>
      <c r="AF97" s="11" t="s">
        <v>429</v>
      </c>
      <c r="AG97" s="11" t="s">
        <v>429</v>
      </c>
      <c r="AH97" s="11" t="s">
        <v>429</v>
      </c>
      <c r="AI97" s="11" t="s">
        <v>429</v>
      </c>
      <c r="AJ97" s="59">
        <v>161</v>
      </c>
      <c r="AK97" s="59">
        <v>161</v>
      </c>
      <c r="AL97" s="4">
        <f t="shared" si="44"/>
        <v>1</v>
      </c>
      <c r="AM97" s="11">
        <v>20</v>
      </c>
      <c r="AN97" s="58">
        <f t="shared" si="53"/>
        <v>0.93555670262351376</v>
      </c>
      <c r="AO97" s="58">
        <f t="shared" si="45"/>
        <v>0.93555670262351376</v>
      </c>
      <c r="AP97" s="59">
        <v>578</v>
      </c>
      <c r="AQ97" s="40">
        <f t="shared" si="46"/>
        <v>315.27272727272725</v>
      </c>
      <c r="AR97" s="40">
        <f t="shared" si="47"/>
        <v>295</v>
      </c>
      <c r="AS97" s="40">
        <f t="shared" si="48"/>
        <v>-20.272727272727252</v>
      </c>
      <c r="AT97" s="40">
        <v>40.4</v>
      </c>
      <c r="AU97" s="40">
        <v>44.7</v>
      </c>
      <c r="AV97" s="40">
        <v>52.6</v>
      </c>
      <c r="AW97" s="40">
        <v>53.6</v>
      </c>
      <c r="AX97" s="40">
        <v>50.5</v>
      </c>
      <c r="AY97" s="40">
        <f t="shared" si="49"/>
        <v>53.200000000000017</v>
      </c>
      <c r="AZ97" s="11"/>
      <c r="BA97" s="40">
        <f t="shared" si="50"/>
        <v>53.200000000000017</v>
      </c>
      <c r="BB97" s="40">
        <v>0</v>
      </c>
      <c r="BC97" s="40">
        <f t="shared" si="51"/>
        <v>53.200000000000017</v>
      </c>
      <c r="BD97" s="40"/>
      <c r="BE97" s="40">
        <f t="shared" si="52"/>
        <v>53.2</v>
      </c>
      <c r="BF97" s="26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10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10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10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10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10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10"/>
      <c r="HF97" s="9"/>
      <c r="HG97" s="9"/>
    </row>
    <row r="98" spans="1:215" s="2" customFormat="1" ht="16.95" customHeight="1">
      <c r="A98" s="14" t="s">
        <v>98</v>
      </c>
      <c r="B98" s="40">
        <v>7965</v>
      </c>
      <c r="C98" s="40">
        <v>8186.8</v>
      </c>
      <c r="D98" s="4">
        <f t="shared" si="40"/>
        <v>1.0278468298807282</v>
      </c>
      <c r="E98" s="11">
        <v>10</v>
      </c>
      <c r="F98" s="5" t="s">
        <v>371</v>
      </c>
      <c r="G98" s="5" t="s">
        <v>371</v>
      </c>
      <c r="H98" s="5" t="s">
        <v>371</v>
      </c>
      <c r="I98" s="5" t="s">
        <v>371</v>
      </c>
      <c r="J98" s="5" t="s">
        <v>371</v>
      </c>
      <c r="K98" s="5" t="s">
        <v>371</v>
      </c>
      <c r="L98" s="5" t="s">
        <v>371</v>
      </c>
      <c r="M98" s="5" t="s">
        <v>371</v>
      </c>
      <c r="N98" s="40">
        <v>360.4</v>
      </c>
      <c r="O98" s="40">
        <v>426.7</v>
      </c>
      <c r="P98" s="4">
        <f t="shared" si="41"/>
        <v>1.1839622641509435</v>
      </c>
      <c r="Q98" s="11">
        <v>20</v>
      </c>
      <c r="R98" s="11">
        <v>1</v>
      </c>
      <c r="S98" s="11">
        <v>15</v>
      </c>
      <c r="T98" s="40">
        <v>13.1</v>
      </c>
      <c r="U98" s="40">
        <v>22.5</v>
      </c>
      <c r="V98" s="4">
        <f t="shared" si="42"/>
        <v>1.717557251908397</v>
      </c>
      <c r="W98" s="11">
        <v>20</v>
      </c>
      <c r="X98" s="40">
        <v>0.9</v>
      </c>
      <c r="Y98" s="40">
        <v>5</v>
      </c>
      <c r="Z98" s="4">
        <f t="shared" si="43"/>
        <v>5.5555555555555554</v>
      </c>
      <c r="AA98" s="11">
        <v>30</v>
      </c>
      <c r="AB98" s="5" t="s">
        <v>371</v>
      </c>
      <c r="AC98" s="5" t="s">
        <v>371</v>
      </c>
      <c r="AD98" s="5" t="s">
        <v>371</v>
      </c>
      <c r="AE98" s="5" t="s">
        <v>371</v>
      </c>
      <c r="AF98" s="11" t="s">
        <v>429</v>
      </c>
      <c r="AG98" s="11" t="s">
        <v>429</v>
      </c>
      <c r="AH98" s="11" t="s">
        <v>429</v>
      </c>
      <c r="AI98" s="11" t="s">
        <v>429</v>
      </c>
      <c r="AJ98" s="59">
        <v>18</v>
      </c>
      <c r="AK98" s="59">
        <v>18</v>
      </c>
      <c r="AL98" s="4">
        <f t="shared" si="44"/>
        <v>1</v>
      </c>
      <c r="AM98" s="11">
        <v>20</v>
      </c>
      <c r="AN98" s="58">
        <f t="shared" si="53"/>
        <v>2.3476132633622675</v>
      </c>
      <c r="AO98" s="58">
        <f t="shared" si="45"/>
        <v>1.3</v>
      </c>
      <c r="AP98" s="59">
        <v>2177</v>
      </c>
      <c r="AQ98" s="40">
        <f t="shared" si="46"/>
        <v>1187.4545454545455</v>
      </c>
      <c r="AR98" s="40">
        <f t="shared" si="47"/>
        <v>1543.7</v>
      </c>
      <c r="AS98" s="40">
        <f t="shared" si="48"/>
        <v>356.24545454545455</v>
      </c>
      <c r="AT98" s="40">
        <v>257.3</v>
      </c>
      <c r="AU98" s="40">
        <v>257.3</v>
      </c>
      <c r="AV98" s="40">
        <v>257.2</v>
      </c>
      <c r="AW98" s="40">
        <v>252.7</v>
      </c>
      <c r="AX98" s="40">
        <v>241.2</v>
      </c>
      <c r="AY98" s="40">
        <f t="shared" si="49"/>
        <v>278</v>
      </c>
      <c r="AZ98" s="11"/>
      <c r="BA98" s="40">
        <f t="shared" si="50"/>
        <v>278</v>
      </c>
      <c r="BB98" s="40">
        <v>0</v>
      </c>
      <c r="BC98" s="40">
        <f t="shared" si="51"/>
        <v>278</v>
      </c>
      <c r="BD98" s="40"/>
      <c r="BE98" s="40">
        <f t="shared" si="52"/>
        <v>278</v>
      </c>
      <c r="BF98" s="26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10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10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10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10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10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10"/>
      <c r="HF98" s="9"/>
      <c r="HG98" s="9"/>
    </row>
    <row r="99" spans="1:215" s="2" customFormat="1" ht="16.95" customHeight="1">
      <c r="A99" s="14" t="s">
        <v>99</v>
      </c>
      <c r="B99" s="40">
        <v>461</v>
      </c>
      <c r="C99" s="40">
        <v>560</v>
      </c>
      <c r="D99" s="4">
        <f t="shared" si="40"/>
        <v>1.2147505422993492</v>
      </c>
      <c r="E99" s="11">
        <v>10</v>
      </c>
      <c r="F99" s="5" t="s">
        <v>371</v>
      </c>
      <c r="G99" s="5" t="s">
        <v>371</v>
      </c>
      <c r="H99" s="5" t="s">
        <v>371</v>
      </c>
      <c r="I99" s="5" t="s">
        <v>371</v>
      </c>
      <c r="J99" s="5" t="s">
        <v>371</v>
      </c>
      <c r="K99" s="5" t="s">
        <v>371</v>
      </c>
      <c r="L99" s="5" t="s">
        <v>371</v>
      </c>
      <c r="M99" s="5" t="s">
        <v>371</v>
      </c>
      <c r="N99" s="40">
        <v>3172</v>
      </c>
      <c r="O99" s="40">
        <v>1715.2</v>
      </c>
      <c r="P99" s="4">
        <f t="shared" si="41"/>
        <v>0.54073139974779316</v>
      </c>
      <c r="Q99" s="11">
        <v>20</v>
      </c>
      <c r="R99" s="11">
        <v>1</v>
      </c>
      <c r="S99" s="11">
        <v>15</v>
      </c>
      <c r="T99" s="40">
        <v>66</v>
      </c>
      <c r="U99" s="40">
        <v>0</v>
      </c>
      <c r="V99" s="4">
        <f t="shared" si="42"/>
        <v>0</v>
      </c>
      <c r="W99" s="11">
        <v>25</v>
      </c>
      <c r="X99" s="40">
        <v>6.3</v>
      </c>
      <c r="Y99" s="40">
        <v>3.7</v>
      </c>
      <c r="Z99" s="4">
        <f t="shared" si="43"/>
        <v>0.58730158730158732</v>
      </c>
      <c r="AA99" s="11">
        <v>25</v>
      </c>
      <c r="AB99" s="5" t="s">
        <v>371</v>
      </c>
      <c r="AC99" s="5" t="s">
        <v>371</v>
      </c>
      <c r="AD99" s="5" t="s">
        <v>371</v>
      </c>
      <c r="AE99" s="5" t="s">
        <v>371</v>
      </c>
      <c r="AF99" s="11" t="s">
        <v>429</v>
      </c>
      <c r="AG99" s="11" t="s">
        <v>429</v>
      </c>
      <c r="AH99" s="11" t="s">
        <v>429</v>
      </c>
      <c r="AI99" s="11" t="s">
        <v>429</v>
      </c>
      <c r="AJ99" s="59">
        <v>1669</v>
      </c>
      <c r="AK99" s="59">
        <v>1669</v>
      </c>
      <c r="AL99" s="4">
        <f t="shared" si="44"/>
        <v>1</v>
      </c>
      <c r="AM99" s="11">
        <v>20</v>
      </c>
      <c r="AN99" s="58">
        <f t="shared" si="53"/>
        <v>0.63169280956946983</v>
      </c>
      <c r="AO99" s="58">
        <f t="shared" si="45"/>
        <v>0.63169280956946983</v>
      </c>
      <c r="AP99" s="59">
        <v>402</v>
      </c>
      <c r="AQ99" s="40">
        <f t="shared" si="46"/>
        <v>219.27272727272728</v>
      </c>
      <c r="AR99" s="40">
        <f t="shared" si="47"/>
        <v>138.5</v>
      </c>
      <c r="AS99" s="40">
        <f t="shared" si="48"/>
        <v>-80.77272727272728</v>
      </c>
      <c r="AT99" s="40">
        <v>40.299999999999997</v>
      </c>
      <c r="AU99" s="40">
        <v>23.7</v>
      </c>
      <c r="AV99" s="40">
        <v>10.3</v>
      </c>
      <c r="AW99" s="40">
        <v>21.8</v>
      </c>
      <c r="AX99" s="40">
        <v>13.4</v>
      </c>
      <c r="AY99" s="40">
        <f t="shared" si="49"/>
        <v>29</v>
      </c>
      <c r="AZ99" s="11"/>
      <c r="BA99" s="40">
        <f t="shared" si="50"/>
        <v>29</v>
      </c>
      <c r="BB99" s="40">
        <v>0</v>
      </c>
      <c r="BC99" s="40">
        <f t="shared" si="51"/>
        <v>29</v>
      </c>
      <c r="BD99" s="40">
        <f>MIN(BC99,29.9)</f>
        <v>29</v>
      </c>
      <c r="BE99" s="40">
        <f t="shared" si="52"/>
        <v>0</v>
      </c>
      <c r="BF99" s="26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10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10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10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10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10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10"/>
      <c r="HF99" s="9"/>
      <c r="HG99" s="9"/>
    </row>
    <row r="100" spans="1:215" s="2" customFormat="1" ht="16.95" customHeight="1">
      <c r="A100" s="14" t="s">
        <v>100</v>
      </c>
      <c r="B100" s="40">
        <v>1415</v>
      </c>
      <c r="C100" s="40">
        <v>1400</v>
      </c>
      <c r="D100" s="4">
        <f t="shared" si="40"/>
        <v>0.98939929328621912</v>
      </c>
      <c r="E100" s="11">
        <v>10</v>
      </c>
      <c r="F100" s="5" t="s">
        <v>371</v>
      </c>
      <c r="G100" s="5" t="s">
        <v>371</v>
      </c>
      <c r="H100" s="5" t="s">
        <v>371</v>
      </c>
      <c r="I100" s="5" t="s">
        <v>371</v>
      </c>
      <c r="J100" s="5" t="s">
        <v>371</v>
      </c>
      <c r="K100" s="5" t="s">
        <v>371</v>
      </c>
      <c r="L100" s="5" t="s">
        <v>371</v>
      </c>
      <c r="M100" s="5" t="s">
        <v>371</v>
      </c>
      <c r="N100" s="40">
        <v>1008.6</v>
      </c>
      <c r="O100" s="40">
        <v>1313.3</v>
      </c>
      <c r="P100" s="4">
        <f t="shared" si="41"/>
        <v>1.3021019234582589</v>
      </c>
      <c r="Q100" s="11">
        <v>20</v>
      </c>
      <c r="R100" s="11">
        <v>1</v>
      </c>
      <c r="S100" s="11">
        <v>15</v>
      </c>
      <c r="T100" s="40">
        <v>807.2</v>
      </c>
      <c r="U100" s="40">
        <v>890.3</v>
      </c>
      <c r="V100" s="4">
        <f t="shared" si="42"/>
        <v>1.1029484638255698</v>
      </c>
      <c r="W100" s="11">
        <v>25</v>
      </c>
      <c r="X100" s="40">
        <v>44.3</v>
      </c>
      <c r="Y100" s="40">
        <v>45.3</v>
      </c>
      <c r="Z100" s="4">
        <f t="shared" si="43"/>
        <v>1.0225733634311513</v>
      </c>
      <c r="AA100" s="11">
        <v>25</v>
      </c>
      <c r="AB100" s="5" t="s">
        <v>371</v>
      </c>
      <c r="AC100" s="5" t="s">
        <v>371</v>
      </c>
      <c r="AD100" s="5" t="s">
        <v>371</v>
      </c>
      <c r="AE100" s="5" t="s">
        <v>371</v>
      </c>
      <c r="AF100" s="11" t="s">
        <v>429</v>
      </c>
      <c r="AG100" s="11" t="s">
        <v>429</v>
      </c>
      <c r="AH100" s="11" t="s">
        <v>429</v>
      </c>
      <c r="AI100" s="11" t="s">
        <v>429</v>
      </c>
      <c r="AJ100" s="59">
        <v>557</v>
      </c>
      <c r="AK100" s="59">
        <v>557</v>
      </c>
      <c r="AL100" s="4">
        <f t="shared" si="44"/>
        <v>1</v>
      </c>
      <c r="AM100" s="11">
        <v>20</v>
      </c>
      <c r="AN100" s="58">
        <f t="shared" si="53"/>
        <v>1.0789050181169166</v>
      </c>
      <c r="AO100" s="58">
        <f t="shared" si="45"/>
        <v>1.0789050181169166</v>
      </c>
      <c r="AP100" s="59">
        <v>1472</v>
      </c>
      <c r="AQ100" s="40">
        <f t="shared" si="46"/>
        <v>802.90909090909088</v>
      </c>
      <c r="AR100" s="40">
        <f t="shared" si="47"/>
        <v>866.3</v>
      </c>
      <c r="AS100" s="40">
        <f t="shared" si="48"/>
        <v>63.390909090909076</v>
      </c>
      <c r="AT100" s="40">
        <v>164.6</v>
      </c>
      <c r="AU100" s="40">
        <v>134</v>
      </c>
      <c r="AV100" s="40">
        <v>136.4</v>
      </c>
      <c r="AW100" s="40">
        <v>138.19999999999999</v>
      </c>
      <c r="AX100" s="40">
        <v>154.80000000000001</v>
      </c>
      <c r="AY100" s="40">
        <f t="shared" si="49"/>
        <v>138.29999999999995</v>
      </c>
      <c r="AZ100" s="11"/>
      <c r="BA100" s="40">
        <f t="shared" si="50"/>
        <v>138.29999999999995</v>
      </c>
      <c r="BB100" s="40">
        <v>0</v>
      </c>
      <c r="BC100" s="40">
        <f t="shared" si="51"/>
        <v>138.29999999999995</v>
      </c>
      <c r="BD100" s="40"/>
      <c r="BE100" s="40">
        <f t="shared" si="52"/>
        <v>138.30000000000001</v>
      </c>
      <c r="BF100" s="26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10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10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10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10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10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10"/>
      <c r="HF100" s="9"/>
      <c r="HG100" s="9"/>
    </row>
    <row r="101" spans="1:215" s="2" customFormat="1" ht="16.95" customHeight="1">
      <c r="A101" s="14" t="s">
        <v>101</v>
      </c>
      <c r="B101" s="40">
        <v>0</v>
      </c>
      <c r="C101" s="40">
        <v>0</v>
      </c>
      <c r="D101" s="4">
        <f t="shared" si="40"/>
        <v>0</v>
      </c>
      <c r="E101" s="11">
        <v>0</v>
      </c>
      <c r="F101" s="5" t="s">
        <v>371</v>
      </c>
      <c r="G101" s="5" t="s">
        <v>371</v>
      </c>
      <c r="H101" s="5" t="s">
        <v>371</v>
      </c>
      <c r="I101" s="5" t="s">
        <v>371</v>
      </c>
      <c r="J101" s="5" t="s">
        <v>371</v>
      </c>
      <c r="K101" s="5" t="s">
        <v>371</v>
      </c>
      <c r="L101" s="5" t="s">
        <v>371</v>
      </c>
      <c r="M101" s="5" t="s">
        <v>371</v>
      </c>
      <c r="N101" s="40">
        <v>225.4</v>
      </c>
      <c r="O101" s="40">
        <v>176.9</v>
      </c>
      <c r="P101" s="4">
        <f t="shared" si="41"/>
        <v>0.7848269742679681</v>
      </c>
      <c r="Q101" s="11">
        <v>20</v>
      </c>
      <c r="R101" s="11">
        <v>1</v>
      </c>
      <c r="S101" s="11">
        <v>15</v>
      </c>
      <c r="T101" s="40">
        <v>84.5</v>
      </c>
      <c r="U101" s="40">
        <v>159.80000000000001</v>
      </c>
      <c r="V101" s="4">
        <f t="shared" si="42"/>
        <v>1.8911242603550298</v>
      </c>
      <c r="W101" s="11">
        <v>15</v>
      </c>
      <c r="X101" s="40">
        <v>8.6</v>
      </c>
      <c r="Y101" s="40">
        <v>7.9</v>
      </c>
      <c r="Z101" s="4">
        <f t="shared" si="43"/>
        <v>0.91860465116279078</v>
      </c>
      <c r="AA101" s="11">
        <v>35</v>
      </c>
      <c r="AB101" s="5" t="s">
        <v>371</v>
      </c>
      <c r="AC101" s="5" t="s">
        <v>371</v>
      </c>
      <c r="AD101" s="5" t="s">
        <v>371</v>
      </c>
      <c r="AE101" s="5" t="s">
        <v>371</v>
      </c>
      <c r="AF101" s="11" t="s">
        <v>429</v>
      </c>
      <c r="AG101" s="11" t="s">
        <v>429</v>
      </c>
      <c r="AH101" s="11" t="s">
        <v>429</v>
      </c>
      <c r="AI101" s="11" t="s">
        <v>429</v>
      </c>
      <c r="AJ101" s="59">
        <v>135</v>
      </c>
      <c r="AK101" s="59">
        <v>135</v>
      </c>
      <c r="AL101" s="4">
        <f t="shared" si="44"/>
        <v>1</v>
      </c>
      <c r="AM101" s="11">
        <v>20</v>
      </c>
      <c r="AN101" s="58">
        <f t="shared" si="53"/>
        <v>1.059186344584595</v>
      </c>
      <c r="AO101" s="58">
        <f t="shared" si="45"/>
        <v>1.059186344584595</v>
      </c>
      <c r="AP101" s="59">
        <v>1910</v>
      </c>
      <c r="AQ101" s="40">
        <f t="shared" si="46"/>
        <v>1041.8181818181818</v>
      </c>
      <c r="AR101" s="40">
        <f t="shared" si="47"/>
        <v>1103.5</v>
      </c>
      <c r="AS101" s="40">
        <f t="shared" si="48"/>
        <v>61.681818181818244</v>
      </c>
      <c r="AT101" s="40">
        <v>225.7</v>
      </c>
      <c r="AU101" s="40">
        <v>213.7</v>
      </c>
      <c r="AV101" s="40">
        <v>125.3</v>
      </c>
      <c r="AW101" s="40">
        <v>182.7</v>
      </c>
      <c r="AX101" s="40">
        <v>182.6</v>
      </c>
      <c r="AY101" s="40">
        <f t="shared" si="49"/>
        <v>173.50000000000011</v>
      </c>
      <c r="AZ101" s="11"/>
      <c r="BA101" s="40">
        <f t="shared" si="50"/>
        <v>173.50000000000011</v>
      </c>
      <c r="BB101" s="40">
        <v>0</v>
      </c>
      <c r="BC101" s="40">
        <f t="shared" si="51"/>
        <v>173.50000000000011</v>
      </c>
      <c r="BD101" s="40"/>
      <c r="BE101" s="40">
        <f t="shared" si="52"/>
        <v>173.5</v>
      </c>
      <c r="BF101" s="26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10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10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10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10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10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10"/>
      <c r="HF101" s="9"/>
      <c r="HG101" s="9"/>
    </row>
    <row r="102" spans="1:215" s="2" customFormat="1" ht="16.95" customHeight="1">
      <c r="A102" s="62" t="s">
        <v>102</v>
      </c>
      <c r="B102" s="40">
        <v>0</v>
      </c>
      <c r="C102" s="40">
        <v>0</v>
      </c>
      <c r="D102" s="4">
        <f t="shared" si="40"/>
        <v>0</v>
      </c>
      <c r="E102" s="11">
        <v>0</v>
      </c>
      <c r="F102" s="5" t="s">
        <v>371</v>
      </c>
      <c r="G102" s="5" t="s">
        <v>371</v>
      </c>
      <c r="H102" s="5" t="s">
        <v>371</v>
      </c>
      <c r="I102" s="5" t="s">
        <v>371</v>
      </c>
      <c r="J102" s="5" t="s">
        <v>371</v>
      </c>
      <c r="K102" s="5" t="s">
        <v>371</v>
      </c>
      <c r="L102" s="5" t="s">
        <v>371</v>
      </c>
      <c r="M102" s="5" t="s">
        <v>371</v>
      </c>
      <c r="N102" s="40">
        <v>653</v>
      </c>
      <c r="O102" s="40">
        <v>806.6</v>
      </c>
      <c r="P102" s="4">
        <f t="shared" si="41"/>
        <v>1.2352220520673813</v>
      </c>
      <c r="Q102" s="11">
        <v>20</v>
      </c>
      <c r="R102" s="11">
        <v>1</v>
      </c>
      <c r="S102" s="11">
        <v>15</v>
      </c>
      <c r="T102" s="40">
        <v>567.79999999999995</v>
      </c>
      <c r="U102" s="40">
        <v>614.1</v>
      </c>
      <c r="V102" s="4">
        <f t="shared" si="42"/>
        <v>1.0815427967594224</v>
      </c>
      <c r="W102" s="11">
        <v>30</v>
      </c>
      <c r="X102" s="40">
        <v>28.5</v>
      </c>
      <c r="Y102" s="40">
        <v>28</v>
      </c>
      <c r="Z102" s="4">
        <f t="shared" si="43"/>
        <v>0.98245614035087714</v>
      </c>
      <c r="AA102" s="11">
        <v>20</v>
      </c>
      <c r="AB102" s="5" t="s">
        <v>371</v>
      </c>
      <c r="AC102" s="5" t="s">
        <v>371</v>
      </c>
      <c r="AD102" s="5" t="s">
        <v>371</v>
      </c>
      <c r="AE102" s="5" t="s">
        <v>371</v>
      </c>
      <c r="AF102" s="11" t="s">
        <v>429</v>
      </c>
      <c r="AG102" s="11" t="s">
        <v>429</v>
      </c>
      <c r="AH102" s="11" t="s">
        <v>429</v>
      </c>
      <c r="AI102" s="11" t="s">
        <v>429</v>
      </c>
      <c r="AJ102" s="59">
        <v>430</v>
      </c>
      <c r="AK102" s="59">
        <v>431</v>
      </c>
      <c r="AL102" s="4">
        <f t="shared" si="44"/>
        <v>1.0023255813953489</v>
      </c>
      <c r="AM102" s="11">
        <v>20</v>
      </c>
      <c r="AN102" s="58">
        <f t="shared" si="53"/>
        <v>1.065203422657665</v>
      </c>
      <c r="AO102" s="58">
        <f t="shared" si="45"/>
        <v>1.065203422657665</v>
      </c>
      <c r="AP102" s="59">
        <v>692</v>
      </c>
      <c r="AQ102" s="40">
        <f t="shared" si="46"/>
        <v>377.45454545454544</v>
      </c>
      <c r="AR102" s="40">
        <f t="shared" si="47"/>
        <v>402.1</v>
      </c>
      <c r="AS102" s="40">
        <f t="shared" si="48"/>
        <v>24.645454545454584</v>
      </c>
      <c r="AT102" s="40">
        <v>56.4</v>
      </c>
      <c r="AU102" s="40">
        <v>76.400000000000006</v>
      </c>
      <c r="AV102" s="40">
        <v>53.9</v>
      </c>
      <c r="AW102" s="40">
        <v>68.3</v>
      </c>
      <c r="AX102" s="40">
        <v>64.400000000000006</v>
      </c>
      <c r="AY102" s="40">
        <f t="shared" si="49"/>
        <v>82.700000000000045</v>
      </c>
      <c r="AZ102" s="11"/>
      <c r="BA102" s="40">
        <f t="shared" si="50"/>
        <v>82.700000000000045</v>
      </c>
      <c r="BB102" s="40">
        <v>0</v>
      </c>
      <c r="BC102" s="40">
        <f t="shared" si="51"/>
        <v>82.700000000000045</v>
      </c>
      <c r="BD102" s="40">
        <f>MIN(BC102,84.8)</f>
        <v>82.700000000000045</v>
      </c>
      <c r="BE102" s="40">
        <f t="shared" si="52"/>
        <v>0</v>
      </c>
      <c r="BF102" s="26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10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10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10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10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10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10"/>
      <c r="HF102" s="9"/>
      <c r="HG102" s="9"/>
    </row>
    <row r="103" spans="1:215" s="2" customFormat="1" ht="16.95" customHeight="1">
      <c r="A103" s="14" t="s">
        <v>103</v>
      </c>
      <c r="B103" s="40">
        <v>0</v>
      </c>
      <c r="C103" s="40">
        <v>0</v>
      </c>
      <c r="D103" s="4">
        <f t="shared" si="40"/>
        <v>0</v>
      </c>
      <c r="E103" s="11">
        <v>0</v>
      </c>
      <c r="F103" s="5" t="s">
        <v>371</v>
      </c>
      <c r="G103" s="5" t="s">
        <v>371</v>
      </c>
      <c r="H103" s="5" t="s">
        <v>371</v>
      </c>
      <c r="I103" s="5" t="s">
        <v>371</v>
      </c>
      <c r="J103" s="5" t="s">
        <v>371</v>
      </c>
      <c r="K103" s="5" t="s">
        <v>371</v>
      </c>
      <c r="L103" s="5" t="s">
        <v>371</v>
      </c>
      <c r="M103" s="5" t="s">
        <v>371</v>
      </c>
      <c r="N103" s="40">
        <v>548</v>
      </c>
      <c r="O103" s="40">
        <v>574</v>
      </c>
      <c r="P103" s="4">
        <f t="shared" si="41"/>
        <v>1.0474452554744527</v>
      </c>
      <c r="Q103" s="11">
        <v>20</v>
      </c>
      <c r="R103" s="11">
        <v>1</v>
      </c>
      <c r="S103" s="11">
        <v>15</v>
      </c>
      <c r="T103" s="40">
        <v>108.4</v>
      </c>
      <c r="U103" s="40">
        <v>114</v>
      </c>
      <c r="V103" s="4">
        <f t="shared" si="42"/>
        <v>1.051660516605166</v>
      </c>
      <c r="W103" s="11">
        <v>20</v>
      </c>
      <c r="X103" s="40">
        <v>7.2</v>
      </c>
      <c r="Y103" s="40">
        <v>10.7</v>
      </c>
      <c r="Z103" s="4">
        <f t="shared" si="43"/>
        <v>1.4861111111111109</v>
      </c>
      <c r="AA103" s="11">
        <v>30</v>
      </c>
      <c r="AB103" s="5" t="s">
        <v>371</v>
      </c>
      <c r="AC103" s="5" t="s">
        <v>371</v>
      </c>
      <c r="AD103" s="5" t="s">
        <v>371</v>
      </c>
      <c r="AE103" s="5" t="s">
        <v>371</v>
      </c>
      <c r="AF103" s="11" t="s">
        <v>429</v>
      </c>
      <c r="AG103" s="11" t="s">
        <v>429</v>
      </c>
      <c r="AH103" s="11" t="s">
        <v>429</v>
      </c>
      <c r="AI103" s="11" t="s">
        <v>429</v>
      </c>
      <c r="AJ103" s="59">
        <v>187</v>
      </c>
      <c r="AK103" s="59">
        <v>187</v>
      </c>
      <c r="AL103" s="4">
        <f t="shared" si="44"/>
        <v>1</v>
      </c>
      <c r="AM103" s="11">
        <v>20</v>
      </c>
      <c r="AN103" s="58">
        <f t="shared" si="53"/>
        <v>1.1577661788088163</v>
      </c>
      <c r="AO103" s="58">
        <f t="shared" si="45"/>
        <v>1.1577661788088163</v>
      </c>
      <c r="AP103" s="59">
        <v>890</v>
      </c>
      <c r="AQ103" s="40">
        <f t="shared" si="46"/>
        <v>485.45454545454544</v>
      </c>
      <c r="AR103" s="40">
        <f t="shared" si="47"/>
        <v>562</v>
      </c>
      <c r="AS103" s="40">
        <f t="shared" si="48"/>
        <v>76.545454545454561</v>
      </c>
      <c r="AT103" s="40">
        <v>102.8</v>
      </c>
      <c r="AU103" s="40">
        <v>105.1</v>
      </c>
      <c r="AV103" s="40">
        <v>87.9</v>
      </c>
      <c r="AW103" s="40">
        <v>92.1</v>
      </c>
      <c r="AX103" s="40">
        <v>79.8</v>
      </c>
      <c r="AY103" s="40">
        <f t="shared" si="49"/>
        <v>94.300000000000011</v>
      </c>
      <c r="AZ103" s="11"/>
      <c r="BA103" s="40">
        <f t="shared" si="50"/>
        <v>94.300000000000011</v>
      </c>
      <c r="BB103" s="40">
        <v>0</v>
      </c>
      <c r="BC103" s="40">
        <f t="shared" si="51"/>
        <v>94.300000000000011</v>
      </c>
      <c r="BD103" s="40"/>
      <c r="BE103" s="40">
        <f t="shared" si="52"/>
        <v>94.3</v>
      </c>
      <c r="BF103" s="26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10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10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10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10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10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10"/>
      <c r="HF103" s="9"/>
      <c r="HG103" s="9"/>
    </row>
    <row r="104" spans="1:215" s="2" customFormat="1" ht="16.95" customHeight="1">
      <c r="A104" s="14" t="s">
        <v>104</v>
      </c>
      <c r="B104" s="40">
        <v>0</v>
      </c>
      <c r="C104" s="40">
        <v>0</v>
      </c>
      <c r="D104" s="4">
        <f t="shared" si="40"/>
        <v>0</v>
      </c>
      <c r="E104" s="11">
        <v>0</v>
      </c>
      <c r="F104" s="5" t="s">
        <v>371</v>
      </c>
      <c r="G104" s="5" t="s">
        <v>371</v>
      </c>
      <c r="H104" s="5" t="s">
        <v>371</v>
      </c>
      <c r="I104" s="5" t="s">
        <v>371</v>
      </c>
      <c r="J104" s="5" t="s">
        <v>371</v>
      </c>
      <c r="K104" s="5" t="s">
        <v>371</v>
      </c>
      <c r="L104" s="5" t="s">
        <v>371</v>
      </c>
      <c r="M104" s="5" t="s">
        <v>371</v>
      </c>
      <c r="N104" s="40">
        <v>470.5</v>
      </c>
      <c r="O104" s="40">
        <v>314.5</v>
      </c>
      <c r="P104" s="4">
        <f t="shared" si="41"/>
        <v>0.66843783209351748</v>
      </c>
      <c r="Q104" s="11">
        <v>20</v>
      </c>
      <c r="R104" s="11">
        <v>1</v>
      </c>
      <c r="S104" s="11">
        <v>15</v>
      </c>
      <c r="T104" s="40">
        <v>72.5</v>
      </c>
      <c r="U104" s="40">
        <v>71.2</v>
      </c>
      <c r="V104" s="4">
        <f t="shared" si="42"/>
        <v>0.98206896551724143</v>
      </c>
      <c r="W104" s="11">
        <v>15</v>
      </c>
      <c r="X104" s="40">
        <v>5.5</v>
      </c>
      <c r="Y104" s="40">
        <v>6.4</v>
      </c>
      <c r="Z104" s="4">
        <f t="shared" si="43"/>
        <v>1.1636363636363638</v>
      </c>
      <c r="AA104" s="11">
        <v>35</v>
      </c>
      <c r="AB104" s="5" t="s">
        <v>371</v>
      </c>
      <c r="AC104" s="5" t="s">
        <v>371</v>
      </c>
      <c r="AD104" s="5" t="s">
        <v>371</v>
      </c>
      <c r="AE104" s="5" t="s">
        <v>371</v>
      </c>
      <c r="AF104" s="11" t="s">
        <v>429</v>
      </c>
      <c r="AG104" s="11" t="s">
        <v>429</v>
      </c>
      <c r="AH104" s="11" t="s">
        <v>429</v>
      </c>
      <c r="AI104" s="11" t="s">
        <v>429</v>
      </c>
      <c r="AJ104" s="59">
        <v>107</v>
      </c>
      <c r="AK104" s="59">
        <v>107</v>
      </c>
      <c r="AL104" s="4">
        <f t="shared" si="44"/>
        <v>1</v>
      </c>
      <c r="AM104" s="11">
        <v>20</v>
      </c>
      <c r="AN104" s="58">
        <f t="shared" si="53"/>
        <v>0.98882917954192096</v>
      </c>
      <c r="AO104" s="58">
        <f t="shared" si="45"/>
        <v>0.98882917954192096</v>
      </c>
      <c r="AP104" s="59">
        <v>552</v>
      </c>
      <c r="AQ104" s="40">
        <f t="shared" si="46"/>
        <v>301.09090909090907</v>
      </c>
      <c r="AR104" s="40">
        <f t="shared" si="47"/>
        <v>297.7</v>
      </c>
      <c r="AS104" s="40">
        <f t="shared" si="48"/>
        <v>-3.3909090909090764</v>
      </c>
      <c r="AT104" s="40">
        <v>59.2</v>
      </c>
      <c r="AU104" s="40">
        <v>61.9</v>
      </c>
      <c r="AV104" s="40">
        <v>40.200000000000003</v>
      </c>
      <c r="AW104" s="40">
        <v>56.8</v>
      </c>
      <c r="AX104" s="40">
        <v>42.8</v>
      </c>
      <c r="AY104" s="40">
        <f t="shared" si="49"/>
        <v>36.799999999999955</v>
      </c>
      <c r="AZ104" s="11"/>
      <c r="BA104" s="40">
        <f t="shared" si="50"/>
        <v>36.799999999999955</v>
      </c>
      <c r="BB104" s="40">
        <v>0</v>
      </c>
      <c r="BC104" s="40">
        <f t="shared" si="51"/>
        <v>36.799999999999955</v>
      </c>
      <c r="BD104" s="40"/>
      <c r="BE104" s="40">
        <f t="shared" si="52"/>
        <v>36.799999999999997</v>
      </c>
      <c r="BF104" s="26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10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10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10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10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10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10"/>
      <c r="HF104" s="9"/>
      <c r="HG104" s="9"/>
    </row>
    <row r="105" spans="1:215" s="2" customFormat="1" ht="16.95" customHeight="1">
      <c r="A105" s="19" t="s">
        <v>105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26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10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10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10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10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10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10"/>
      <c r="HF105" s="9"/>
      <c r="HG105" s="9"/>
    </row>
    <row r="106" spans="1:215" s="2" customFormat="1" ht="16.95" customHeight="1">
      <c r="A106" s="14" t="s">
        <v>106</v>
      </c>
      <c r="B106" s="40">
        <v>380925</v>
      </c>
      <c r="C106" s="40">
        <v>505778</v>
      </c>
      <c r="D106" s="4">
        <f t="shared" si="40"/>
        <v>1.3277626829428366</v>
      </c>
      <c r="E106" s="11">
        <v>10</v>
      </c>
      <c r="F106" s="5" t="s">
        <v>371</v>
      </c>
      <c r="G106" s="5" t="s">
        <v>371</v>
      </c>
      <c r="H106" s="5" t="s">
        <v>371</v>
      </c>
      <c r="I106" s="5" t="s">
        <v>371</v>
      </c>
      <c r="J106" s="5" t="s">
        <v>371</v>
      </c>
      <c r="K106" s="5" t="s">
        <v>371</v>
      </c>
      <c r="L106" s="5" t="s">
        <v>371</v>
      </c>
      <c r="M106" s="5" t="s">
        <v>371</v>
      </c>
      <c r="N106" s="40">
        <v>8753.5</v>
      </c>
      <c r="O106" s="40">
        <v>9866.2999999999993</v>
      </c>
      <c r="P106" s="4">
        <f t="shared" si="41"/>
        <v>1.1271262923402068</v>
      </c>
      <c r="Q106" s="11">
        <v>20</v>
      </c>
      <c r="R106" s="11">
        <v>1</v>
      </c>
      <c r="S106" s="11">
        <v>15</v>
      </c>
      <c r="T106" s="40">
        <v>27</v>
      </c>
      <c r="U106" s="40">
        <v>47</v>
      </c>
      <c r="V106" s="4">
        <f t="shared" si="42"/>
        <v>1.7407407407407407</v>
      </c>
      <c r="W106" s="11">
        <v>30</v>
      </c>
      <c r="X106" s="40">
        <v>46.8</v>
      </c>
      <c r="Y106" s="40">
        <v>0</v>
      </c>
      <c r="Z106" s="4">
        <f t="shared" si="43"/>
        <v>0</v>
      </c>
      <c r="AA106" s="11">
        <v>20</v>
      </c>
      <c r="AB106" s="5" t="s">
        <v>371</v>
      </c>
      <c r="AC106" s="5" t="s">
        <v>371</v>
      </c>
      <c r="AD106" s="5" t="s">
        <v>371</v>
      </c>
      <c r="AE106" s="5" t="s">
        <v>371</v>
      </c>
      <c r="AF106" s="11" t="s">
        <v>429</v>
      </c>
      <c r="AG106" s="11" t="s">
        <v>429</v>
      </c>
      <c r="AH106" s="11" t="s">
        <v>429</v>
      </c>
      <c r="AI106" s="11" t="s">
        <v>429</v>
      </c>
      <c r="AJ106" s="59">
        <v>71</v>
      </c>
      <c r="AK106" s="59">
        <v>82</v>
      </c>
      <c r="AL106" s="4">
        <f t="shared" si="44"/>
        <v>1.1549295774647887</v>
      </c>
      <c r="AM106" s="11">
        <v>20</v>
      </c>
      <c r="AN106" s="58">
        <f t="shared" si="53"/>
        <v>1.0968779691108739</v>
      </c>
      <c r="AO106" s="58">
        <f t="shared" si="45"/>
        <v>1.0968779691108739</v>
      </c>
      <c r="AP106" s="59">
        <v>2154</v>
      </c>
      <c r="AQ106" s="40">
        <f t="shared" si="46"/>
        <v>1174.909090909091</v>
      </c>
      <c r="AR106" s="40">
        <f t="shared" si="47"/>
        <v>1288.7</v>
      </c>
      <c r="AS106" s="40">
        <f t="shared" si="48"/>
        <v>113.79090909090905</v>
      </c>
      <c r="AT106" s="40">
        <v>185.5</v>
      </c>
      <c r="AU106" s="40">
        <v>173</v>
      </c>
      <c r="AV106" s="40">
        <v>177.6</v>
      </c>
      <c r="AW106" s="40">
        <v>143.5</v>
      </c>
      <c r="AX106" s="40">
        <v>235.2</v>
      </c>
      <c r="AY106" s="40">
        <f t="shared" si="49"/>
        <v>373.90000000000009</v>
      </c>
      <c r="AZ106" s="11"/>
      <c r="BA106" s="40">
        <f t="shared" si="50"/>
        <v>373.90000000000009</v>
      </c>
      <c r="BB106" s="40">
        <v>0</v>
      </c>
      <c r="BC106" s="40">
        <f t="shared" si="51"/>
        <v>373.90000000000009</v>
      </c>
      <c r="BD106" s="40"/>
      <c r="BE106" s="40">
        <f t="shared" si="52"/>
        <v>373.9</v>
      </c>
      <c r="BF106" s="26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10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10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10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10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10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10"/>
      <c r="HF106" s="9"/>
      <c r="HG106" s="9"/>
    </row>
    <row r="107" spans="1:215" s="2" customFormat="1" ht="16.95" customHeight="1">
      <c r="A107" s="14" t="s">
        <v>107</v>
      </c>
      <c r="B107" s="40">
        <v>0</v>
      </c>
      <c r="C107" s="40">
        <v>0</v>
      </c>
      <c r="D107" s="4">
        <f t="shared" si="40"/>
        <v>0</v>
      </c>
      <c r="E107" s="11">
        <v>0</v>
      </c>
      <c r="F107" s="5" t="s">
        <v>371</v>
      </c>
      <c r="G107" s="5" t="s">
        <v>371</v>
      </c>
      <c r="H107" s="5" t="s">
        <v>371</v>
      </c>
      <c r="I107" s="5" t="s">
        <v>371</v>
      </c>
      <c r="J107" s="5" t="s">
        <v>371</v>
      </c>
      <c r="K107" s="5" t="s">
        <v>371</v>
      </c>
      <c r="L107" s="5" t="s">
        <v>371</v>
      </c>
      <c r="M107" s="5" t="s">
        <v>371</v>
      </c>
      <c r="N107" s="40">
        <v>9356.2999999999993</v>
      </c>
      <c r="O107" s="40">
        <v>8105.1</v>
      </c>
      <c r="P107" s="4">
        <f t="shared" si="41"/>
        <v>0.86627192373053463</v>
      </c>
      <c r="Q107" s="11">
        <v>20</v>
      </c>
      <c r="R107" s="11">
        <v>1</v>
      </c>
      <c r="S107" s="11">
        <v>15</v>
      </c>
      <c r="T107" s="40">
        <v>129</v>
      </c>
      <c r="U107" s="40">
        <v>198.7</v>
      </c>
      <c r="V107" s="4">
        <f t="shared" si="42"/>
        <v>1.5403100775193797</v>
      </c>
      <c r="W107" s="11">
        <v>25</v>
      </c>
      <c r="X107" s="40">
        <v>134</v>
      </c>
      <c r="Y107" s="40">
        <v>240.6</v>
      </c>
      <c r="Z107" s="4">
        <f t="shared" si="43"/>
        <v>1.7955223880597015</v>
      </c>
      <c r="AA107" s="11">
        <v>25</v>
      </c>
      <c r="AB107" s="5" t="s">
        <v>371</v>
      </c>
      <c r="AC107" s="5" t="s">
        <v>371</v>
      </c>
      <c r="AD107" s="5" t="s">
        <v>371</v>
      </c>
      <c r="AE107" s="5" t="s">
        <v>371</v>
      </c>
      <c r="AF107" s="11" t="s">
        <v>429</v>
      </c>
      <c r="AG107" s="11" t="s">
        <v>429</v>
      </c>
      <c r="AH107" s="11" t="s">
        <v>429</v>
      </c>
      <c r="AI107" s="11" t="s">
        <v>429</v>
      </c>
      <c r="AJ107" s="59">
        <v>512</v>
      </c>
      <c r="AK107" s="59">
        <v>765</v>
      </c>
      <c r="AL107" s="4">
        <f t="shared" si="44"/>
        <v>1.494140625</v>
      </c>
      <c r="AM107" s="11">
        <v>20</v>
      </c>
      <c r="AN107" s="58">
        <f t="shared" si="53"/>
        <v>1.3867053582294069</v>
      </c>
      <c r="AO107" s="58">
        <f t="shared" si="45"/>
        <v>1.2186705358229406</v>
      </c>
      <c r="AP107" s="59">
        <v>1884</v>
      </c>
      <c r="AQ107" s="40">
        <f t="shared" si="46"/>
        <v>1027.6363636363637</v>
      </c>
      <c r="AR107" s="40">
        <f t="shared" si="47"/>
        <v>1252.4000000000001</v>
      </c>
      <c r="AS107" s="40">
        <f t="shared" si="48"/>
        <v>224.76363636363635</v>
      </c>
      <c r="AT107" s="40">
        <v>112</v>
      </c>
      <c r="AU107" s="40">
        <v>222.7</v>
      </c>
      <c r="AV107" s="40">
        <v>303.60000000000002</v>
      </c>
      <c r="AW107" s="40">
        <v>205.3</v>
      </c>
      <c r="AX107" s="40">
        <v>182.9</v>
      </c>
      <c r="AY107" s="40">
        <f t="shared" si="49"/>
        <v>225.90000000000009</v>
      </c>
      <c r="AZ107" s="11"/>
      <c r="BA107" s="40">
        <f t="shared" si="50"/>
        <v>225.90000000000009</v>
      </c>
      <c r="BB107" s="40">
        <v>0</v>
      </c>
      <c r="BC107" s="40">
        <f t="shared" si="51"/>
        <v>225.90000000000009</v>
      </c>
      <c r="BD107" s="40"/>
      <c r="BE107" s="40">
        <f t="shared" si="52"/>
        <v>225.9</v>
      </c>
      <c r="BF107" s="26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10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10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10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10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10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10"/>
      <c r="HF107" s="9"/>
      <c r="HG107" s="9"/>
    </row>
    <row r="108" spans="1:215" s="2" customFormat="1" ht="16.95" customHeight="1">
      <c r="A108" s="14" t="s">
        <v>108</v>
      </c>
      <c r="B108" s="40">
        <v>0</v>
      </c>
      <c r="C108" s="40">
        <v>245.7</v>
      </c>
      <c r="D108" s="4">
        <f t="shared" si="40"/>
        <v>0</v>
      </c>
      <c r="E108" s="11">
        <v>0</v>
      </c>
      <c r="F108" s="5" t="s">
        <v>371</v>
      </c>
      <c r="G108" s="5" t="s">
        <v>371</v>
      </c>
      <c r="H108" s="5" t="s">
        <v>371</v>
      </c>
      <c r="I108" s="5" t="s">
        <v>371</v>
      </c>
      <c r="J108" s="5" t="s">
        <v>371</v>
      </c>
      <c r="K108" s="5" t="s">
        <v>371</v>
      </c>
      <c r="L108" s="5" t="s">
        <v>371</v>
      </c>
      <c r="M108" s="5" t="s">
        <v>371</v>
      </c>
      <c r="N108" s="40">
        <v>9276.7000000000007</v>
      </c>
      <c r="O108" s="40">
        <v>6809.8</v>
      </c>
      <c r="P108" s="4">
        <f t="shared" si="41"/>
        <v>0.73407569502085868</v>
      </c>
      <c r="Q108" s="11">
        <v>20</v>
      </c>
      <c r="R108" s="11">
        <v>1</v>
      </c>
      <c r="S108" s="11">
        <v>15</v>
      </c>
      <c r="T108" s="40">
        <v>293</v>
      </c>
      <c r="U108" s="40">
        <v>172.4</v>
      </c>
      <c r="V108" s="4">
        <f t="shared" si="42"/>
        <v>0.58839590443686007</v>
      </c>
      <c r="W108" s="11">
        <v>25</v>
      </c>
      <c r="X108" s="40">
        <v>38</v>
      </c>
      <c r="Y108" s="40">
        <v>71.7</v>
      </c>
      <c r="Z108" s="4">
        <f t="shared" si="43"/>
        <v>1.8868421052631579</v>
      </c>
      <c r="AA108" s="11">
        <v>25</v>
      </c>
      <c r="AB108" s="5" t="s">
        <v>371</v>
      </c>
      <c r="AC108" s="5" t="s">
        <v>371</v>
      </c>
      <c r="AD108" s="5" t="s">
        <v>371</v>
      </c>
      <c r="AE108" s="5" t="s">
        <v>371</v>
      </c>
      <c r="AF108" s="11" t="s">
        <v>429</v>
      </c>
      <c r="AG108" s="11" t="s">
        <v>429</v>
      </c>
      <c r="AH108" s="11" t="s">
        <v>429</v>
      </c>
      <c r="AI108" s="11" t="s">
        <v>429</v>
      </c>
      <c r="AJ108" s="59">
        <v>480</v>
      </c>
      <c r="AK108" s="59">
        <v>687</v>
      </c>
      <c r="AL108" s="4">
        <f t="shared" si="44"/>
        <v>1.4312499999999999</v>
      </c>
      <c r="AM108" s="11">
        <v>20</v>
      </c>
      <c r="AN108" s="58">
        <f t="shared" si="53"/>
        <v>1.1446425156468345</v>
      </c>
      <c r="AO108" s="58">
        <f t="shared" si="45"/>
        <v>1.1446425156468345</v>
      </c>
      <c r="AP108" s="59">
        <v>3644</v>
      </c>
      <c r="AQ108" s="40">
        <f t="shared" si="46"/>
        <v>1987.6363636363635</v>
      </c>
      <c r="AR108" s="40">
        <f t="shared" si="47"/>
        <v>2275.1</v>
      </c>
      <c r="AS108" s="40">
        <f t="shared" si="48"/>
        <v>287.4636363636364</v>
      </c>
      <c r="AT108" s="40">
        <v>404.8</v>
      </c>
      <c r="AU108" s="40">
        <v>387.3</v>
      </c>
      <c r="AV108" s="40">
        <v>344.4</v>
      </c>
      <c r="AW108" s="40">
        <v>346</v>
      </c>
      <c r="AX108" s="40">
        <v>314.3</v>
      </c>
      <c r="AY108" s="40">
        <f t="shared" si="49"/>
        <v>478.29999999999995</v>
      </c>
      <c r="AZ108" s="11"/>
      <c r="BA108" s="40">
        <f t="shared" si="50"/>
        <v>478.29999999999995</v>
      </c>
      <c r="BB108" s="40">
        <v>0</v>
      </c>
      <c r="BC108" s="40">
        <f t="shared" si="51"/>
        <v>478.29999999999995</v>
      </c>
      <c r="BD108" s="40"/>
      <c r="BE108" s="40">
        <f t="shared" si="52"/>
        <v>478.3</v>
      </c>
      <c r="BF108" s="26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10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10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10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10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10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10"/>
      <c r="HF108" s="9"/>
      <c r="HG108" s="9"/>
    </row>
    <row r="109" spans="1:215" s="2" customFormat="1" ht="16.95" customHeight="1">
      <c r="A109" s="14" t="s">
        <v>109</v>
      </c>
      <c r="B109" s="40">
        <v>23399</v>
      </c>
      <c r="C109" s="40">
        <v>122122.2</v>
      </c>
      <c r="D109" s="4">
        <f t="shared" si="40"/>
        <v>5.2191204752339839</v>
      </c>
      <c r="E109" s="11">
        <v>10</v>
      </c>
      <c r="F109" s="5" t="s">
        <v>371</v>
      </c>
      <c r="G109" s="5" t="s">
        <v>371</v>
      </c>
      <c r="H109" s="5" t="s">
        <v>371</v>
      </c>
      <c r="I109" s="5" t="s">
        <v>371</v>
      </c>
      <c r="J109" s="5" t="s">
        <v>371</v>
      </c>
      <c r="K109" s="5" t="s">
        <v>371</v>
      </c>
      <c r="L109" s="5" t="s">
        <v>371</v>
      </c>
      <c r="M109" s="5" t="s">
        <v>371</v>
      </c>
      <c r="N109" s="40">
        <v>6802.2</v>
      </c>
      <c r="O109" s="40">
        <v>8724.2999999999993</v>
      </c>
      <c r="P109" s="4">
        <f t="shared" si="41"/>
        <v>1.2825703448884185</v>
      </c>
      <c r="Q109" s="11">
        <v>20</v>
      </c>
      <c r="R109" s="11">
        <v>1</v>
      </c>
      <c r="S109" s="11">
        <v>15</v>
      </c>
      <c r="T109" s="40">
        <v>6</v>
      </c>
      <c r="U109" s="40">
        <v>4</v>
      </c>
      <c r="V109" s="4">
        <f t="shared" si="42"/>
        <v>0.66666666666666663</v>
      </c>
      <c r="W109" s="11">
        <v>20</v>
      </c>
      <c r="X109" s="40">
        <v>9.6</v>
      </c>
      <c r="Y109" s="40">
        <v>19.399999999999999</v>
      </c>
      <c r="Z109" s="4">
        <f t="shared" si="43"/>
        <v>2.0208333333333335</v>
      </c>
      <c r="AA109" s="11">
        <v>30</v>
      </c>
      <c r="AB109" s="5" t="s">
        <v>371</v>
      </c>
      <c r="AC109" s="5" t="s">
        <v>371</v>
      </c>
      <c r="AD109" s="5" t="s">
        <v>371</v>
      </c>
      <c r="AE109" s="5" t="s">
        <v>371</v>
      </c>
      <c r="AF109" s="11" t="s">
        <v>429</v>
      </c>
      <c r="AG109" s="11" t="s">
        <v>429</v>
      </c>
      <c r="AH109" s="11" t="s">
        <v>429</v>
      </c>
      <c r="AI109" s="11" t="s">
        <v>429</v>
      </c>
      <c r="AJ109" s="59">
        <v>52</v>
      </c>
      <c r="AK109" s="59">
        <v>52</v>
      </c>
      <c r="AL109" s="4">
        <f t="shared" si="44"/>
        <v>1</v>
      </c>
      <c r="AM109" s="11">
        <v>20</v>
      </c>
      <c r="AN109" s="58">
        <f t="shared" si="53"/>
        <v>1.6243560433342743</v>
      </c>
      <c r="AO109" s="58">
        <f t="shared" si="45"/>
        <v>1.2424356043334275</v>
      </c>
      <c r="AP109" s="59">
        <v>2354</v>
      </c>
      <c r="AQ109" s="40">
        <f t="shared" si="46"/>
        <v>1284</v>
      </c>
      <c r="AR109" s="40">
        <f t="shared" si="47"/>
        <v>1595.3</v>
      </c>
      <c r="AS109" s="40">
        <f t="shared" si="48"/>
        <v>311.29999999999995</v>
      </c>
      <c r="AT109" s="40">
        <v>259.8</v>
      </c>
      <c r="AU109" s="40">
        <v>258</v>
      </c>
      <c r="AV109" s="40">
        <v>260.60000000000002</v>
      </c>
      <c r="AW109" s="40">
        <v>259.39999999999998</v>
      </c>
      <c r="AX109" s="40">
        <v>261.3</v>
      </c>
      <c r="AY109" s="40">
        <f t="shared" si="49"/>
        <v>296.20000000000005</v>
      </c>
      <c r="AZ109" s="11"/>
      <c r="BA109" s="40">
        <f t="shared" si="50"/>
        <v>296.20000000000005</v>
      </c>
      <c r="BB109" s="40">
        <v>0</v>
      </c>
      <c r="BC109" s="40">
        <f t="shared" si="51"/>
        <v>296.20000000000005</v>
      </c>
      <c r="BD109" s="40"/>
      <c r="BE109" s="40">
        <f t="shared" si="52"/>
        <v>296.2</v>
      </c>
      <c r="BF109" s="26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10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10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10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10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10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10"/>
      <c r="HF109" s="9"/>
      <c r="HG109" s="9"/>
    </row>
    <row r="110" spans="1:215" s="2" customFormat="1" ht="16.95" customHeight="1">
      <c r="A110" s="14" t="s">
        <v>110</v>
      </c>
      <c r="B110" s="40">
        <v>0</v>
      </c>
      <c r="C110" s="40">
        <v>35104.400000000001</v>
      </c>
      <c r="D110" s="4">
        <f t="shared" ref="D110:D172" si="54">IF(E110=0,0,IF(B110=0,1,IF(C110&lt;0,0,C110/B110)))</f>
        <v>0</v>
      </c>
      <c r="E110" s="11">
        <v>0</v>
      </c>
      <c r="F110" s="5" t="s">
        <v>371</v>
      </c>
      <c r="G110" s="5" t="s">
        <v>371</v>
      </c>
      <c r="H110" s="5" t="s">
        <v>371</v>
      </c>
      <c r="I110" s="5" t="s">
        <v>371</v>
      </c>
      <c r="J110" s="5" t="s">
        <v>371</v>
      </c>
      <c r="K110" s="5" t="s">
        <v>371</v>
      </c>
      <c r="L110" s="5" t="s">
        <v>371</v>
      </c>
      <c r="M110" s="5" t="s">
        <v>371</v>
      </c>
      <c r="N110" s="40">
        <v>157783.70000000001</v>
      </c>
      <c r="O110" s="40">
        <v>17032.5</v>
      </c>
      <c r="P110" s="4">
        <f t="shared" ref="P110:P172" si="55">IF(Q110=0,0,IF(N110=0,1,IF(O110&lt;0,0,O110/N110)))</f>
        <v>0.10794841292224734</v>
      </c>
      <c r="Q110" s="11">
        <v>20</v>
      </c>
      <c r="R110" s="11">
        <v>1</v>
      </c>
      <c r="S110" s="11">
        <v>15</v>
      </c>
      <c r="T110" s="40">
        <v>965</v>
      </c>
      <c r="U110" s="40">
        <v>1036.9000000000001</v>
      </c>
      <c r="V110" s="4">
        <f t="shared" ref="V110:V172" si="56">IF(W110=0,0,IF(T110=0,1,IF(U110&lt;0,0,U110/T110)))</f>
        <v>1.0745077720207254</v>
      </c>
      <c r="W110" s="11">
        <v>25</v>
      </c>
      <c r="X110" s="40">
        <v>2</v>
      </c>
      <c r="Y110" s="40">
        <v>1.2</v>
      </c>
      <c r="Z110" s="4">
        <f t="shared" ref="Z110:Z172" si="57">IF(AA110=0,0,IF(X110=0,1,IF(Y110&lt;0,0,Y110/X110)))</f>
        <v>0.6</v>
      </c>
      <c r="AA110" s="11">
        <v>25</v>
      </c>
      <c r="AB110" s="5" t="s">
        <v>371</v>
      </c>
      <c r="AC110" s="5" t="s">
        <v>371</v>
      </c>
      <c r="AD110" s="5" t="s">
        <v>371</v>
      </c>
      <c r="AE110" s="5" t="s">
        <v>371</v>
      </c>
      <c r="AF110" s="11" t="s">
        <v>429</v>
      </c>
      <c r="AG110" s="11" t="s">
        <v>429</v>
      </c>
      <c r="AH110" s="11" t="s">
        <v>429</v>
      </c>
      <c r="AI110" s="11" t="s">
        <v>429</v>
      </c>
      <c r="AJ110" s="59">
        <v>635</v>
      </c>
      <c r="AK110" s="59">
        <v>629</v>
      </c>
      <c r="AL110" s="4">
        <f t="shared" ref="AL110:AL172" si="58">IF(AM110=0,0,IF(AJ110=0,1,IF(AK110&lt;0,0,AK110/AJ110)))</f>
        <v>0.99055118110236218</v>
      </c>
      <c r="AM110" s="11">
        <v>20</v>
      </c>
      <c r="AN110" s="58">
        <f t="shared" si="53"/>
        <v>0.75078748743819368</v>
      </c>
      <c r="AO110" s="58">
        <f t="shared" si="45"/>
        <v>0.75078748743819368</v>
      </c>
      <c r="AP110" s="59">
        <v>1527</v>
      </c>
      <c r="AQ110" s="40">
        <f t="shared" ref="AQ110:AQ172" si="59">AP110/11*6</f>
        <v>832.90909090909088</v>
      </c>
      <c r="AR110" s="40">
        <f t="shared" ref="AR110:AR172" si="60">ROUND(AO110*AQ110,1)</f>
        <v>625.29999999999995</v>
      </c>
      <c r="AS110" s="40">
        <f t="shared" ref="AS110:AS172" si="61">AR110-AQ110</f>
        <v>-207.60909090909092</v>
      </c>
      <c r="AT110" s="40">
        <v>75</v>
      </c>
      <c r="AU110" s="40">
        <v>67.400000000000006</v>
      </c>
      <c r="AV110" s="40">
        <v>106.6</v>
      </c>
      <c r="AW110" s="40">
        <v>104.9</v>
      </c>
      <c r="AX110" s="40">
        <v>115.3</v>
      </c>
      <c r="AY110" s="40">
        <f t="shared" si="49"/>
        <v>156.09999999999997</v>
      </c>
      <c r="AZ110" s="11"/>
      <c r="BA110" s="40">
        <f t="shared" si="50"/>
        <v>156.09999999999997</v>
      </c>
      <c r="BB110" s="40">
        <v>0</v>
      </c>
      <c r="BC110" s="40">
        <f t="shared" si="51"/>
        <v>156.09999999999997</v>
      </c>
      <c r="BD110" s="40">
        <f>MIN(BC110,209.3)</f>
        <v>156.09999999999997</v>
      </c>
      <c r="BE110" s="40">
        <f t="shared" ref="BE110:BE172" si="62">ROUND(BC110-BD110,1)</f>
        <v>0</v>
      </c>
      <c r="BF110" s="26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10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10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10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10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10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10"/>
      <c r="HF110" s="9"/>
      <c r="HG110" s="9"/>
    </row>
    <row r="111" spans="1:215" s="2" customFormat="1" ht="16.95" customHeight="1">
      <c r="A111" s="14" t="s">
        <v>111</v>
      </c>
      <c r="B111" s="40">
        <v>330839</v>
      </c>
      <c r="C111" s="40">
        <v>304476</v>
      </c>
      <c r="D111" s="4">
        <f t="shared" si="54"/>
        <v>0.92031471501243811</v>
      </c>
      <c r="E111" s="11">
        <v>10</v>
      </c>
      <c r="F111" s="5" t="s">
        <v>371</v>
      </c>
      <c r="G111" s="5" t="s">
        <v>371</v>
      </c>
      <c r="H111" s="5" t="s">
        <v>371</v>
      </c>
      <c r="I111" s="5" t="s">
        <v>371</v>
      </c>
      <c r="J111" s="5" t="s">
        <v>371</v>
      </c>
      <c r="K111" s="5" t="s">
        <v>371</v>
      </c>
      <c r="L111" s="5" t="s">
        <v>371</v>
      </c>
      <c r="M111" s="5" t="s">
        <v>371</v>
      </c>
      <c r="N111" s="40">
        <v>6317.6</v>
      </c>
      <c r="O111" s="40">
        <v>4151.2</v>
      </c>
      <c r="P111" s="4">
        <f t="shared" si="55"/>
        <v>0.65708496897556024</v>
      </c>
      <c r="Q111" s="11">
        <v>20</v>
      </c>
      <c r="R111" s="11">
        <v>1</v>
      </c>
      <c r="S111" s="11">
        <v>15</v>
      </c>
      <c r="T111" s="40">
        <v>5</v>
      </c>
      <c r="U111" s="40">
        <v>9.8000000000000007</v>
      </c>
      <c r="V111" s="4">
        <f t="shared" si="56"/>
        <v>1.9600000000000002</v>
      </c>
      <c r="W111" s="11">
        <v>30</v>
      </c>
      <c r="X111" s="40">
        <v>0.9</v>
      </c>
      <c r="Y111" s="40">
        <v>6.5</v>
      </c>
      <c r="Z111" s="4">
        <f t="shared" si="57"/>
        <v>7.2222222222222223</v>
      </c>
      <c r="AA111" s="11">
        <v>20</v>
      </c>
      <c r="AB111" s="5" t="s">
        <v>371</v>
      </c>
      <c r="AC111" s="5" t="s">
        <v>371</v>
      </c>
      <c r="AD111" s="5" t="s">
        <v>371</v>
      </c>
      <c r="AE111" s="5" t="s">
        <v>371</v>
      </c>
      <c r="AF111" s="11" t="s">
        <v>429</v>
      </c>
      <c r="AG111" s="11" t="s">
        <v>429</v>
      </c>
      <c r="AH111" s="11" t="s">
        <v>429</v>
      </c>
      <c r="AI111" s="11" t="s">
        <v>429</v>
      </c>
      <c r="AJ111" s="59">
        <v>21</v>
      </c>
      <c r="AK111" s="59">
        <v>21</v>
      </c>
      <c r="AL111" s="4">
        <f t="shared" si="58"/>
        <v>1</v>
      </c>
      <c r="AM111" s="11">
        <v>20</v>
      </c>
      <c r="AN111" s="58">
        <f t="shared" si="53"/>
        <v>2.2659938345572179</v>
      </c>
      <c r="AO111" s="58">
        <f t="shared" ref="AO111:AO174" si="63">IF(AN111&gt;1.2,IF((AN111-1.2)*0.1+1.2&gt;1.3,1.3,(AN111-1.2)*0.1+1.2),AN111)</f>
        <v>1.3</v>
      </c>
      <c r="AP111" s="59">
        <v>4571</v>
      </c>
      <c r="AQ111" s="40">
        <f t="shared" si="59"/>
        <v>2493.2727272727275</v>
      </c>
      <c r="AR111" s="40">
        <f t="shared" si="60"/>
        <v>3241.3</v>
      </c>
      <c r="AS111" s="40">
        <f t="shared" si="61"/>
        <v>748.0272727272727</v>
      </c>
      <c r="AT111" s="40">
        <v>531.9</v>
      </c>
      <c r="AU111" s="40">
        <v>524.70000000000005</v>
      </c>
      <c r="AV111" s="40">
        <v>534.1</v>
      </c>
      <c r="AW111" s="40">
        <v>526.29999999999995</v>
      </c>
      <c r="AX111" s="40">
        <v>438.1</v>
      </c>
      <c r="AY111" s="40">
        <f t="shared" ref="AY111:AY174" si="64">AR111-SUM(AT111:AX111)</f>
        <v>686.20000000000027</v>
      </c>
      <c r="AZ111" s="11"/>
      <c r="BA111" s="40">
        <f t="shared" ref="BA111:BA174" si="65">IF(OR(AY111&lt;0,AZ111="+"),0,AY111)</f>
        <v>686.20000000000027</v>
      </c>
      <c r="BB111" s="40">
        <v>0</v>
      </c>
      <c r="BC111" s="40">
        <f t="shared" ref="BC111:BC174" si="66">BA111+BB111</f>
        <v>686.20000000000027</v>
      </c>
      <c r="BD111" s="40"/>
      <c r="BE111" s="40">
        <f t="shared" si="62"/>
        <v>686.2</v>
      </c>
      <c r="BF111" s="26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10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10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10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10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10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10"/>
      <c r="HF111" s="9"/>
      <c r="HG111" s="9"/>
    </row>
    <row r="112" spans="1:215" s="2" customFormat="1" ht="16.95" customHeight="1">
      <c r="A112" s="14" t="s">
        <v>112</v>
      </c>
      <c r="B112" s="40">
        <v>0</v>
      </c>
      <c r="C112" s="40">
        <v>0</v>
      </c>
      <c r="D112" s="4">
        <f t="shared" si="54"/>
        <v>0</v>
      </c>
      <c r="E112" s="11">
        <v>0</v>
      </c>
      <c r="F112" s="5" t="s">
        <v>371</v>
      </c>
      <c r="G112" s="5" t="s">
        <v>371</v>
      </c>
      <c r="H112" s="5" t="s">
        <v>371</v>
      </c>
      <c r="I112" s="5" t="s">
        <v>371</v>
      </c>
      <c r="J112" s="5" t="s">
        <v>371</v>
      </c>
      <c r="K112" s="5" t="s">
        <v>371</v>
      </c>
      <c r="L112" s="5" t="s">
        <v>371</v>
      </c>
      <c r="M112" s="5" t="s">
        <v>371</v>
      </c>
      <c r="N112" s="40">
        <v>875.7</v>
      </c>
      <c r="O112" s="40">
        <v>1414.6</v>
      </c>
      <c r="P112" s="4">
        <f t="shared" si="55"/>
        <v>1.6153933995660612</v>
      </c>
      <c r="Q112" s="11">
        <v>20</v>
      </c>
      <c r="R112" s="11">
        <v>1</v>
      </c>
      <c r="S112" s="11">
        <v>15</v>
      </c>
      <c r="T112" s="40">
        <v>254</v>
      </c>
      <c r="U112" s="40">
        <v>225.1</v>
      </c>
      <c r="V112" s="4">
        <f t="shared" si="56"/>
        <v>0.88622047244094482</v>
      </c>
      <c r="W112" s="11">
        <v>20</v>
      </c>
      <c r="X112" s="40">
        <v>160</v>
      </c>
      <c r="Y112" s="40">
        <v>162.19999999999999</v>
      </c>
      <c r="Z112" s="4">
        <f t="shared" si="57"/>
        <v>1.0137499999999999</v>
      </c>
      <c r="AA112" s="11">
        <v>30</v>
      </c>
      <c r="AB112" s="5" t="s">
        <v>371</v>
      </c>
      <c r="AC112" s="5" t="s">
        <v>371</v>
      </c>
      <c r="AD112" s="5" t="s">
        <v>371</v>
      </c>
      <c r="AE112" s="5" t="s">
        <v>371</v>
      </c>
      <c r="AF112" s="11" t="s">
        <v>429</v>
      </c>
      <c r="AG112" s="11" t="s">
        <v>429</v>
      </c>
      <c r="AH112" s="11" t="s">
        <v>429</v>
      </c>
      <c r="AI112" s="11" t="s">
        <v>429</v>
      </c>
      <c r="AJ112" s="59">
        <v>1178</v>
      </c>
      <c r="AK112" s="59">
        <v>1150</v>
      </c>
      <c r="AL112" s="4">
        <f t="shared" si="58"/>
        <v>0.97623089983022071</v>
      </c>
      <c r="AM112" s="11">
        <v>20</v>
      </c>
      <c r="AN112" s="58">
        <f t="shared" ref="AN112:AN175" si="67">(D112*E112+P112*Q112+R112*S112+V112*W112+Z112*AA112+AL112*AM112)/(E112+Q112+S112+W112+AA112+AM112)</f>
        <v>1.0949466232070906</v>
      </c>
      <c r="AO112" s="58">
        <f t="shared" si="63"/>
        <v>1.0949466232070906</v>
      </c>
      <c r="AP112" s="59">
        <v>5203</v>
      </c>
      <c r="AQ112" s="40">
        <f t="shared" si="59"/>
        <v>2838</v>
      </c>
      <c r="AR112" s="40">
        <f t="shared" si="60"/>
        <v>3107.5</v>
      </c>
      <c r="AS112" s="40">
        <f t="shared" si="61"/>
        <v>269.5</v>
      </c>
      <c r="AT112" s="40">
        <v>614.1</v>
      </c>
      <c r="AU112" s="40">
        <v>569</v>
      </c>
      <c r="AV112" s="40">
        <v>354.2</v>
      </c>
      <c r="AW112" s="40">
        <v>498.7</v>
      </c>
      <c r="AX112" s="40">
        <v>411.9</v>
      </c>
      <c r="AY112" s="40">
        <f t="shared" si="64"/>
        <v>659.59999999999991</v>
      </c>
      <c r="AZ112" s="11"/>
      <c r="BA112" s="40">
        <f t="shared" si="65"/>
        <v>659.59999999999991</v>
      </c>
      <c r="BB112" s="40">
        <v>0</v>
      </c>
      <c r="BC112" s="40">
        <f t="shared" si="66"/>
        <v>659.59999999999991</v>
      </c>
      <c r="BD112" s="40"/>
      <c r="BE112" s="40">
        <f t="shared" si="62"/>
        <v>659.6</v>
      </c>
      <c r="BF112" s="26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10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10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10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10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10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10"/>
      <c r="HF112" s="9"/>
      <c r="HG112" s="9"/>
    </row>
    <row r="113" spans="1:215" s="2" customFormat="1" ht="16.95" customHeight="1">
      <c r="A113" s="14" t="s">
        <v>113</v>
      </c>
      <c r="B113" s="40">
        <v>0</v>
      </c>
      <c r="C113" s="40">
        <v>0</v>
      </c>
      <c r="D113" s="4">
        <f t="shared" si="54"/>
        <v>0</v>
      </c>
      <c r="E113" s="11">
        <v>0</v>
      </c>
      <c r="F113" s="5" t="s">
        <v>371</v>
      </c>
      <c r="G113" s="5" t="s">
        <v>371</v>
      </c>
      <c r="H113" s="5" t="s">
        <v>371</v>
      </c>
      <c r="I113" s="5" t="s">
        <v>371</v>
      </c>
      <c r="J113" s="5" t="s">
        <v>371</v>
      </c>
      <c r="K113" s="5" t="s">
        <v>371</v>
      </c>
      <c r="L113" s="5" t="s">
        <v>371</v>
      </c>
      <c r="M113" s="5" t="s">
        <v>371</v>
      </c>
      <c r="N113" s="40">
        <v>50131.9</v>
      </c>
      <c r="O113" s="40">
        <v>5223.5</v>
      </c>
      <c r="P113" s="4">
        <f t="shared" si="55"/>
        <v>0.10419513323851678</v>
      </c>
      <c r="Q113" s="11">
        <v>20</v>
      </c>
      <c r="R113" s="11">
        <v>1</v>
      </c>
      <c r="S113" s="11">
        <v>15</v>
      </c>
      <c r="T113" s="40">
        <v>331</v>
      </c>
      <c r="U113" s="40">
        <v>381.6</v>
      </c>
      <c r="V113" s="4">
        <f t="shared" si="56"/>
        <v>1.1528700906344411</v>
      </c>
      <c r="W113" s="11">
        <v>25</v>
      </c>
      <c r="X113" s="40">
        <v>532</v>
      </c>
      <c r="Y113" s="40">
        <v>561.6</v>
      </c>
      <c r="Z113" s="4">
        <f t="shared" si="57"/>
        <v>1.055639097744361</v>
      </c>
      <c r="AA113" s="11">
        <v>25</v>
      </c>
      <c r="AB113" s="5" t="s">
        <v>371</v>
      </c>
      <c r="AC113" s="5" t="s">
        <v>371</v>
      </c>
      <c r="AD113" s="5" t="s">
        <v>371</v>
      </c>
      <c r="AE113" s="5" t="s">
        <v>371</v>
      </c>
      <c r="AF113" s="11" t="s">
        <v>429</v>
      </c>
      <c r="AG113" s="11" t="s">
        <v>429</v>
      </c>
      <c r="AH113" s="11" t="s">
        <v>429</v>
      </c>
      <c r="AI113" s="11" t="s">
        <v>429</v>
      </c>
      <c r="AJ113" s="59">
        <v>450</v>
      </c>
      <c r="AK113" s="59">
        <v>405</v>
      </c>
      <c r="AL113" s="4">
        <f t="shared" si="58"/>
        <v>0.9</v>
      </c>
      <c r="AM113" s="11">
        <v>20</v>
      </c>
      <c r="AN113" s="58">
        <f t="shared" si="67"/>
        <v>0.85996792737371797</v>
      </c>
      <c r="AO113" s="58">
        <f t="shared" si="63"/>
        <v>0.85996792737371797</v>
      </c>
      <c r="AP113" s="59">
        <v>2157</v>
      </c>
      <c r="AQ113" s="40">
        <f t="shared" si="59"/>
        <v>1176.5454545454545</v>
      </c>
      <c r="AR113" s="40">
        <f t="shared" si="60"/>
        <v>1011.8</v>
      </c>
      <c r="AS113" s="40">
        <f t="shared" si="61"/>
        <v>-164.74545454545455</v>
      </c>
      <c r="AT113" s="40">
        <v>183.4</v>
      </c>
      <c r="AU113" s="40">
        <v>168.9</v>
      </c>
      <c r="AV113" s="40">
        <v>128.9</v>
      </c>
      <c r="AW113" s="40">
        <v>182.2</v>
      </c>
      <c r="AX113" s="40">
        <v>162.4</v>
      </c>
      <c r="AY113" s="40">
        <f t="shared" si="64"/>
        <v>185.99999999999989</v>
      </c>
      <c r="AZ113" s="11"/>
      <c r="BA113" s="40">
        <f t="shared" si="65"/>
        <v>185.99999999999989</v>
      </c>
      <c r="BB113" s="40">
        <v>0</v>
      </c>
      <c r="BC113" s="40">
        <f t="shared" si="66"/>
        <v>185.99999999999989</v>
      </c>
      <c r="BD113" s="40"/>
      <c r="BE113" s="40">
        <f t="shared" si="62"/>
        <v>186</v>
      </c>
      <c r="BF113" s="26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10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10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10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10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10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10"/>
      <c r="HF113" s="9"/>
      <c r="HG113" s="9"/>
    </row>
    <row r="114" spans="1:215" s="2" customFormat="1" ht="16.95" customHeight="1">
      <c r="A114" s="14" t="s">
        <v>114</v>
      </c>
      <c r="B114" s="40">
        <v>7994</v>
      </c>
      <c r="C114" s="40">
        <v>12168.8</v>
      </c>
      <c r="D114" s="4">
        <f t="shared" si="54"/>
        <v>1.5222416812609456</v>
      </c>
      <c r="E114" s="11">
        <v>10</v>
      </c>
      <c r="F114" s="5" t="s">
        <v>371</v>
      </c>
      <c r="G114" s="5" t="s">
        <v>371</v>
      </c>
      <c r="H114" s="5" t="s">
        <v>371</v>
      </c>
      <c r="I114" s="5" t="s">
        <v>371</v>
      </c>
      <c r="J114" s="5" t="s">
        <v>371</v>
      </c>
      <c r="K114" s="5" t="s">
        <v>371</v>
      </c>
      <c r="L114" s="5" t="s">
        <v>371</v>
      </c>
      <c r="M114" s="5" t="s">
        <v>371</v>
      </c>
      <c r="N114" s="40">
        <v>23069.7</v>
      </c>
      <c r="O114" s="40">
        <v>3193.2</v>
      </c>
      <c r="P114" s="4">
        <f t="shared" si="55"/>
        <v>0.13841532399641088</v>
      </c>
      <c r="Q114" s="11">
        <v>20</v>
      </c>
      <c r="R114" s="11">
        <v>1</v>
      </c>
      <c r="S114" s="11">
        <v>15</v>
      </c>
      <c r="T114" s="40">
        <v>39</v>
      </c>
      <c r="U114" s="40">
        <v>26.9</v>
      </c>
      <c r="V114" s="4">
        <f t="shared" si="56"/>
        <v>0.68974358974358974</v>
      </c>
      <c r="W114" s="11">
        <v>20</v>
      </c>
      <c r="X114" s="40">
        <v>39.799999999999997</v>
      </c>
      <c r="Y114" s="40">
        <v>39.6</v>
      </c>
      <c r="Z114" s="4">
        <f t="shared" si="57"/>
        <v>0.99497487437185939</v>
      </c>
      <c r="AA114" s="11">
        <v>30</v>
      </c>
      <c r="AB114" s="5" t="s">
        <v>371</v>
      </c>
      <c r="AC114" s="5" t="s">
        <v>371</v>
      </c>
      <c r="AD114" s="5" t="s">
        <v>371</v>
      </c>
      <c r="AE114" s="5" t="s">
        <v>371</v>
      </c>
      <c r="AF114" s="11" t="s">
        <v>429</v>
      </c>
      <c r="AG114" s="11" t="s">
        <v>429</v>
      </c>
      <c r="AH114" s="11" t="s">
        <v>429</v>
      </c>
      <c r="AI114" s="11" t="s">
        <v>429</v>
      </c>
      <c r="AJ114" s="59">
        <v>225</v>
      </c>
      <c r="AK114" s="59">
        <v>208</v>
      </c>
      <c r="AL114" s="4">
        <f t="shared" si="58"/>
        <v>0.9244444444444444</v>
      </c>
      <c r="AM114" s="11">
        <v>20</v>
      </c>
      <c r="AN114" s="58">
        <f t="shared" si="67"/>
        <v>0.82716287136916644</v>
      </c>
      <c r="AO114" s="58">
        <f t="shared" si="63"/>
        <v>0.82716287136916644</v>
      </c>
      <c r="AP114" s="59">
        <v>2629</v>
      </c>
      <c r="AQ114" s="40">
        <f t="shared" si="59"/>
        <v>1434</v>
      </c>
      <c r="AR114" s="40">
        <f t="shared" si="60"/>
        <v>1186.2</v>
      </c>
      <c r="AS114" s="40">
        <f t="shared" si="61"/>
        <v>-247.79999999999995</v>
      </c>
      <c r="AT114" s="40">
        <v>85.2</v>
      </c>
      <c r="AU114" s="40">
        <v>85.7</v>
      </c>
      <c r="AV114" s="40">
        <v>233.4</v>
      </c>
      <c r="AW114" s="40">
        <v>361.9</v>
      </c>
      <c r="AX114" s="40">
        <v>310.7</v>
      </c>
      <c r="AY114" s="40">
        <f t="shared" si="64"/>
        <v>109.29999999999995</v>
      </c>
      <c r="AZ114" s="11"/>
      <c r="BA114" s="40">
        <f t="shared" si="65"/>
        <v>109.29999999999995</v>
      </c>
      <c r="BB114" s="40">
        <v>0</v>
      </c>
      <c r="BC114" s="40">
        <f t="shared" si="66"/>
        <v>109.29999999999995</v>
      </c>
      <c r="BD114" s="40"/>
      <c r="BE114" s="40">
        <f t="shared" si="62"/>
        <v>109.3</v>
      </c>
      <c r="BF114" s="26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10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10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10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10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10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10"/>
      <c r="HF114" s="9"/>
      <c r="HG114" s="9"/>
    </row>
    <row r="115" spans="1:215" s="2" customFormat="1" ht="16.95" customHeight="1">
      <c r="A115" s="14" t="s">
        <v>115</v>
      </c>
      <c r="B115" s="40">
        <v>0</v>
      </c>
      <c r="C115" s="40">
        <v>8580</v>
      </c>
      <c r="D115" s="4">
        <f t="shared" si="54"/>
        <v>0</v>
      </c>
      <c r="E115" s="11">
        <v>0</v>
      </c>
      <c r="F115" s="5" t="s">
        <v>371</v>
      </c>
      <c r="G115" s="5" t="s">
        <v>371</v>
      </c>
      <c r="H115" s="5" t="s">
        <v>371</v>
      </c>
      <c r="I115" s="5" t="s">
        <v>371</v>
      </c>
      <c r="J115" s="5" t="s">
        <v>371</v>
      </c>
      <c r="K115" s="5" t="s">
        <v>371</v>
      </c>
      <c r="L115" s="5" t="s">
        <v>371</v>
      </c>
      <c r="M115" s="5" t="s">
        <v>371</v>
      </c>
      <c r="N115" s="40">
        <v>6562.6</v>
      </c>
      <c r="O115" s="40">
        <v>11112.4</v>
      </c>
      <c r="P115" s="4">
        <f t="shared" si="55"/>
        <v>1.6932922926888732</v>
      </c>
      <c r="Q115" s="11">
        <v>20</v>
      </c>
      <c r="R115" s="11">
        <v>1</v>
      </c>
      <c r="S115" s="11">
        <v>15</v>
      </c>
      <c r="T115" s="40">
        <v>0</v>
      </c>
      <c r="U115" s="40">
        <v>0</v>
      </c>
      <c r="V115" s="4">
        <f t="shared" si="56"/>
        <v>0</v>
      </c>
      <c r="W115" s="11">
        <v>0</v>
      </c>
      <c r="X115" s="40">
        <v>0</v>
      </c>
      <c r="Y115" s="40">
        <v>0</v>
      </c>
      <c r="Z115" s="4">
        <f t="shared" si="57"/>
        <v>0</v>
      </c>
      <c r="AA115" s="11">
        <v>0</v>
      </c>
      <c r="AB115" s="5" t="s">
        <v>371</v>
      </c>
      <c r="AC115" s="5" t="s">
        <v>371</v>
      </c>
      <c r="AD115" s="5" t="s">
        <v>371</v>
      </c>
      <c r="AE115" s="5" t="s">
        <v>371</v>
      </c>
      <c r="AF115" s="11" t="s">
        <v>429</v>
      </c>
      <c r="AG115" s="11" t="s">
        <v>429</v>
      </c>
      <c r="AH115" s="11" t="s">
        <v>429</v>
      </c>
      <c r="AI115" s="11" t="s">
        <v>429</v>
      </c>
      <c r="AJ115" s="59">
        <v>0</v>
      </c>
      <c r="AK115" s="59">
        <v>0</v>
      </c>
      <c r="AL115" s="4">
        <f t="shared" si="58"/>
        <v>0</v>
      </c>
      <c r="AM115" s="11">
        <v>0</v>
      </c>
      <c r="AN115" s="58">
        <f t="shared" si="67"/>
        <v>1.3961670243936419</v>
      </c>
      <c r="AO115" s="58">
        <f t="shared" si="63"/>
        <v>1.2196167024393643</v>
      </c>
      <c r="AP115" s="59">
        <v>3903</v>
      </c>
      <c r="AQ115" s="40">
        <f t="shared" si="59"/>
        <v>2128.909090909091</v>
      </c>
      <c r="AR115" s="40">
        <f t="shared" si="60"/>
        <v>2596.5</v>
      </c>
      <c r="AS115" s="40">
        <f t="shared" si="61"/>
        <v>467.59090909090901</v>
      </c>
      <c r="AT115" s="40">
        <v>234.1</v>
      </c>
      <c r="AU115" s="40">
        <v>444.1</v>
      </c>
      <c r="AV115" s="40">
        <v>627.20000000000005</v>
      </c>
      <c r="AW115" s="40">
        <v>427.3</v>
      </c>
      <c r="AX115" s="40">
        <v>371.7</v>
      </c>
      <c r="AY115" s="40">
        <f t="shared" si="64"/>
        <v>492.09999999999991</v>
      </c>
      <c r="AZ115" s="11"/>
      <c r="BA115" s="40">
        <f t="shared" si="65"/>
        <v>492.09999999999991</v>
      </c>
      <c r="BB115" s="40">
        <v>0</v>
      </c>
      <c r="BC115" s="40">
        <f t="shared" si="66"/>
        <v>492.09999999999991</v>
      </c>
      <c r="BD115" s="40"/>
      <c r="BE115" s="40">
        <f t="shared" si="62"/>
        <v>492.1</v>
      </c>
      <c r="BF115" s="26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10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10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10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10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10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10"/>
      <c r="HF115" s="9"/>
      <c r="HG115" s="9"/>
    </row>
    <row r="116" spans="1:215" s="2" customFormat="1" ht="16.95" customHeight="1">
      <c r="A116" s="14" t="s">
        <v>116</v>
      </c>
      <c r="B116" s="40">
        <v>4026066</v>
      </c>
      <c r="C116" s="40">
        <v>3788619.9</v>
      </c>
      <c r="D116" s="4">
        <f t="shared" si="54"/>
        <v>0.94102279992429327</v>
      </c>
      <c r="E116" s="11">
        <v>10</v>
      </c>
      <c r="F116" s="5" t="s">
        <v>371</v>
      </c>
      <c r="G116" s="5" t="s">
        <v>371</v>
      </c>
      <c r="H116" s="5" t="s">
        <v>371</v>
      </c>
      <c r="I116" s="5" t="s">
        <v>371</v>
      </c>
      <c r="J116" s="5" t="s">
        <v>371</v>
      </c>
      <c r="K116" s="5" t="s">
        <v>371</v>
      </c>
      <c r="L116" s="5" t="s">
        <v>371</v>
      </c>
      <c r="M116" s="5" t="s">
        <v>371</v>
      </c>
      <c r="N116" s="40">
        <v>29879.3</v>
      </c>
      <c r="O116" s="40">
        <v>30782.2</v>
      </c>
      <c r="P116" s="4">
        <f t="shared" si="55"/>
        <v>1.0302182447379959</v>
      </c>
      <c r="Q116" s="11">
        <v>20</v>
      </c>
      <c r="R116" s="11">
        <v>1</v>
      </c>
      <c r="S116" s="11">
        <v>15</v>
      </c>
      <c r="T116" s="40">
        <v>50</v>
      </c>
      <c r="U116" s="40">
        <v>58.9</v>
      </c>
      <c r="V116" s="4">
        <f t="shared" si="56"/>
        <v>1.1779999999999999</v>
      </c>
      <c r="W116" s="11">
        <v>30</v>
      </c>
      <c r="X116" s="40">
        <v>37</v>
      </c>
      <c r="Y116" s="40">
        <v>10.8</v>
      </c>
      <c r="Z116" s="4">
        <f t="shared" si="57"/>
        <v>0.29189189189189191</v>
      </c>
      <c r="AA116" s="11">
        <v>20</v>
      </c>
      <c r="AB116" s="5" t="s">
        <v>371</v>
      </c>
      <c r="AC116" s="5" t="s">
        <v>371</v>
      </c>
      <c r="AD116" s="5" t="s">
        <v>371</v>
      </c>
      <c r="AE116" s="5" t="s">
        <v>371</v>
      </c>
      <c r="AF116" s="11" t="s">
        <v>429</v>
      </c>
      <c r="AG116" s="11" t="s">
        <v>429</v>
      </c>
      <c r="AH116" s="11" t="s">
        <v>429</v>
      </c>
      <c r="AI116" s="11" t="s">
        <v>429</v>
      </c>
      <c r="AJ116" s="59">
        <v>76</v>
      </c>
      <c r="AK116" s="59">
        <v>73</v>
      </c>
      <c r="AL116" s="4">
        <f t="shared" si="58"/>
        <v>0.96052631578947367</v>
      </c>
      <c r="AM116" s="11">
        <v>20</v>
      </c>
      <c r="AN116" s="58">
        <f t="shared" si="67"/>
        <v>0.91654745258808845</v>
      </c>
      <c r="AO116" s="58">
        <f t="shared" si="63"/>
        <v>0.91654745258808845</v>
      </c>
      <c r="AP116" s="59">
        <v>2369</v>
      </c>
      <c r="AQ116" s="40">
        <f t="shared" si="59"/>
        <v>1292.1818181818182</v>
      </c>
      <c r="AR116" s="40">
        <f t="shared" si="60"/>
        <v>1184.3</v>
      </c>
      <c r="AS116" s="40">
        <f t="shared" si="61"/>
        <v>-107.88181818181829</v>
      </c>
      <c r="AT116" s="40">
        <v>260.2</v>
      </c>
      <c r="AU116" s="40">
        <v>134.30000000000001</v>
      </c>
      <c r="AV116" s="40">
        <v>196.3</v>
      </c>
      <c r="AW116" s="40">
        <v>208</v>
      </c>
      <c r="AX116" s="40">
        <v>201.2</v>
      </c>
      <c r="AY116" s="40">
        <f t="shared" si="64"/>
        <v>184.29999999999995</v>
      </c>
      <c r="AZ116" s="11"/>
      <c r="BA116" s="40">
        <f t="shared" si="65"/>
        <v>184.29999999999995</v>
      </c>
      <c r="BB116" s="40">
        <v>0</v>
      </c>
      <c r="BC116" s="40">
        <f t="shared" si="66"/>
        <v>184.29999999999995</v>
      </c>
      <c r="BD116" s="40"/>
      <c r="BE116" s="40">
        <f t="shared" si="62"/>
        <v>184.3</v>
      </c>
      <c r="BF116" s="26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10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10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10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10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10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10"/>
      <c r="HF116" s="9"/>
      <c r="HG116" s="9"/>
    </row>
    <row r="117" spans="1:215" s="2" customFormat="1" ht="16.95" customHeight="1">
      <c r="A117" s="14" t="s">
        <v>117</v>
      </c>
      <c r="B117" s="40">
        <v>31486</v>
      </c>
      <c r="C117" s="40">
        <v>29475</v>
      </c>
      <c r="D117" s="4">
        <f t="shared" si="54"/>
        <v>0.93613034364479453</v>
      </c>
      <c r="E117" s="11">
        <v>10</v>
      </c>
      <c r="F117" s="5" t="s">
        <v>371</v>
      </c>
      <c r="G117" s="5" t="s">
        <v>371</v>
      </c>
      <c r="H117" s="5" t="s">
        <v>371</v>
      </c>
      <c r="I117" s="5" t="s">
        <v>371</v>
      </c>
      <c r="J117" s="5" t="s">
        <v>371</v>
      </c>
      <c r="K117" s="5" t="s">
        <v>371</v>
      </c>
      <c r="L117" s="5" t="s">
        <v>371</v>
      </c>
      <c r="M117" s="5" t="s">
        <v>371</v>
      </c>
      <c r="N117" s="40">
        <v>2641.3</v>
      </c>
      <c r="O117" s="40">
        <v>1593.1</v>
      </c>
      <c r="P117" s="4">
        <f t="shared" si="55"/>
        <v>0.60314996403286258</v>
      </c>
      <c r="Q117" s="11">
        <v>20</v>
      </c>
      <c r="R117" s="11">
        <v>1</v>
      </c>
      <c r="S117" s="11">
        <v>15</v>
      </c>
      <c r="T117" s="40">
        <v>20</v>
      </c>
      <c r="U117" s="40">
        <v>15.1</v>
      </c>
      <c r="V117" s="4">
        <f t="shared" si="56"/>
        <v>0.755</v>
      </c>
      <c r="W117" s="11">
        <v>25</v>
      </c>
      <c r="X117" s="40">
        <v>1.4</v>
      </c>
      <c r="Y117" s="40">
        <v>2.2999999999999998</v>
      </c>
      <c r="Z117" s="4">
        <f t="shared" si="57"/>
        <v>1.6428571428571428</v>
      </c>
      <c r="AA117" s="11">
        <v>25</v>
      </c>
      <c r="AB117" s="5" t="s">
        <v>371</v>
      </c>
      <c r="AC117" s="5" t="s">
        <v>371</v>
      </c>
      <c r="AD117" s="5" t="s">
        <v>371</v>
      </c>
      <c r="AE117" s="5" t="s">
        <v>371</v>
      </c>
      <c r="AF117" s="11" t="s">
        <v>429</v>
      </c>
      <c r="AG117" s="11" t="s">
        <v>429</v>
      </c>
      <c r="AH117" s="11" t="s">
        <v>429</v>
      </c>
      <c r="AI117" s="11" t="s">
        <v>429</v>
      </c>
      <c r="AJ117" s="59">
        <v>85</v>
      </c>
      <c r="AK117" s="59">
        <v>97</v>
      </c>
      <c r="AL117" s="4">
        <f t="shared" si="58"/>
        <v>1.1411764705882352</v>
      </c>
      <c r="AM117" s="11">
        <v>20</v>
      </c>
      <c r="AN117" s="58">
        <f t="shared" si="67"/>
        <v>1.0364718321765083</v>
      </c>
      <c r="AO117" s="58">
        <f t="shared" si="63"/>
        <v>1.0364718321765083</v>
      </c>
      <c r="AP117" s="59">
        <v>4410</v>
      </c>
      <c r="AQ117" s="40">
        <f t="shared" si="59"/>
        <v>2405.4545454545455</v>
      </c>
      <c r="AR117" s="40">
        <f t="shared" si="60"/>
        <v>2493.1999999999998</v>
      </c>
      <c r="AS117" s="40">
        <f t="shared" si="61"/>
        <v>87.745454545454322</v>
      </c>
      <c r="AT117" s="40">
        <v>313.10000000000002</v>
      </c>
      <c r="AU117" s="40">
        <v>343.9</v>
      </c>
      <c r="AV117" s="40">
        <v>824.3</v>
      </c>
      <c r="AW117" s="40">
        <v>407.3</v>
      </c>
      <c r="AX117" s="40">
        <v>351.9</v>
      </c>
      <c r="AY117" s="40">
        <f t="shared" si="64"/>
        <v>252.69999999999982</v>
      </c>
      <c r="AZ117" s="11"/>
      <c r="BA117" s="40">
        <f t="shared" si="65"/>
        <v>252.69999999999982</v>
      </c>
      <c r="BB117" s="40">
        <v>0</v>
      </c>
      <c r="BC117" s="40">
        <f t="shared" si="66"/>
        <v>252.69999999999982</v>
      </c>
      <c r="BD117" s="40"/>
      <c r="BE117" s="40">
        <f t="shared" si="62"/>
        <v>252.7</v>
      </c>
      <c r="BF117" s="26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10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10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10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10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10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10"/>
      <c r="HF117" s="9"/>
      <c r="HG117" s="9"/>
    </row>
    <row r="118" spans="1:215" s="2" customFormat="1" ht="16.95" customHeight="1">
      <c r="A118" s="14" t="s">
        <v>118</v>
      </c>
      <c r="B118" s="40">
        <v>16222</v>
      </c>
      <c r="C118" s="40">
        <v>19453.7</v>
      </c>
      <c r="D118" s="4">
        <f t="shared" si="54"/>
        <v>1.1992171125631859</v>
      </c>
      <c r="E118" s="11">
        <v>10</v>
      </c>
      <c r="F118" s="5" t="s">
        <v>371</v>
      </c>
      <c r="G118" s="5" t="s">
        <v>371</v>
      </c>
      <c r="H118" s="5" t="s">
        <v>371</v>
      </c>
      <c r="I118" s="5" t="s">
        <v>371</v>
      </c>
      <c r="J118" s="5" t="s">
        <v>371</v>
      </c>
      <c r="K118" s="5" t="s">
        <v>371</v>
      </c>
      <c r="L118" s="5" t="s">
        <v>371</v>
      </c>
      <c r="M118" s="5" t="s">
        <v>371</v>
      </c>
      <c r="N118" s="40">
        <v>1139.4000000000001</v>
      </c>
      <c r="O118" s="40">
        <v>395.9</v>
      </c>
      <c r="P118" s="4">
        <f t="shared" si="55"/>
        <v>0.34746357732139715</v>
      </c>
      <c r="Q118" s="11">
        <v>20</v>
      </c>
      <c r="R118" s="11">
        <v>1</v>
      </c>
      <c r="S118" s="11">
        <v>15</v>
      </c>
      <c r="T118" s="40">
        <v>31</v>
      </c>
      <c r="U118" s="40">
        <v>31.6</v>
      </c>
      <c r="V118" s="4">
        <f t="shared" si="56"/>
        <v>1.0193548387096774</v>
      </c>
      <c r="W118" s="11">
        <v>30</v>
      </c>
      <c r="X118" s="40">
        <v>3</v>
      </c>
      <c r="Y118" s="40">
        <v>3.9</v>
      </c>
      <c r="Z118" s="4">
        <f t="shared" si="57"/>
        <v>1.3</v>
      </c>
      <c r="AA118" s="11">
        <v>20</v>
      </c>
      <c r="AB118" s="5" t="s">
        <v>371</v>
      </c>
      <c r="AC118" s="5" t="s">
        <v>371</v>
      </c>
      <c r="AD118" s="5" t="s">
        <v>371</v>
      </c>
      <c r="AE118" s="5" t="s">
        <v>371</v>
      </c>
      <c r="AF118" s="11" t="s">
        <v>429</v>
      </c>
      <c r="AG118" s="11" t="s">
        <v>429</v>
      </c>
      <c r="AH118" s="11" t="s">
        <v>429</v>
      </c>
      <c r="AI118" s="11" t="s">
        <v>429</v>
      </c>
      <c r="AJ118" s="59">
        <v>320</v>
      </c>
      <c r="AK118" s="59">
        <v>327</v>
      </c>
      <c r="AL118" s="4">
        <f t="shared" si="58"/>
        <v>1.0218750000000001</v>
      </c>
      <c r="AM118" s="11">
        <v>20</v>
      </c>
      <c r="AN118" s="58">
        <f t="shared" si="67"/>
        <v>0.96486598115956634</v>
      </c>
      <c r="AO118" s="58">
        <f t="shared" si="63"/>
        <v>0.96486598115956634</v>
      </c>
      <c r="AP118" s="59">
        <v>4260</v>
      </c>
      <c r="AQ118" s="40">
        <f t="shared" si="59"/>
        <v>2323.6363636363635</v>
      </c>
      <c r="AR118" s="40">
        <f t="shared" si="60"/>
        <v>2242</v>
      </c>
      <c r="AS118" s="40">
        <f t="shared" si="61"/>
        <v>-81.636363636363512</v>
      </c>
      <c r="AT118" s="40">
        <v>344.5</v>
      </c>
      <c r="AU118" s="40">
        <v>400.7</v>
      </c>
      <c r="AV118" s="40">
        <v>347.1</v>
      </c>
      <c r="AW118" s="40">
        <v>346.9</v>
      </c>
      <c r="AX118" s="40">
        <v>373.1</v>
      </c>
      <c r="AY118" s="40">
        <f t="shared" si="64"/>
        <v>429.69999999999982</v>
      </c>
      <c r="AZ118" s="11"/>
      <c r="BA118" s="40">
        <f t="shared" si="65"/>
        <v>429.69999999999982</v>
      </c>
      <c r="BB118" s="40">
        <v>0</v>
      </c>
      <c r="BC118" s="40">
        <f t="shared" si="66"/>
        <v>429.69999999999982</v>
      </c>
      <c r="BD118" s="40"/>
      <c r="BE118" s="40">
        <f t="shared" si="62"/>
        <v>429.7</v>
      </c>
      <c r="BF118" s="26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10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10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10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10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10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10"/>
      <c r="HF118" s="9"/>
      <c r="HG118" s="9"/>
    </row>
    <row r="119" spans="1:215" s="2" customFormat="1" ht="16.95" customHeight="1">
      <c r="A119" s="14" t="s">
        <v>119</v>
      </c>
      <c r="B119" s="40">
        <v>0</v>
      </c>
      <c r="C119" s="40">
        <v>0</v>
      </c>
      <c r="D119" s="4">
        <f t="shared" si="54"/>
        <v>0</v>
      </c>
      <c r="E119" s="11">
        <v>0</v>
      </c>
      <c r="F119" s="5" t="s">
        <v>371</v>
      </c>
      <c r="G119" s="5" t="s">
        <v>371</v>
      </c>
      <c r="H119" s="5" t="s">
        <v>371</v>
      </c>
      <c r="I119" s="5" t="s">
        <v>371</v>
      </c>
      <c r="J119" s="5" t="s">
        <v>371</v>
      </c>
      <c r="K119" s="5" t="s">
        <v>371</v>
      </c>
      <c r="L119" s="5" t="s">
        <v>371</v>
      </c>
      <c r="M119" s="5" t="s">
        <v>371</v>
      </c>
      <c r="N119" s="40">
        <v>1703</v>
      </c>
      <c r="O119" s="40">
        <v>2406.6</v>
      </c>
      <c r="P119" s="4">
        <f t="shared" si="55"/>
        <v>1.4131532589547857</v>
      </c>
      <c r="Q119" s="11">
        <v>20</v>
      </c>
      <c r="R119" s="11">
        <v>1</v>
      </c>
      <c r="S119" s="11">
        <v>15</v>
      </c>
      <c r="T119" s="40">
        <v>44</v>
      </c>
      <c r="U119" s="40">
        <v>47.4</v>
      </c>
      <c r="V119" s="4">
        <f t="shared" si="56"/>
        <v>1.0772727272727272</v>
      </c>
      <c r="W119" s="11">
        <v>30</v>
      </c>
      <c r="X119" s="40">
        <v>21</v>
      </c>
      <c r="Y119" s="40">
        <v>31.1</v>
      </c>
      <c r="Z119" s="4">
        <f t="shared" si="57"/>
        <v>1.480952380952381</v>
      </c>
      <c r="AA119" s="11">
        <v>20</v>
      </c>
      <c r="AB119" s="5" t="s">
        <v>371</v>
      </c>
      <c r="AC119" s="5" t="s">
        <v>371</v>
      </c>
      <c r="AD119" s="5" t="s">
        <v>371</v>
      </c>
      <c r="AE119" s="5" t="s">
        <v>371</v>
      </c>
      <c r="AF119" s="11" t="s">
        <v>429</v>
      </c>
      <c r="AG119" s="11" t="s">
        <v>429</v>
      </c>
      <c r="AH119" s="11" t="s">
        <v>429</v>
      </c>
      <c r="AI119" s="11" t="s">
        <v>429</v>
      </c>
      <c r="AJ119" s="59">
        <v>154</v>
      </c>
      <c r="AK119" s="59">
        <v>150</v>
      </c>
      <c r="AL119" s="4">
        <f t="shared" si="58"/>
        <v>0.97402597402597402</v>
      </c>
      <c r="AM119" s="11">
        <v>20</v>
      </c>
      <c r="AN119" s="58">
        <f t="shared" si="67"/>
        <v>1.1874363247318536</v>
      </c>
      <c r="AO119" s="58">
        <f t="shared" si="63"/>
        <v>1.1874363247318536</v>
      </c>
      <c r="AP119" s="59">
        <v>2854</v>
      </c>
      <c r="AQ119" s="40">
        <f t="shared" si="59"/>
        <v>1556.7272727272725</v>
      </c>
      <c r="AR119" s="40">
        <f t="shared" si="60"/>
        <v>1848.5</v>
      </c>
      <c r="AS119" s="40">
        <f t="shared" si="61"/>
        <v>291.77272727272748</v>
      </c>
      <c r="AT119" s="40">
        <v>320.89999999999998</v>
      </c>
      <c r="AU119" s="40">
        <v>290.60000000000002</v>
      </c>
      <c r="AV119" s="40">
        <v>328.3</v>
      </c>
      <c r="AW119" s="40">
        <v>311.7</v>
      </c>
      <c r="AX119" s="40">
        <v>303.3</v>
      </c>
      <c r="AY119" s="40">
        <f t="shared" si="64"/>
        <v>293.70000000000005</v>
      </c>
      <c r="AZ119" s="11"/>
      <c r="BA119" s="40">
        <f t="shared" si="65"/>
        <v>293.70000000000005</v>
      </c>
      <c r="BB119" s="40">
        <v>0</v>
      </c>
      <c r="BC119" s="40">
        <f t="shared" si="66"/>
        <v>293.70000000000005</v>
      </c>
      <c r="BD119" s="40"/>
      <c r="BE119" s="40">
        <f t="shared" si="62"/>
        <v>293.7</v>
      </c>
      <c r="BF119" s="26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10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10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10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10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10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10"/>
      <c r="HF119" s="9"/>
      <c r="HG119" s="9"/>
    </row>
    <row r="120" spans="1:215" s="2" customFormat="1" ht="16.95" customHeight="1">
      <c r="A120" s="14" t="s">
        <v>120</v>
      </c>
      <c r="B120" s="40">
        <v>0</v>
      </c>
      <c r="C120" s="40">
        <v>0</v>
      </c>
      <c r="D120" s="4">
        <f t="shared" si="54"/>
        <v>0</v>
      </c>
      <c r="E120" s="11">
        <v>0</v>
      </c>
      <c r="F120" s="5" t="s">
        <v>371</v>
      </c>
      <c r="G120" s="5" t="s">
        <v>371</v>
      </c>
      <c r="H120" s="5" t="s">
        <v>371</v>
      </c>
      <c r="I120" s="5" t="s">
        <v>371</v>
      </c>
      <c r="J120" s="5" t="s">
        <v>371</v>
      </c>
      <c r="K120" s="5" t="s">
        <v>371</v>
      </c>
      <c r="L120" s="5" t="s">
        <v>371</v>
      </c>
      <c r="M120" s="5" t="s">
        <v>371</v>
      </c>
      <c r="N120" s="40">
        <v>19647.3</v>
      </c>
      <c r="O120" s="40">
        <v>15253.5</v>
      </c>
      <c r="P120" s="4">
        <f t="shared" si="55"/>
        <v>0.77636621825899743</v>
      </c>
      <c r="Q120" s="11">
        <v>20</v>
      </c>
      <c r="R120" s="11">
        <v>1</v>
      </c>
      <c r="S120" s="11">
        <v>15</v>
      </c>
      <c r="T120" s="40">
        <v>297</v>
      </c>
      <c r="U120" s="40">
        <v>331.1</v>
      </c>
      <c r="V120" s="4">
        <f t="shared" si="56"/>
        <v>1.1148148148148149</v>
      </c>
      <c r="W120" s="11">
        <v>5</v>
      </c>
      <c r="X120" s="40">
        <v>417</v>
      </c>
      <c r="Y120" s="40">
        <v>1350.3</v>
      </c>
      <c r="Z120" s="4">
        <f t="shared" si="57"/>
        <v>3.2381294964028777</v>
      </c>
      <c r="AA120" s="11">
        <v>45</v>
      </c>
      <c r="AB120" s="5" t="s">
        <v>371</v>
      </c>
      <c r="AC120" s="5" t="s">
        <v>371</v>
      </c>
      <c r="AD120" s="5" t="s">
        <v>371</v>
      </c>
      <c r="AE120" s="5" t="s">
        <v>371</v>
      </c>
      <c r="AF120" s="11" t="s">
        <v>429</v>
      </c>
      <c r="AG120" s="11" t="s">
        <v>429</v>
      </c>
      <c r="AH120" s="11" t="s">
        <v>429</v>
      </c>
      <c r="AI120" s="11" t="s">
        <v>429</v>
      </c>
      <c r="AJ120" s="59">
        <v>338</v>
      </c>
      <c r="AK120" s="59">
        <v>326</v>
      </c>
      <c r="AL120" s="4">
        <f t="shared" si="58"/>
        <v>0.96449704142011838</v>
      </c>
      <c r="AM120" s="11">
        <v>20</v>
      </c>
      <c r="AN120" s="58">
        <f t="shared" si="67"/>
        <v>1.915306348626532</v>
      </c>
      <c r="AO120" s="58">
        <f t="shared" si="63"/>
        <v>1.2715306348626532</v>
      </c>
      <c r="AP120" s="59">
        <v>2512</v>
      </c>
      <c r="AQ120" s="40">
        <f t="shared" si="59"/>
        <v>1370.1818181818182</v>
      </c>
      <c r="AR120" s="40">
        <f t="shared" si="60"/>
        <v>1742.2</v>
      </c>
      <c r="AS120" s="40">
        <f t="shared" si="61"/>
        <v>372.0181818181818</v>
      </c>
      <c r="AT120" s="40">
        <v>294.60000000000002</v>
      </c>
      <c r="AU120" s="40">
        <v>296.89999999999998</v>
      </c>
      <c r="AV120" s="40">
        <v>287.7</v>
      </c>
      <c r="AW120" s="40">
        <v>284.89999999999998</v>
      </c>
      <c r="AX120" s="40">
        <v>296.89999999999998</v>
      </c>
      <c r="AY120" s="40">
        <f t="shared" si="64"/>
        <v>281.20000000000005</v>
      </c>
      <c r="AZ120" s="11"/>
      <c r="BA120" s="40">
        <f t="shared" si="65"/>
        <v>281.20000000000005</v>
      </c>
      <c r="BB120" s="40">
        <v>0</v>
      </c>
      <c r="BC120" s="40">
        <f t="shared" si="66"/>
        <v>281.20000000000005</v>
      </c>
      <c r="BD120" s="40"/>
      <c r="BE120" s="40">
        <f t="shared" si="62"/>
        <v>281.2</v>
      </c>
      <c r="BF120" s="26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10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10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10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10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10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10"/>
      <c r="HF120" s="9"/>
      <c r="HG120" s="9"/>
    </row>
    <row r="121" spans="1:215" s="2" customFormat="1" ht="16.95" customHeight="1">
      <c r="A121" s="19" t="s">
        <v>121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26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10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10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10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10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10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10"/>
      <c r="HF121" s="9"/>
      <c r="HG121" s="9"/>
    </row>
    <row r="122" spans="1:215" s="2" customFormat="1" ht="16.95" customHeight="1">
      <c r="A122" s="14" t="s">
        <v>122</v>
      </c>
      <c r="B122" s="40">
        <v>1901</v>
      </c>
      <c r="C122" s="40">
        <v>1889.2</v>
      </c>
      <c r="D122" s="4">
        <f t="shared" si="54"/>
        <v>0.99379274066280909</v>
      </c>
      <c r="E122" s="11">
        <v>10</v>
      </c>
      <c r="F122" s="5" t="s">
        <v>371</v>
      </c>
      <c r="G122" s="5" t="s">
        <v>371</v>
      </c>
      <c r="H122" s="5" t="s">
        <v>371</v>
      </c>
      <c r="I122" s="5" t="s">
        <v>371</v>
      </c>
      <c r="J122" s="5" t="s">
        <v>371</v>
      </c>
      <c r="K122" s="5" t="s">
        <v>371</v>
      </c>
      <c r="L122" s="5" t="s">
        <v>371</v>
      </c>
      <c r="M122" s="5" t="s">
        <v>371</v>
      </c>
      <c r="N122" s="40">
        <v>312.3</v>
      </c>
      <c r="O122" s="40">
        <v>313.60000000000002</v>
      </c>
      <c r="P122" s="4">
        <f t="shared" si="55"/>
        <v>1.0041626641050272</v>
      </c>
      <c r="Q122" s="11">
        <v>20</v>
      </c>
      <c r="R122" s="11">
        <v>1</v>
      </c>
      <c r="S122" s="11">
        <v>15</v>
      </c>
      <c r="T122" s="40">
        <v>18.2</v>
      </c>
      <c r="U122" s="40">
        <v>17.2</v>
      </c>
      <c r="V122" s="4">
        <f t="shared" si="56"/>
        <v>0.94505494505494503</v>
      </c>
      <c r="W122" s="11">
        <v>25</v>
      </c>
      <c r="X122" s="40">
        <v>4.7</v>
      </c>
      <c r="Y122" s="40">
        <v>15.4</v>
      </c>
      <c r="Z122" s="4">
        <f t="shared" si="57"/>
        <v>3.2765957446808511</v>
      </c>
      <c r="AA122" s="11">
        <v>25</v>
      </c>
      <c r="AB122" s="5" t="s">
        <v>371</v>
      </c>
      <c r="AC122" s="5" t="s">
        <v>371</v>
      </c>
      <c r="AD122" s="5" t="s">
        <v>371</v>
      </c>
      <c r="AE122" s="5" t="s">
        <v>371</v>
      </c>
      <c r="AF122" s="11" t="s">
        <v>429</v>
      </c>
      <c r="AG122" s="11" t="s">
        <v>429</v>
      </c>
      <c r="AH122" s="11" t="s">
        <v>429</v>
      </c>
      <c r="AI122" s="11" t="s">
        <v>429</v>
      </c>
      <c r="AJ122" s="59">
        <v>98</v>
      </c>
      <c r="AK122" s="59">
        <v>81</v>
      </c>
      <c r="AL122" s="4">
        <f t="shared" si="58"/>
        <v>0.82653061224489799</v>
      </c>
      <c r="AM122" s="11">
        <v>20</v>
      </c>
      <c r="AN122" s="58">
        <f t="shared" si="67"/>
        <v>1.4529831319740998</v>
      </c>
      <c r="AO122" s="58">
        <f t="shared" si="63"/>
        <v>1.22529831319741</v>
      </c>
      <c r="AP122" s="59">
        <v>924</v>
      </c>
      <c r="AQ122" s="40">
        <f t="shared" si="59"/>
        <v>504</v>
      </c>
      <c r="AR122" s="40">
        <f t="shared" si="60"/>
        <v>617.6</v>
      </c>
      <c r="AS122" s="40">
        <f t="shared" si="61"/>
        <v>113.60000000000002</v>
      </c>
      <c r="AT122" s="40">
        <v>71.599999999999994</v>
      </c>
      <c r="AU122" s="40">
        <v>109.2</v>
      </c>
      <c r="AV122" s="40">
        <v>142.1</v>
      </c>
      <c r="AW122" s="40">
        <v>107.7</v>
      </c>
      <c r="AX122" s="40">
        <v>101.9</v>
      </c>
      <c r="AY122" s="40">
        <f t="shared" si="64"/>
        <v>85.100000000000023</v>
      </c>
      <c r="AZ122" s="11"/>
      <c r="BA122" s="40">
        <f t="shared" si="65"/>
        <v>85.100000000000023</v>
      </c>
      <c r="BB122" s="40">
        <v>0</v>
      </c>
      <c r="BC122" s="40">
        <f t="shared" si="66"/>
        <v>85.100000000000023</v>
      </c>
      <c r="BD122" s="40"/>
      <c r="BE122" s="40">
        <f t="shared" si="62"/>
        <v>85.1</v>
      </c>
      <c r="BF122" s="26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10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10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10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10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10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10"/>
      <c r="HF122" s="9"/>
      <c r="HG122" s="9"/>
    </row>
    <row r="123" spans="1:215" s="2" customFormat="1" ht="16.95" customHeight="1">
      <c r="A123" s="14" t="s">
        <v>123</v>
      </c>
      <c r="B123" s="40">
        <v>33109</v>
      </c>
      <c r="C123" s="40">
        <v>46076.7</v>
      </c>
      <c r="D123" s="4">
        <f t="shared" si="54"/>
        <v>1.3916669183605666</v>
      </c>
      <c r="E123" s="11">
        <v>10</v>
      </c>
      <c r="F123" s="5" t="s">
        <v>371</v>
      </c>
      <c r="G123" s="5" t="s">
        <v>371</v>
      </c>
      <c r="H123" s="5" t="s">
        <v>371</v>
      </c>
      <c r="I123" s="5" t="s">
        <v>371</v>
      </c>
      <c r="J123" s="5" t="s">
        <v>371</v>
      </c>
      <c r="K123" s="5" t="s">
        <v>371</v>
      </c>
      <c r="L123" s="5" t="s">
        <v>371</v>
      </c>
      <c r="M123" s="5" t="s">
        <v>371</v>
      </c>
      <c r="N123" s="40">
        <v>3140.1</v>
      </c>
      <c r="O123" s="40">
        <v>3265.7</v>
      </c>
      <c r="P123" s="4">
        <f t="shared" si="55"/>
        <v>1.0399987261552179</v>
      </c>
      <c r="Q123" s="11">
        <v>20</v>
      </c>
      <c r="R123" s="11">
        <v>1</v>
      </c>
      <c r="S123" s="11">
        <v>15</v>
      </c>
      <c r="T123" s="40">
        <v>43.6</v>
      </c>
      <c r="U123" s="40">
        <v>35.299999999999997</v>
      </c>
      <c r="V123" s="4">
        <f t="shared" si="56"/>
        <v>0.80963302752293564</v>
      </c>
      <c r="W123" s="11">
        <v>30</v>
      </c>
      <c r="X123" s="40">
        <v>12</v>
      </c>
      <c r="Y123" s="40">
        <v>17.7</v>
      </c>
      <c r="Z123" s="4">
        <f t="shared" si="57"/>
        <v>1.4749999999999999</v>
      </c>
      <c r="AA123" s="11">
        <v>20</v>
      </c>
      <c r="AB123" s="5" t="s">
        <v>371</v>
      </c>
      <c r="AC123" s="5" t="s">
        <v>371</v>
      </c>
      <c r="AD123" s="5" t="s">
        <v>371</v>
      </c>
      <c r="AE123" s="5" t="s">
        <v>371</v>
      </c>
      <c r="AF123" s="11" t="s">
        <v>429</v>
      </c>
      <c r="AG123" s="11" t="s">
        <v>429</v>
      </c>
      <c r="AH123" s="11" t="s">
        <v>429</v>
      </c>
      <c r="AI123" s="11" t="s">
        <v>429</v>
      </c>
      <c r="AJ123" s="59">
        <v>156</v>
      </c>
      <c r="AK123" s="59">
        <v>146</v>
      </c>
      <c r="AL123" s="4">
        <f t="shared" si="58"/>
        <v>0.9358974358974359</v>
      </c>
      <c r="AM123" s="11">
        <v>20</v>
      </c>
      <c r="AN123" s="58">
        <f t="shared" si="67"/>
        <v>1.0628137673943201</v>
      </c>
      <c r="AO123" s="58">
        <f t="shared" si="63"/>
        <v>1.0628137673943201</v>
      </c>
      <c r="AP123" s="59">
        <v>2038</v>
      </c>
      <c r="AQ123" s="40">
        <f t="shared" si="59"/>
        <v>1111.6363636363637</v>
      </c>
      <c r="AR123" s="40">
        <f t="shared" si="60"/>
        <v>1181.5</v>
      </c>
      <c r="AS123" s="40">
        <f t="shared" si="61"/>
        <v>69.86363636363626</v>
      </c>
      <c r="AT123" s="40">
        <v>229.3</v>
      </c>
      <c r="AU123" s="40">
        <v>209.9</v>
      </c>
      <c r="AV123" s="40">
        <v>158.80000000000001</v>
      </c>
      <c r="AW123" s="40">
        <v>199.7</v>
      </c>
      <c r="AX123" s="40">
        <v>180.9</v>
      </c>
      <c r="AY123" s="40">
        <f t="shared" si="64"/>
        <v>202.89999999999998</v>
      </c>
      <c r="AZ123" s="11"/>
      <c r="BA123" s="40">
        <f t="shared" si="65"/>
        <v>202.89999999999998</v>
      </c>
      <c r="BB123" s="40">
        <v>0</v>
      </c>
      <c r="BC123" s="40">
        <f t="shared" si="66"/>
        <v>202.89999999999998</v>
      </c>
      <c r="BD123" s="40"/>
      <c r="BE123" s="40">
        <f t="shared" si="62"/>
        <v>202.9</v>
      </c>
      <c r="BF123" s="26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10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10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10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10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10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10"/>
      <c r="HF123" s="9"/>
      <c r="HG123" s="9"/>
    </row>
    <row r="124" spans="1:215" s="2" customFormat="1" ht="16.95" customHeight="1">
      <c r="A124" s="14" t="s">
        <v>124</v>
      </c>
      <c r="B124" s="40">
        <v>231</v>
      </c>
      <c r="C124" s="40">
        <v>206.7</v>
      </c>
      <c r="D124" s="4">
        <f t="shared" si="54"/>
        <v>0.89480519480519471</v>
      </c>
      <c r="E124" s="11">
        <v>10</v>
      </c>
      <c r="F124" s="5" t="s">
        <v>371</v>
      </c>
      <c r="G124" s="5" t="s">
        <v>371</v>
      </c>
      <c r="H124" s="5" t="s">
        <v>371</v>
      </c>
      <c r="I124" s="5" t="s">
        <v>371</v>
      </c>
      <c r="J124" s="5" t="s">
        <v>371</v>
      </c>
      <c r="K124" s="5" t="s">
        <v>371</v>
      </c>
      <c r="L124" s="5" t="s">
        <v>371</v>
      </c>
      <c r="M124" s="5" t="s">
        <v>371</v>
      </c>
      <c r="N124" s="40">
        <v>330.2</v>
      </c>
      <c r="O124" s="40">
        <v>395</v>
      </c>
      <c r="P124" s="4">
        <f t="shared" si="55"/>
        <v>1.196244700181708</v>
      </c>
      <c r="Q124" s="11">
        <v>20</v>
      </c>
      <c r="R124" s="11">
        <v>1</v>
      </c>
      <c r="S124" s="11">
        <v>15</v>
      </c>
      <c r="T124" s="40">
        <v>19.5</v>
      </c>
      <c r="U124" s="40">
        <v>29.9</v>
      </c>
      <c r="V124" s="4">
        <f t="shared" si="56"/>
        <v>1.5333333333333332</v>
      </c>
      <c r="W124" s="11">
        <v>15</v>
      </c>
      <c r="X124" s="40">
        <v>11</v>
      </c>
      <c r="Y124" s="40">
        <v>11.4</v>
      </c>
      <c r="Z124" s="4">
        <f t="shared" si="57"/>
        <v>1.0363636363636364</v>
      </c>
      <c r="AA124" s="11">
        <v>35</v>
      </c>
      <c r="AB124" s="5" t="s">
        <v>371</v>
      </c>
      <c r="AC124" s="5" t="s">
        <v>371</v>
      </c>
      <c r="AD124" s="5" t="s">
        <v>371</v>
      </c>
      <c r="AE124" s="5" t="s">
        <v>371</v>
      </c>
      <c r="AF124" s="11" t="s">
        <v>429</v>
      </c>
      <c r="AG124" s="11" t="s">
        <v>429</v>
      </c>
      <c r="AH124" s="11" t="s">
        <v>429</v>
      </c>
      <c r="AI124" s="11" t="s">
        <v>429</v>
      </c>
      <c r="AJ124" s="59">
        <v>100</v>
      </c>
      <c r="AK124" s="59">
        <v>100</v>
      </c>
      <c r="AL124" s="4">
        <f t="shared" si="58"/>
        <v>1</v>
      </c>
      <c r="AM124" s="11">
        <v>20</v>
      </c>
      <c r="AN124" s="58">
        <f t="shared" si="67"/>
        <v>1.1056145497775076</v>
      </c>
      <c r="AO124" s="58">
        <f t="shared" si="63"/>
        <v>1.1056145497775076</v>
      </c>
      <c r="AP124" s="59">
        <v>820</v>
      </c>
      <c r="AQ124" s="40">
        <f t="shared" si="59"/>
        <v>447.27272727272725</v>
      </c>
      <c r="AR124" s="40">
        <f t="shared" si="60"/>
        <v>494.5</v>
      </c>
      <c r="AS124" s="40">
        <f t="shared" si="61"/>
        <v>47.227272727272748</v>
      </c>
      <c r="AT124" s="40">
        <v>96.9</v>
      </c>
      <c r="AU124" s="40">
        <v>60.3</v>
      </c>
      <c r="AV124" s="40">
        <v>38.5</v>
      </c>
      <c r="AW124" s="40">
        <v>52.3</v>
      </c>
      <c r="AX124" s="40">
        <v>96.9</v>
      </c>
      <c r="AY124" s="40">
        <f t="shared" si="64"/>
        <v>149.60000000000002</v>
      </c>
      <c r="AZ124" s="11"/>
      <c r="BA124" s="40">
        <f t="shared" si="65"/>
        <v>149.60000000000002</v>
      </c>
      <c r="BB124" s="40">
        <v>0</v>
      </c>
      <c r="BC124" s="40">
        <f t="shared" si="66"/>
        <v>149.60000000000002</v>
      </c>
      <c r="BD124" s="40"/>
      <c r="BE124" s="40">
        <f t="shared" si="62"/>
        <v>149.6</v>
      </c>
      <c r="BF124" s="26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10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10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10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10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10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10"/>
      <c r="HF124" s="9"/>
      <c r="HG124" s="9"/>
    </row>
    <row r="125" spans="1:215" s="2" customFormat="1" ht="16.95" customHeight="1">
      <c r="A125" s="14" t="s">
        <v>125</v>
      </c>
      <c r="B125" s="40">
        <v>1432</v>
      </c>
      <c r="C125" s="40">
        <v>1392.9</v>
      </c>
      <c r="D125" s="4">
        <f t="shared" si="54"/>
        <v>0.97269553072625703</v>
      </c>
      <c r="E125" s="11">
        <v>10</v>
      </c>
      <c r="F125" s="5" t="s">
        <v>371</v>
      </c>
      <c r="G125" s="5" t="s">
        <v>371</v>
      </c>
      <c r="H125" s="5" t="s">
        <v>371</v>
      </c>
      <c r="I125" s="5" t="s">
        <v>371</v>
      </c>
      <c r="J125" s="5" t="s">
        <v>371</v>
      </c>
      <c r="K125" s="5" t="s">
        <v>371</v>
      </c>
      <c r="L125" s="5" t="s">
        <v>371</v>
      </c>
      <c r="M125" s="5" t="s">
        <v>371</v>
      </c>
      <c r="N125" s="40">
        <v>582.70000000000005</v>
      </c>
      <c r="O125" s="40">
        <v>570.6</v>
      </c>
      <c r="P125" s="4">
        <f t="shared" si="55"/>
        <v>0.97923459756306841</v>
      </c>
      <c r="Q125" s="11">
        <v>20</v>
      </c>
      <c r="R125" s="11">
        <v>1</v>
      </c>
      <c r="S125" s="11">
        <v>15</v>
      </c>
      <c r="T125" s="40">
        <v>390</v>
      </c>
      <c r="U125" s="40">
        <v>456.7</v>
      </c>
      <c r="V125" s="4">
        <f t="shared" si="56"/>
        <v>1.171025641025641</v>
      </c>
      <c r="W125" s="11">
        <v>30</v>
      </c>
      <c r="X125" s="40">
        <v>17</v>
      </c>
      <c r="Y125" s="40">
        <v>8.8000000000000007</v>
      </c>
      <c r="Z125" s="4">
        <f t="shared" si="57"/>
        <v>0.51764705882352946</v>
      </c>
      <c r="AA125" s="11">
        <v>20</v>
      </c>
      <c r="AB125" s="5" t="s">
        <v>371</v>
      </c>
      <c r="AC125" s="5" t="s">
        <v>371</v>
      </c>
      <c r="AD125" s="5" t="s">
        <v>371</v>
      </c>
      <c r="AE125" s="5" t="s">
        <v>371</v>
      </c>
      <c r="AF125" s="11" t="s">
        <v>429</v>
      </c>
      <c r="AG125" s="11" t="s">
        <v>429</v>
      </c>
      <c r="AH125" s="11" t="s">
        <v>429</v>
      </c>
      <c r="AI125" s="11" t="s">
        <v>429</v>
      </c>
      <c r="AJ125" s="59">
        <v>302</v>
      </c>
      <c r="AK125" s="59">
        <v>270</v>
      </c>
      <c r="AL125" s="4">
        <f t="shared" si="58"/>
        <v>0.89403973509933776</v>
      </c>
      <c r="AM125" s="11">
        <v>20</v>
      </c>
      <c r="AN125" s="58">
        <f t="shared" si="67"/>
        <v>0.93631436841522198</v>
      </c>
      <c r="AO125" s="58">
        <f t="shared" si="63"/>
        <v>0.93631436841522198</v>
      </c>
      <c r="AP125" s="59">
        <v>1778</v>
      </c>
      <c r="AQ125" s="40">
        <f t="shared" si="59"/>
        <v>969.81818181818176</v>
      </c>
      <c r="AR125" s="40">
        <f t="shared" si="60"/>
        <v>908.1</v>
      </c>
      <c r="AS125" s="40">
        <f t="shared" si="61"/>
        <v>-61.718181818181733</v>
      </c>
      <c r="AT125" s="40">
        <v>201.4</v>
      </c>
      <c r="AU125" s="40">
        <v>159.69999999999999</v>
      </c>
      <c r="AV125" s="40">
        <v>84.4</v>
      </c>
      <c r="AW125" s="40">
        <v>198.1</v>
      </c>
      <c r="AX125" s="40">
        <v>162.4</v>
      </c>
      <c r="AY125" s="40">
        <f t="shared" si="64"/>
        <v>102.10000000000002</v>
      </c>
      <c r="AZ125" s="11"/>
      <c r="BA125" s="40">
        <f t="shared" si="65"/>
        <v>102.10000000000002</v>
      </c>
      <c r="BB125" s="40">
        <v>0</v>
      </c>
      <c r="BC125" s="40">
        <f t="shared" si="66"/>
        <v>102.10000000000002</v>
      </c>
      <c r="BD125" s="40"/>
      <c r="BE125" s="40">
        <f t="shared" si="62"/>
        <v>102.1</v>
      </c>
      <c r="BF125" s="26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10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10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10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10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10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10"/>
      <c r="HF125" s="9"/>
      <c r="HG125" s="9"/>
    </row>
    <row r="126" spans="1:215" s="2" customFormat="1" ht="16.95" customHeight="1">
      <c r="A126" s="14" t="s">
        <v>126</v>
      </c>
      <c r="B126" s="40">
        <v>2344</v>
      </c>
      <c r="C126" s="40">
        <v>2238.1</v>
      </c>
      <c r="D126" s="4">
        <f t="shared" si="54"/>
        <v>0.95482081911262795</v>
      </c>
      <c r="E126" s="11">
        <v>10</v>
      </c>
      <c r="F126" s="5" t="s">
        <v>371</v>
      </c>
      <c r="G126" s="5" t="s">
        <v>371</v>
      </c>
      <c r="H126" s="5" t="s">
        <v>371</v>
      </c>
      <c r="I126" s="5" t="s">
        <v>371</v>
      </c>
      <c r="J126" s="5" t="s">
        <v>371</v>
      </c>
      <c r="K126" s="5" t="s">
        <v>371</v>
      </c>
      <c r="L126" s="5" t="s">
        <v>371</v>
      </c>
      <c r="M126" s="5" t="s">
        <v>371</v>
      </c>
      <c r="N126" s="40">
        <v>1009.1</v>
      </c>
      <c r="O126" s="40">
        <v>954.5</v>
      </c>
      <c r="P126" s="4">
        <f t="shared" si="55"/>
        <v>0.9458923793479338</v>
      </c>
      <c r="Q126" s="11">
        <v>20</v>
      </c>
      <c r="R126" s="11">
        <v>1</v>
      </c>
      <c r="S126" s="11">
        <v>15</v>
      </c>
      <c r="T126" s="40">
        <v>26</v>
      </c>
      <c r="U126" s="40">
        <v>45.8</v>
      </c>
      <c r="V126" s="4">
        <f t="shared" si="56"/>
        <v>1.7615384615384615</v>
      </c>
      <c r="W126" s="11">
        <v>30</v>
      </c>
      <c r="X126" s="40">
        <v>12</v>
      </c>
      <c r="Y126" s="40">
        <v>14.3</v>
      </c>
      <c r="Z126" s="4">
        <f t="shared" si="57"/>
        <v>1.1916666666666667</v>
      </c>
      <c r="AA126" s="11">
        <v>20</v>
      </c>
      <c r="AB126" s="5" t="s">
        <v>371</v>
      </c>
      <c r="AC126" s="5" t="s">
        <v>371</v>
      </c>
      <c r="AD126" s="5" t="s">
        <v>371</v>
      </c>
      <c r="AE126" s="5" t="s">
        <v>371</v>
      </c>
      <c r="AF126" s="11" t="s">
        <v>429</v>
      </c>
      <c r="AG126" s="11" t="s">
        <v>429</v>
      </c>
      <c r="AH126" s="11" t="s">
        <v>429</v>
      </c>
      <c r="AI126" s="11" t="s">
        <v>429</v>
      </c>
      <c r="AJ126" s="59">
        <v>171</v>
      </c>
      <c r="AK126" s="59">
        <v>167</v>
      </c>
      <c r="AL126" s="4">
        <f t="shared" si="58"/>
        <v>0.97660818713450293</v>
      </c>
      <c r="AM126" s="11">
        <v>20</v>
      </c>
      <c r="AN126" s="58">
        <f t="shared" si="67"/>
        <v>1.2145887539153235</v>
      </c>
      <c r="AO126" s="58">
        <f t="shared" si="63"/>
        <v>1.2014588753915323</v>
      </c>
      <c r="AP126" s="59">
        <v>1380</v>
      </c>
      <c r="AQ126" s="40">
        <f t="shared" si="59"/>
        <v>752.72727272727275</v>
      </c>
      <c r="AR126" s="40">
        <f t="shared" si="60"/>
        <v>904.4</v>
      </c>
      <c r="AS126" s="40">
        <f t="shared" si="61"/>
        <v>151.67272727272723</v>
      </c>
      <c r="AT126" s="40">
        <v>163.1</v>
      </c>
      <c r="AU126" s="40">
        <v>108.1</v>
      </c>
      <c r="AV126" s="40">
        <v>93.6</v>
      </c>
      <c r="AW126" s="40">
        <v>155.9</v>
      </c>
      <c r="AX126" s="40">
        <v>152.1</v>
      </c>
      <c r="AY126" s="40">
        <f t="shared" si="64"/>
        <v>231.60000000000002</v>
      </c>
      <c r="AZ126" s="11"/>
      <c r="BA126" s="40">
        <f t="shared" si="65"/>
        <v>231.60000000000002</v>
      </c>
      <c r="BB126" s="40">
        <v>0</v>
      </c>
      <c r="BC126" s="40">
        <f t="shared" si="66"/>
        <v>231.60000000000002</v>
      </c>
      <c r="BD126" s="40"/>
      <c r="BE126" s="40">
        <f t="shared" si="62"/>
        <v>231.6</v>
      </c>
      <c r="BF126" s="26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10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10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10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10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10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10"/>
      <c r="HF126" s="9"/>
      <c r="HG126" s="9"/>
    </row>
    <row r="127" spans="1:215" s="2" customFormat="1" ht="16.95" customHeight="1">
      <c r="A127" s="14" t="s">
        <v>127</v>
      </c>
      <c r="B127" s="40">
        <v>460</v>
      </c>
      <c r="C127" s="40">
        <v>451.5</v>
      </c>
      <c r="D127" s="4">
        <f t="shared" si="54"/>
        <v>0.98152173913043483</v>
      </c>
      <c r="E127" s="11">
        <v>10</v>
      </c>
      <c r="F127" s="5" t="s">
        <v>371</v>
      </c>
      <c r="G127" s="5" t="s">
        <v>371</v>
      </c>
      <c r="H127" s="5" t="s">
        <v>371</v>
      </c>
      <c r="I127" s="5" t="s">
        <v>371</v>
      </c>
      <c r="J127" s="5" t="s">
        <v>371</v>
      </c>
      <c r="K127" s="5" t="s">
        <v>371</v>
      </c>
      <c r="L127" s="5" t="s">
        <v>371</v>
      </c>
      <c r="M127" s="5" t="s">
        <v>371</v>
      </c>
      <c r="N127" s="40">
        <v>723.7</v>
      </c>
      <c r="O127" s="40">
        <v>916.5</v>
      </c>
      <c r="P127" s="4">
        <f t="shared" si="55"/>
        <v>1.266408732900373</v>
      </c>
      <c r="Q127" s="11">
        <v>20</v>
      </c>
      <c r="R127" s="11">
        <v>1</v>
      </c>
      <c r="S127" s="11">
        <v>15</v>
      </c>
      <c r="T127" s="40">
        <v>166.8</v>
      </c>
      <c r="U127" s="40">
        <v>77.400000000000006</v>
      </c>
      <c r="V127" s="4">
        <f t="shared" si="56"/>
        <v>0.46402877697841727</v>
      </c>
      <c r="W127" s="11">
        <v>30</v>
      </c>
      <c r="X127" s="40">
        <v>8</v>
      </c>
      <c r="Y127" s="40">
        <v>8.5</v>
      </c>
      <c r="Z127" s="4">
        <f t="shared" si="57"/>
        <v>1.0625</v>
      </c>
      <c r="AA127" s="11">
        <v>20</v>
      </c>
      <c r="AB127" s="5" t="s">
        <v>371</v>
      </c>
      <c r="AC127" s="5" t="s">
        <v>371</v>
      </c>
      <c r="AD127" s="5" t="s">
        <v>371</v>
      </c>
      <c r="AE127" s="5" t="s">
        <v>371</v>
      </c>
      <c r="AF127" s="11" t="s">
        <v>429</v>
      </c>
      <c r="AG127" s="11" t="s">
        <v>429</v>
      </c>
      <c r="AH127" s="11" t="s">
        <v>429</v>
      </c>
      <c r="AI127" s="11" t="s">
        <v>429</v>
      </c>
      <c r="AJ127" s="59">
        <v>312</v>
      </c>
      <c r="AK127" s="59">
        <v>301</v>
      </c>
      <c r="AL127" s="4">
        <f t="shared" si="58"/>
        <v>0.96474358974358976</v>
      </c>
      <c r="AM127" s="11">
        <v>20</v>
      </c>
      <c r="AN127" s="58">
        <f t="shared" si="67"/>
        <v>0.90964458394379233</v>
      </c>
      <c r="AO127" s="58">
        <f t="shared" si="63"/>
        <v>0.90964458394379233</v>
      </c>
      <c r="AP127" s="59">
        <v>1269</v>
      </c>
      <c r="AQ127" s="40">
        <f t="shared" si="59"/>
        <v>692.18181818181813</v>
      </c>
      <c r="AR127" s="40">
        <f t="shared" si="60"/>
        <v>629.6</v>
      </c>
      <c r="AS127" s="40">
        <f t="shared" si="61"/>
        <v>-62.581818181818107</v>
      </c>
      <c r="AT127" s="40">
        <v>144.19999999999999</v>
      </c>
      <c r="AU127" s="40">
        <v>150</v>
      </c>
      <c r="AV127" s="40">
        <v>125.8</v>
      </c>
      <c r="AW127" s="40">
        <v>145.19999999999999</v>
      </c>
      <c r="AX127" s="40">
        <v>145.19999999999999</v>
      </c>
      <c r="AY127" s="40">
        <f t="shared" si="64"/>
        <v>-80.800000000000068</v>
      </c>
      <c r="AZ127" s="11"/>
      <c r="BA127" s="40">
        <f t="shared" si="65"/>
        <v>0</v>
      </c>
      <c r="BB127" s="40">
        <v>0</v>
      </c>
      <c r="BC127" s="40">
        <f t="shared" si="66"/>
        <v>0</v>
      </c>
      <c r="BD127" s="40"/>
      <c r="BE127" s="40">
        <f t="shared" si="62"/>
        <v>0</v>
      </c>
      <c r="BF127" s="26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10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10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10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10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10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10"/>
      <c r="HF127" s="9"/>
      <c r="HG127" s="9"/>
    </row>
    <row r="128" spans="1:215" s="2" customFormat="1" ht="16.95" customHeight="1">
      <c r="A128" s="14" t="s">
        <v>128</v>
      </c>
      <c r="B128" s="40">
        <v>641</v>
      </c>
      <c r="C128" s="40">
        <v>627.6</v>
      </c>
      <c r="D128" s="4">
        <f t="shared" si="54"/>
        <v>0.97909516380655226</v>
      </c>
      <c r="E128" s="11">
        <v>10</v>
      </c>
      <c r="F128" s="5" t="s">
        <v>371</v>
      </c>
      <c r="G128" s="5" t="s">
        <v>371</v>
      </c>
      <c r="H128" s="5" t="s">
        <v>371</v>
      </c>
      <c r="I128" s="5" t="s">
        <v>371</v>
      </c>
      <c r="J128" s="5" t="s">
        <v>371</v>
      </c>
      <c r="K128" s="5" t="s">
        <v>371</v>
      </c>
      <c r="L128" s="5" t="s">
        <v>371</v>
      </c>
      <c r="M128" s="5" t="s">
        <v>371</v>
      </c>
      <c r="N128" s="40">
        <v>659.3</v>
      </c>
      <c r="O128" s="40">
        <v>467.6</v>
      </c>
      <c r="P128" s="4">
        <f t="shared" si="55"/>
        <v>0.70923706961929323</v>
      </c>
      <c r="Q128" s="11">
        <v>20</v>
      </c>
      <c r="R128" s="11">
        <v>1</v>
      </c>
      <c r="S128" s="11">
        <v>15</v>
      </c>
      <c r="T128" s="40">
        <v>145.69999999999999</v>
      </c>
      <c r="U128" s="40">
        <v>152.69999999999999</v>
      </c>
      <c r="V128" s="4">
        <f t="shared" si="56"/>
        <v>1.0480439258750858</v>
      </c>
      <c r="W128" s="11">
        <v>35</v>
      </c>
      <c r="X128" s="40">
        <v>7</v>
      </c>
      <c r="Y128" s="40">
        <v>12.8</v>
      </c>
      <c r="Z128" s="4">
        <f t="shared" si="57"/>
        <v>1.8285714285714287</v>
      </c>
      <c r="AA128" s="11">
        <v>15</v>
      </c>
      <c r="AB128" s="5" t="s">
        <v>371</v>
      </c>
      <c r="AC128" s="5" t="s">
        <v>371</v>
      </c>
      <c r="AD128" s="5" t="s">
        <v>371</v>
      </c>
      <c r="AE128" s="5" t="s">
        <v>371</v>
      </c>
      <c r="AF128" s="11" t="s">
        <v>429</v>
      </c>
      <c r="AG128" s="11" t="s">
        <v>429</v>
      </c>
      <c r="AH128" s="11" t="s">
        <v>429</v>
      </c>
      <c r="AI128" s="11" t="s">
        <v>429</v>
      </c>
      <c r="AJ128" s="59">
        <v>261</v>
      </c>
      <c r="AK128" s="59">
        <v>187</v>
      </c>
      <c r="AL128" s="4">
        <f t="shared" si="58"/>
        <v>0.71647509578544066</v>
      </c>
      <c r="AM128" s="11">
        <v>20</v>
      </c>
      <c r="AN128" s="58">
        <f t="shared" si="67"/>
        <v>1.0210026415683446</v>
      </c>
      <c r="AO128" s="58">
        <f t="shared" si="63"/>
        <v>1.0210026415683446</v>
      </c>
      <c r="AP128" s="59">
        <v>1278</v>
      </c>
      <c r="AQ128" s="40">
        <f t="shared" si="59"/>
        <v>697.09090909090912</v>
      </c>
      <c r="AR128" s="40">
        <f t="shared" si="60"/>
        <v>711.7</v>
      </c>
      <c r="AS128" s="40">
        <f t="shared" si="61"/>
        <v>14.609090909090924</v>
      </c>
      <c r="AT128" s="40">
        <v>140.9</v>
      </c>
      <c r="AU128" s="40">
        <v>141.1</v>
      </c>
      <c r="AV128" s="40">
        <v>72.5</v>
      </c>
      <c r="AW128" s="40">
        <v>136.5</v>
      </c>
      <c r="AX128" s="40">
        <v>107.6</v>
      </c>
      <c r="AY128" s="40">
        <f t="shared" si="64"/>
        <v>113.10000000000002</v>
      </c>
      <c r="AZ128" s="11"/>
      <c r="BA128" s="40">
        <f t="shared" si="65"/>
        <v>113.10000000000002</v>
      </c>
      <c r="BB128" s="40">
        <v>0</v>
      </c>
      <c r="BC128" s="40">
        <f t="shared" si="66"/>
        <v>113.10000000000002</v>
      </c>
      <c r="BD128" s="40"/>
      <c r="BE128" s="40">
        <f t="shared" si="62"/>
        <v>113.1</v>
      </c>
      <c r="BF128" s="26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10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10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10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10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10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10"/>
      <c r="HF128" s="9"/>
      <c r="HG128" s="9"/>
    </row>
    <row r="129" spans="1:215" s="2" customFormat="1" ht="16.95" customHeight="1">
      <c r="A129" s="19" t="s">
        <v>129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26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10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10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10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10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10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10"/>
      <c r="HF129" s="9"/>
      <c r="HG129" s="9"/>
    </row>
    <row r="130" spans="1:215" s="2" customFormat="1" ht="16.95" customHeight="1">
      <c r="A130" s="14" t="s">
        <v>130</v>
      </c>
      <c r="B130" s="40">
        <v>6126</v>
      </c>
      <c r="C130" s="40">
        <v>6830</v>
      </c>
      <c r="D130" s="4">
        <f t="shared" si="54"/>
        <v>1.1149200130590924</v>
      </c>
      <c r="E130" s="11">
        <v>10</v>
      </c>
      <c r="F130" s="5" t="s">
        <v>371</v>
      </c>
      <c r="G130" s="5" t="s">
        <v>371</v>
      </c>
      <c r="H130" s="5" t="s">
        <v>371</v>
      </c>
      <c r="I130" s="5" t="s">
        <v>371</v>
      </c>
      <c r="J130" s="5" t="s">
        <v>371</v>
      </c>
      <c r="K130" s="5" t="s">
        <v>371</v>
      </c>
      <c r="L130" s="5" t="s">
        <v>371</v>
      </c>
      <c r="M130" s="5" t="s">
        <v>371</v>
      </c>
      <c r="N130" s="40">
        <v>1212.7</v>
      </c>
      <c r="O130" s="40">
        <v>1276</v>
      </c>
      <c r="P130" s="4">
        <f t="shared" si="55"/>
        <v>1.0521975756576234</v>
      </c>
      <c r="Q130" s="11">
        <v>20</v>
      </c>
      <c r="R130" s="11">
        <v>1</v>
      </c>
      <c r="S130" s="11">
        <v>15</v>
      </c>
      <c r="T130" s="40">
        <v>1941</v>
      </c>
      <c r="U130" s="40">
        <v>1688.3</v>
      </c>
      <c r="V130" s="4">
        <f t="shared" si="56"/>
        <v>0.8698093766099948</v>
      </c>
      <c r="W130" s="11">
        <v>30</v>
      </c>
      <c r="X130" s="40">
        <v>82</v>
      </c>
      <c r="Y130" s="40">
        <v>92.3</v>
      </c>
      <c r="Z130" s="4">
        <f t="shared" si="57"/>
        <v>1.1256097560975609</v>
      </c>
      <c r="AA130" s="11">
        <v>20</v>
      </c>
      <c r="AB130" s="5" t="s">
        <v>371</v>
      </c>
      <c r="AC130" s="5" t="s">
        <v>371</v>
      </c>
      <c r="AD130" s="5" t="s">
        <v>371</v>
      </c>
      <c r="AE130" s="5" t="s">
        <v>371</v>
      </c>
      <c r="AF130" s="11" t="s">
        <v>429</v>
      </c>
      <c r="AG130" s="11" t="s">
        <v>429</v>
      </c>
      <c r="AH130" s="11" t="s">
        <v>429</v>
      </c>
      <c r="AI130" s="11" t="s">
        <v>429</v>
      </c>
      <c r="AJ130" s="59">
        <v>1216</v>
      </c>
      <c r="AK130" s="59">
        <v>1048</v>
      </c>
      <c r="AL130" s="4">
        <f t="shared" si="58"/>
        <v>0.86184210526315785</v>
      </c>
      <c r="AM130" s="11">
        <v>20</v>
      </c>
      <c r="AN130" s="58">
        <f t="shared" si="67"/>
        <v>0.98292582755876168</v>
      </c>
      <c r="AO130" s="58">
        <f t="shared" si="63"/>
        <v>0.98292582755876168</v>
      </c>
      <c r="AP130" s="59">
        <v>184</v>
      </c>
      <c r="AQ130" s="40">
        <f t="shared" si="59"/>
        <v>100.36363636363636</v>
      </c>
      <c r="AR130" s="40">
        <f t="shared" si="60"/>
        <v>98.7</v>
      </c>
      <c r="AS130" s="40">
        <f t="shared" si="61"/>
        <v>-1.6636363636363569</v>
      </c>
      <c r="AT130" s="40">
        <v>17.100000000000001</v>
      </c>
      <c r="AU130" s="40">
        <v>12</v>
      </c>
      <c r="AV130" s="40">
        <v>12.2</v>
      </c>
      <c r="AW130" s="40">
        <v>13.1</v>
      </c>
      <c r="AX130" s="40">
        <v>16.2</v>
      </c>
      <c r="AY130" s="40">
        <f t="shared" si="64"/>
        <v>28.100000000000009</v>
      </c>
      <c r="AZ130" s="11"/>
      <c r="BA130" s="40">
        <f t="shared" si="65"/>
        <v>28.100000000000009</v>
      </c>
      <c r="BB130" s="40">
        <v>0</v>
      </c>
      <c r="BC130" s="40">
        <f t="shared" si="66"/>
        <v>28.100000000000009</v>
      </c>
      <c r="BD130" s="40"/>
      <c r="BE130" s="40">
        <f t="shared" si="62"/>
        <v>28.1</v>
      </c>
      <c r="BF130" s="26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10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10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10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10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10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10"/>
      <c r="HF130" s="9"/>
      <c r="HG130" s="9"/>
    </row>
    <row r="131" spans="1:215" s="2" customFormat="1" ht="16.95" customHeight="1">
      <c r="A131" s="14" t="s">
        <v>131</v>
      </c>
      <c r="B131" s="40">
        <v>0</v>
      </c>
      <c r="C131" s="40">
        <v>0</v>
      </c>
      <c r="D131" s="4">
        <f t="shared" si="54"/>
        <v>0</v>
      </c>
      <c r="E131" s="11">
        <v>0</v>
      </c>
      <c r="F131" s="5" t="s">
        <v>371</v>
      </c>
      <c r="G131" s="5" t="s">
        <v>371</v>
      </c>
      <c r="H131" s="5" t="s">
        <v>371</v>
      </c>
      <c r="I131" s="5" t="s">
        <v>371</v>
      </c>
      <c r="J131" s="5" t="s">
        <v>371</v>
      </c>
      <c r="K131" s="5" t="s">
        <v>371</v>
      </c>
      <c r="L131" s="5" t="s">
        <v>371</v>
      </c>
      <c r="M131" s="5" t="s">
        <v>371</v>
      </c>
      <c r="N131" s="40">
        <v>771.3</v>
      </c>
      <c r="O131" s="40">
        <v>524.79999999999995</v>
      </c>
      <c r="P131" s="4">
        <f t="shared" si="55"/>
        <v>0.68040969791261507</v>
      </c>
      <c r="Q131" s="11">
        <v>20</v>
      </c>
      <c r="R131" s="11">
        <v>1</v>
      </c>
      <c r="S131" s="11">
        <v>15</v>
      </c>
      <c r="T131" s="40">
        <v>760</v>
      </c>
      <c r="U131" s="40">
        <v>932.9</v>
      </c>
      <c r="V131" s="4">
        <f t="shared" si="56"/>
        <v>1.2275</v>
      </c>
      <c r="W131" s="11">
        <v>40</v>
      </c>
      <c r="X131" s="40">
        <v>27</v>
      </c>
      <c r="Y131" s="40">
        <v>32.700000000000003</v>
      </c>
      <c r="Z131" s="4">
        <f t="shared" si="57"/>
        <v>1.2111111111111112</v>
      </c>
      <c r="AA131" s="11">
        <v>10</v>
      </c>
      <c r="AB131" s="5" t="s">
        <v>371</v>
      </c>
      <c r="AC131" s="5" t="s">
        <v>371</v>
      </c>
      <c r="AD131" s="5" t="s">
        <v>371</v>
      </c>
      <c r="AE131" s="5" t="s">
        <v>371</v>
      </c>
      <c r="AF131" s="11" t="s">
        <v>429</v>
      </c>
      <c r="AG131" s="11" t="s">
        <v>429</v>
      </c>
      <c r="AH131" s="11" t="s">
        <v>429</v>
      </c>
      <c r="AI131" s="11" t="s">
        <v>429</v>
      </c>
      <c r="AJ131" s="59">
        <v>513</v>
      </c>
      <c r="AK131" s="59">
        <v>543</v>
      </c>
      <c r="AL131" s="4">
        <f t="shared" si="58"/>
        <v>1.0584795321637428</v>
      </c>
      <c r="AM131" s="11">
        <v>20</v>
      </c>
      <c r="AN131" s="58">
        <f t="shared" si="67"/>
        <v>1.0570371020251266</v>
      </c>
      <c r="AO131" s="58">
        <f t="shared" si="63"/>
        <v>1.0570371020251266</v>
      </c>
      <c r="AP131" s="59">
        <v>2072</v>
      </c>
      <c r="AQ131" s="40">
        <f t="shared" si="59"/>
        <v>1130.1818181818182</v>
      </c>
      <c r="AR131" s="40">
        <f t="shared" si="60"/>
        <v>1194.5999999999999</v>
      </c>
      <c r="AS131" s="40">
        <f t="shared" si="61"/>
        <v>64.418181818181665</v>
      </c>
      <c r="AT131" s="40">
        <v>211.4</v>
      </c>
      <c r="AU131" s="40">
        <v>209.9</v>
      </c>
      <c r="AV131" s="40">
        <v>122.5</v>
      </c>
      <c r="AW131" s="40">
        <v>223.4</v>
      </c>
      <c r="AX131" s="40">
        <v>226.1</v>
      </c>
      <c r="AY131" s="40">
        <f t="shared" si="64"/>
        <v>201.29999999999995</v>
      </c>
      <c r="AZ131" s="11"/>
      <c r="BA131" s="40">
        <f t="shared" si="65"/>
        <v>201.29999999999995</v>
      </c>
      <c r="BB131" s="40">
        <v>0</v>
      </c>
      <c r="BC131" s="40">
        <f t="shared" si="66"/>
        <v>201.29999999999995</v>
      </c>
      <c r="BD131" s="40"/>
      <c r="BE131" s="40">
        <f t="shared" si="62"/>
        <v>201.3</v>
      </c>
      <c r="BF131" s="26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10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10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10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10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10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10"/>
      <c r="HF131" s="9"/>
      <c r="HG131" s="9"/>
    </row>
    <row r="132" spans="1:215" s="2" customFormat="1" ht="16.95" customHeight="1">
      <c r="A132" s="14" t="s">
        <v>132</v>
      </c>
      <c r="B132" s="40">
        <v>29177</v>
      </c>
      <c r="C132" s="40">
        <v>26530.799999999999</v>
      </c>
      <c r="D132" s="4">
        <f t="shared" si="54"/>
        <v>0.90930527470267675</v>
      </c>
      <c r="E132" s="11">
        <v>10</v>
      </c>
      <c r="F132" s="5" t="s">
        <v>371</v>
      </c>
      <c r="G132" s="5" t="s">
        <v>371</v>
      </c>
      <c r="H132" s="5" t="s">
        <v>371</v>
      </c>
      <c r="I132" s="5" t="s">
        <v>371</v>
      </c>
      <c r="J132" s="5" t="s">
        <v>371</v>
      </c>
      <c r="K132" s="5" t="s">
        <v>371</v>
      </c>
      <c r="L132" s="5" t="s">
        <v>371</v>
      </c>
      <c r="M132" s="5" t="s">
        <v>371</v>
      </c>
      <c r="N132" s="40">
        <v>3411.7</v>
      </c>
      <c r="O132" s="40">
        <v>3016.8</v>
      </c>
      <c r="P132" s="4">
        <f t="shared" si="55"/>
        <v>0.88425125304100605</v>
      </c>
      <c r="Q132" s="11">
        <v>20</v>
      </c>
      <c r="R132" s="11">
        <v>1</v>
      </c>
      <c r="S132" s="11">
        <v>15</v>
      </c>
      <c r="T132" s="40">
        <v>368</v>
      </c>
      <c r="U132" s="40">
        <v>407.5</v>
      </c>
      <c r="V132" s="4">
        <f t="shared" si="56"/>
        <v>1.107336956521739</v>
      </c>
      <c r="W132" s="11">
        <v>20</v>
      </c>
      <c r="X132" s="40">
        <v>28</v>
      </c>
      <c r="Y132" s="40">
        <v>47.5</v>
      </c>
      <c r="Z132" s="4">
        <f t="shared" si="57"/>
        <v>1.6964285714285714</v>
      </c>
      <c r="AA132" s="11">
        <v>30</v>
      </c>
      <c r="AB132" s="5" t="s">
        <v>371</v>
      </c>
      <c r="AC132" s="5" t="s">
        <v>371</v>
      </c>
      <c r="AD132" s="5" t="s">
        <v>371</v>
      </c>
      <c r="AE132" s="5" t="s">
        <v>371</v>
      </c>
      <c r="AF132" s="11" t="s">
        <v>429</v>
      </c>
      <c r="AG132" s="11" t="s">
        <v>429</v>
      </c>
      <c r="AH132" s="11" t="s">
        <v>429</v>
      </c>
      <c r="AI132" s="11" t="s">
        <v>429</v>
      </c>
      <c r="AJ132" s="59">
        <v>380</v>
      </c>
      <c r="AK132" s="59">
        <v>447</v>
      </c>
      <c r="AL132" s="4">
        <f t="shared" si="58"/>
        <v>1.1763157894736842</v>
      </c>
      <c r="AM132" s="11">
        <v>20</v>
      </c>
      <c r="AN132" s="58">
        <f t="shared" si="67"/>
        <v>1.2029912162661955</v>
      </c>
      <c r="AO132" s="58">
        <f t="shared" si="63"/>
        <v>1.2002991216266194</v>
      </c>
      <c r="AP132" s="59">
        <v>2938</v>
      </c>
      <c r="AQ132" s="40">
        <f t="shared" si="59"/>
        <v>1602.5454545454545</v>
      </c>
      <c r="AR132" s="40">
        <f t="shared" si="60"/>
        <v>1923.5</v>
      </c>
      <c r="AS132" s="40">
        <f t="shared" si="61"/>
        <v>320.9545454545455</v>
      </c>
      <c r="AT132" s="40">
        <v>324.3</v>
      </c>
      <c r="AU132" s="40">
        <v>286.39999999999998</v>
      </c>
      <c r="AV132" s="40">
        <v>283.3</v>
      </c>
      <c r="AW132" s="40">
        <v>343.5</v>
      </c>
      <c r="AX132" s="40">
        <v>264.39999999999998</v>
      </c>
      <c r="AY132" s="40">
        <f t="shared" si="64"/>
        <v>421.59999999999991</v>
      </c>
      <c r="AZ132" s="11"/>
      <c r="BA132" s="40">
        <f t="shared" si="65"/>
        <v>421.59999999999991</v>
      </c>
      <c r="BB132" s="40">
        <v>0</v>
      </c>
      <c r="BC132" s="40">
        <f t="shared" si="66"/>
        <v>421.59999999999991</v>
      </c>
      <c r="BD132" s="40"/>
      <c r="BE132" s="40">
        <f t="shared" si="62"/>
        <v>421.6</v>
      </c>
      <c r="BF132" s="26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10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10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10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10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10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10"/>
      <c r="HF132" s="9"/>
      <c r="HG132" s="9"/>
    </row>
    <row r="133" spans="1:215" s="2" customFormat="1" ht="16.95" customHeight="1">
      <c r="A133" s="14" t="s">
        <v>133</v>
      </c>
      <c r="B133" s="40">
        <v>0</v>
      </c>
      <c r="C133" s="40">
        <v>0</v>
      </c>
      <c r="D133" s="4">
        <f t="shared" si="54"/>
        <v>0</v>
      </c>
      <c r="E133" s="11">
        <v>0</v>
      </c>
      <c r="F133" s="5" t="s">
        <v>371</v>
      </c>
      <c r="G133" s="5" t="s">
        <v>371</v>
      </c>
      <c r="H133" s="5" t="s">
        <v>371</v>
      </c>
      <c r="I133" s="5" t="s">
        <v>371</v>
      </c>
      <c r="J133" s="5" t="s">
        <v>371</v>
      </c>
      <c r="K133" s="5" t="s">
        <v>371</v>
      </c>
      <c r="L133" s="5" t="s">
        <v>371</v>
      </c>
      <c r="M133" s="5" t="s">
        <v>371</v>
      </c>
      <c r="N133" s="40">
        <v>1239.4000000000001</v>
      </c>
      <c r="O133" s="40">
        <v>1688.7</v>
      </c>
      <c r="P133" s="4">
        <f t="shared" si="55"/>
        <v>1.3625141197353559</v>
      </c>
      <c r="Q133" s="11">
        <v>20</v>
      </c>
      <c r="R133" s="11">
        <v>1</v>
      </c>
      <c r="S133" s="11">
        <v>15</v>
      </c>
      <c r="T133" s="40">
        <v>651</v>
      </c>
      <c r="U133" s="40">
        <v>510.6</v>
      </c>
      <c r="V133" s="4">
        <f t="shared" si="56"/>
        <v>0.78433179723502311</v>
      </c>
      <c r="W133" s="11">
        <v>20</v>
      </c>
      <c r="X133" s="40">
        <v>41</v>
      </c>
      <c r="Y133" s="40">
        <v>61.3</v>
      </c>
      <c r="Z133" s="4">
        <f t="shared" si="57"/>
        <v>1.4951219512195122</v>
      </c>
      <c r="AA133" s="11">
        <v>10</v>
      </c>
      <c r="AB133" s="5" t="s">
        <v>371</v>
      </c>
      <c r="AC133" s="5" t="s">
        <v>371</v>
      </c>
      <c r="AD133" s="5" t="s">
        <v>371</v>
      </c>
      <c r="AE133" s="5" t="s">
        <v>371</v>
      </c>
      <c r="AF133" s="11" t="s">
        <v>429</v>
      </c>
      <c r="AG133" s="11" t="s">
        <v>429</v>
      </c>
      <c r="AH133" s="11" t="s">
        <v>429</v>
      </c>
      <c r="AI133" s="11" t="s">
        <v>429</v>
      </c>
      <c r="AJ133" s="59">
        <v>617</v>
      </c>
      <c r="AK133" s="59">
        <v>451</v>
      </c>
      <c r="AL133" s="4">
        <f t="shared" si="58"/>
        <v>0.73095623987034031</v>
      </c>
      <c r="AM133" s="11">
        <v>20</v>
      </c>
      <c r="AN133" s="58">
        <f t="shared" si="67"/>
        <v>1.0294972076354059</v>
      </c>
      <c r="AO133" s="58">
        <f t="shared" si="63"/>
        <v>1.0294972076354059</v>
      </c>
      <c r="AP133" s="59">
        <v>1103</v>
      </c>
      <c r="AQ133" s="40">
        <f t="shared" si="59"/>
        <v>601.63636363636363</v>
      </c>
      <c r="AR133" s="40">
        <f t="shared" si="60"/>
        <v>619.4</v>
      </c>
      <c r="AS133" s="40">
        <f t="shared" si="61"/>
        <v>17.763636363636351</v>
      </c>
      <c r="AT133" s="40">
        <v>106.5</v>
      </c>
      <c r="AU133" s="40">
        <v>123.6</v>
      </c>
      <c r="AV133" s="40">
        <v>132.19999999999999</v>
      </c>
      <c r="AW133" s="40">
        <v>88.1</v>
      </c>
      <c r="AX133" s="40">
        <v>90.6</v>
      </c>
      <c r="AY133" s="40">
        <f t="shared" si="64"/>
        <v>78.399999999999977</v>
      </c>
      <c r="AZ133" s="11"/>
      <c r="BA133" s="40">
        <f t="shared" si="65"/>
        <v>78.399999999999977</v>
      </c>
      <c r="BB133" s="40">
        <v>0</v>
      </c>
      <c r="BC133" s="40">
        <f t="shared" si="66"/>
        <v>78.399999999999977</v>
      </c>
      <c r="BD133" s="40">
        <f>MIN(BC133,71.3)</f>
        <v>71.3</v>
      </c>
      <c r="BE133" s="40">
        <f t="shared" si="62"/>
        <v>7.1</v>
      </c>
      <c r="BF133" s="26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10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10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10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10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10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10"/>
      <c r="HF133" s="9"/>
      <c r="HG133" s="9"/>
    </row>
    <row r="134" spans="1:215" s="2" customFormat="1" ht="16.95" customHeight="1">
      <c r="A134" s="14" t="s">
        <v>134</v>
      </c>
      <c r="B134" s="40">
        <v>0</v>
      </c>
      <c r="C134" s="40">
        <v>0</v>
      </c>
      <c r="D134" s="4">
        <f t="shared" si="54"/>
        <v>0</v>
      </c>
      <c r="E134" s="11">
        <v>0</v>
      </c>
      <c r="F134" s="5" t="s">
        <v>371</v>
      </c>
      <c r="G134" s="5" t="s">
        <v>371</v>
      </c>
      <c r="H134" s="5" t="s">
        <v>371</v>
      </c>
      <c r="I134" s="5" t="s">
        <v>371</v>
      </c>
      <c r="J134" s="5" t="s">
        <v>371</v>
      </c>
      <c r="K134" s="5" t="s">
        <v>371</v>
      </c>
      <c r="L134" s="5" t="s">
        <v>371</v>
      </c>
      <c r="M134" s="5" t="s">
        <v>371</v>
      </c>
      <c r="N134" s="40">
        <v>307.89999999999998</v>
      </c>
      <c r="O134" s="40">
        <v>142.69999999999999</v>
      </c>
      <c r="P134" s="4">
        <f t="shared" si="55"/>
        <v>0.46346216303994803</v>
      </c>
      <c r="Q134" s="11">
        <v>20</v>
      </c>
      <c r="R134" s="11">
        <v>1</v>
      </c>
      <c r="S134" s="11">
        <v>15</v>
      </c>
      <c r="T134" s="40">
        <v>0</v>
      </c>
      <c r="U134" s="40">
        <v>0</v>
      </c>
      <c r="V134" s="4">
        <f t="shared" si="56"/>
        <v>1</v>
      </c>
      <c r="W134" s="11">
        <v>20</v>
      </c>
      <c r="X134" s="40">
        <v>12</v>
      </c>
      <c r="Y134" s="40">
        <v>13.2</v>
      </c>
      <c r="Z134" s="4">
        <f t="shared" si="57"/>
        <v>1.0999999999999999</v>
      </c>
      <c r="AA134" s="11">
        <v>30</v>
      </c>
      <c r="AB134" s="5" t="s">
        <v>371</v>
      </c>
      <c r="AC134" s="5" t="s">
        <v>371</v>
      </c>
      <c r="AD134" s="5" t="s">
        <v>371</v>
      </c>
      <c r="AE134" s="5" t="s">
        <v>371</v>
      </c>
      <c r="AF134" s="11" t="s">
        <v>429</v>
      </c>
      <c r="AG134" s="11" t="s">
        <v>429</v>
      </c>
      <c r="AH134" s="11" t="s">
        <v>429</v>
      </c>
      <c r="AI134" s="11" t="s">
        <v>429</v>
      </c>
      <c r="AJ134" s="59">
        <v>54</v>
      </c>
      <c r="AK134" s="59">
        <v>42</v>
      </c>
      <c r="AL134" s="4">
        <f t="shared" si="58"/>
        <v>0.77777777777777779</v>
      </c>
      <c r="AM134" s="11">
        <v>20</v>
      </c>
      <c r="AN134" s="58">
        <f t="shared" si="67"/>
        <v>0.8840457030129002</v>
      </c>
      <c r="AO134" s="58">
        <f t="shared" si="63"/>
        <v>0.8840457030129002</v>
      </c>
      <c r="AP134" s="59">
        <v>533</v>
      </c>
      <c r="AQ134" s="40">
        <f t="shared" si="59"/>
        <v>290.72727272727275</v>
      </c>
      <c r="AR134" s="40">
        <f t="shared" si="60"/>
        <v>257</v>
      </c>
      <c r="AS134" s="40">
        <f t="shared" si="61"/>
        <v>-33.727272727272748</v>
      </c>
      <c r="AT134" s="40">
        <v>55.1</v>
      </c>
      <c r="AU134" s="40">
        <v>52.7</v>
      </c>
      <c r="AV134" s="40">
        <v>20.3</v>
      </c>
      <c r="AW134" s="40">
        <v>43.7</v>
      </c>
      <c r="AX134" s="40">
        <v>50.8</v>
      </c>
      <c r="AY134" s="40">
        <f t="shared" si="64"/>
        <v>34.399999999999977</v>
      </c>
      <c r="AZ134" s="11"/>
      <c r="BA134" s="40">
        <f t="shared" si="65"/>
        <v>34.399999999999977</v>
      </c>
      <c r="BB134" s="40">
        <v>0</v>
      </c>
      <c r="BC134" s="40">
        <f t="shared" si="66"/>
        <v>34.399999999999977</v>
      </c>
      <c r="BD134" s="40"/>
      <c r="BE134" s="40">
        <f t="shared" si="62"/>
        <v>34.4</v>
      </c>
      <c r="BF134" s="26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10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10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10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10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10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10"/>
      <c r="HF134" s="9"/>
      <c r="HG134" s="9"/>
    </row>
    <row r="135" spans="1:215" s="2" customFormat="1" ht="16.95" customHeight="1">
      <c r="A135" s="14" t="s">
        <v>135</v>
      </c>
      <c r="B135" s="40">
        <v>0</v>
      </c>
      <c r="C135" s="40">
        <v>0</v>
      </c>
      <c r="D135" s="4">
        <f t="shared" si="54"/>
        <v>0</v>
      </c>
      <c r="E135" s="11">
        <v>0</v>
      </c>
      <c r="F135" s="5" t="s">
        <v>371</v>
      </c>
      <c r="G135" s="5" t="s">
        <v>371</v>
      </c>
      <c r="H135" s="5" t="s">
        <v>371</v>
      </c>
      <c r="I135" s="5" t="s">
        <v>371</v>
      </c>
      <c r="J135" s="5" t="s">
        <v>371</v>
      </c>
      <c r="K135" s="5" t="s">
        <v>371</v>
      </c>
      <c r="L135" s="5" t="s">
        <v>371</v>
      </c>
      <c r="M135" s="5" t="s">
        <v>371</v>
      </c>
      <c r="N135" s="40">
        <v>210.7</v>
      </c>
      <c r="O135" s="40">
        <v>106.4</v>
      </c>
      <c r="P135" s="4">
        <f t="shared" si="55"/>
        <v>0.50498338870431903</v>
      </c>
      <c r="Q135" s="11">
        <v>20</v>
      </c>
      <c r="R135" s="11">
        <v>1</v>
      </c>
      <c r="S135" s="11">
        <v>15</v>
      </c>
      <c r="T135" s="40">
        <v>531</v>
      </c>
      <c r="U135" s="40">
        <v>545.20000000000005</v>
      </c>
      <c r="V135" s="4">
        <f t="shared" si="56"/>
        <v>1.0267419962335218</v>
      </c>
      <c r="W135" s="11">
        <v>35</v>
      </c>
      <c r="X135" s="40">
        <v>16</v>
      </c>
      <c r="Y135" s="40">
        <v>10.199999999999999</v>
      </c>
      <c r="Z135" s="4">
        <f t="shared" si="57"/>
        <v>0.63749999999999996</v>
      </c>
      <c r="AA135" s="11">
        <v>15</v>
      </c>
      <c r="AB135" s="5" t="s">
        <v>371</v>
      </c>
      <c r="AC135" s="5" t="s">
        <v>371</v>
      </c>
      <c r="AD135" s="5" t="s">
        <v>371</v>
      </c>
      <c r="AE135" s="5" t="s">
        <v>371</v>
      </c>
      <c r="AF135" s="11" t="s">
        <v>429</v>
      </c>
      <c r="AG135" s="11" t="s">
        <v>429</v>
      </c>
      <c r="AH135" s="11" t="s">
        <v>429</v>
      </c>
      <c r="AI135" s="11" t="s">
        <v>429</v>
      </c>
      <c r="AJ135" s="59">
        <v>338</v>
      </c>
      <c r="AK135" s="59">
        <v>330</v>
      </c>
      <c r="AL135" s="4">
        <f t="shared" si="58"/>
        <v>0.97633136094674555</v>
      </c>
      <c r="AM135" s="11">
        <v>20</v>
      </c>
      <c r="AN135" s="58">
        <f t="shared" si="67"/>
        <v>0.85833109391613871</v>
      </c>
      <c r="AO135" s="58">
        <f t="shared" si="63"/>
        <v>0.85833109391613871</v>
      </c>
      <c r="AP135" s="59">
        <v>595</v>
      </c>
      <c r="AQ135" s="40">
        <f t="shared" si="59"/>
        <v>324.54545454545456</v>
      </c>
      <c r="AR135" s="40">
        <f t="shared" si="60"/>
        <v>278.60000000000002</v>
      </c>
      <c r="AS135" s="40">
        <f t="shared" si="61"/>
        <v>-45.945454545454538</v>
      </c>
      <c r="AT135" s="40">
        <v>65.2</v>
      </c>
      <c r="AU135" s="40">
        <v>66.599999999999994</v>
      </c>
      <c r="AV135" s="40">
        <v>6.1</v>
      </c>
      <c r="AW135" s="40">
        <v>41.7</v>
      </c>
      <c r="AX135" s="40">
        <v>47.2</v>
      </c>
      <c r="AY135" s="40">
        <f t="shared" si="64"/>
        <v>51.800000000000011</v>
      </c>
      <c r="AZ135" s="11"/>
      <c r="BA135" s="40">
        <f t="shared" si="65"/>
        <v>51.800000000000011</v>
      </c>
      <c r="BB135" s="40">
        <v>0</v>
      </c>
      <c r="BC135" s="40">
        <f t="shared" si="66"/>
        <v>51.800000000000011</v>
      </c>
      <c r="BD135" s="40"/>
      <c r="BE135" s="40">
        <f t="shared" si="62"/>
        <v>51.8</v>
      </c>
      <c r="BF135" s="26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10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10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10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10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10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10"/>
      <c r="HF135" s="9"/>
      <c r="HG135" s="9"/>
    </row>
    <row r="136" spans="1:215" s="2" customFormat="1" ht="16.95" customHeight="1">
      <c r="A136" s="14" t="s">
        <v>136</v>
      </c>
      <c r="B136" s="40">
        <v>2885</v>
      </c>
      <c r="C136" s="40">
        <v>3013</v>
      </c>
      <c r="D136" s="4">
        <f t="shared" si="54"/>
        <v>1.044367417677643</v>
      </c>
      <c r="E136" s="11">
        <v>10</v>
      </c>
      <c r="F136" s="5" t="s">
        <v>371</v>
      </c>
      <c r="G136" s="5" t="s">
        <v>371</v>
      </c>
      <c r="H136" s="5" t="s">
        <v>371</v>
      </c>
      <c r="I136" s="5" t="s">
        <v>371</v>
      </c>
      <c r="J136" s="5" t="s">
        <v>371</v>
      </c>
      <c r="K136" s="5" t="s">
        <v>371</v>
      </c>
      <c r="L136" s="5" t="s">
        <v>371</v>
      </c>
      <c r="M136" s="5" t="s">
        <v>371</v>
      </c>
      <c r="N136" s="40">
        <v>1514.6</v>
      </c>
      <c r="O136" s="40">
        <v>1498</v>
      </c>
      <c r="P136" s="4">
        <f t="shared" si="55"/>
        <v>0.98904001056384527</v>
      </c>
      <c r="Q136" s="11">
        <v>20</v>
      </c>
      <c r="R136" s="11">
        <v>1</v>
      </c>
      <c r="S136" s="11">
        <v>15</v>
      </c>
      <c r="T136" s="40">
        <v>1361</v>
      </c>
      <c r="U136" s="40">
        <v>1416.7</v>
      </c>
      <c r="V136" s="4">
        <f t="shared" si="56"/>
        <v>1.0409257898603967</v>
      </c>
      <c r="W136" s="11">
        <v>35</v>
      </c>
      <c r="X136" s="40">
        <v>54</v>
      </c>
      <c r="Y136" s="40">
        <v>33.9</v>
      </c>
      <c r="Z136" s="4">
        <f t="shared" si="57"/>
        <v>0.62777777777777777</v>
      </c>
      <c r="AA136" s="11">
        <v>15</v>
      </c>
      <c r="AB136" s="5" t="s">
        <v>371</v>
      </c>
      <c r="AC136" s="5" t="s">
        <v>371</v>
      </c>
      <c r="AD136" s="5" t="s">
        <v>371</v>
      </c>
      <c r="AE136" s="5" t="s">
        <v>371</v>
      </c>
      <c r="AF136" s="11" t="s">
        <v>429</v>
      </c>
      <c r="AG136" s="11" t="s">
        <v>429</v>
      </c>
      <c r="AH136" s="11" t="s">
        <v>429</v>
      </c>
      <c r="AI136" s="11" t="s">
        <v>429</v>
      </c>
      <c r="AJ136" s="59">
        <v>783</v>
      </c>
      <c r="AK136" s="59">
        <v>785</v>
      </c>
      <c r="AL136" s="4">
        <f t="shared" si="58"/>
        <v>1.0025542784163475</v>
      </c>
      <c r="AM136" s="11">
        <v>20</v>
      </c>
      <c r="AN136" s="58">
        <f t="shared" si="67"/>
        <v>0.96630112407096402</v>
      </c>
      <c r="AO136" s="58">
        <f t="shared" si="63"/>
        <v>0.96630112407096402</v>
      </c>
      <c r="AP136" s="59">
        <v>646</v>
      </c>
      <c r="AQ136" s="40">
        <f t="shared" si="59"/>
        <v>352.36363636363637</v>
      </c>
      <c r="AR136" s="40">
        <f t="shared" si="60"/>
        <v>340.5</v>
      </c>
      <c r="AS136" s="40">
        <f t="shared" si="61"/>
        <v>-11.863636363636374</v>
      </c>
      <c r="AT136" s="40">
        <v>43.5</v>
      </c>
      <c r="AU136" s="40">
        <v>53.4</v>
      </c>
      <c r="AV136" s="40">
        <v>59.3</v>
      </c>
      <c r="AW136" s="40">
        <v>64.599999999999994</v>
      </c>
      <c r="AX136" s="40">
        <v>58.7</v>
      </c>
      <c r="AY136" s="40">
        <f t="shared" si="64"/>
        <v>61</v>
      </c>
      <c r="AZ136" s="11"/>
      <c r="BA136" s="40">
        <f t="shared" si="65"/>
        <v>61</v>
      </c>
      <c r="BB136" s="40">
        <v>0</v>
      </c>
      <c r="BC136" s="40">
        <f t="shared" si="66"/>
        <v>61</v>
      </c>
      <c r="BD136" s="40"/>
      <c r="BE136" s="40">
        <f t="shared" si="62"/>
        <v>61</v>
      </c>
      <c r="BF136" s="26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10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10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10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10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10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10"/>
      <c r="HF136" s="9"/>
      <c r="HG136" s="9"/>
    </row>
    <row r="137" spans="1:215" s="2" customFormat="1" ht="16.95" customHeight="1">
      <c r="A137" s="14" t="s">
        <v>137</v>
      </c>
      <c r="B137" s="40">
        <v>0</v>
      </c>
      <c r="C137" s="40">
        <v>0</v>
      </c>
      <c r="D137" s="4">
        <f t="shared" si="54"/>
        <v>0</v>
      </c>
      <c r="E137" s="11">
        <v>0</v>
      </c>
      <c r="F137" s="5" t="s">
        <v>371</v>
      </c>
      <c r="G137" s="5" t="s">
        <v>371</v>
      </c>
      <c r="H137" s="5" t="s">
        <v>371</v>
      </c>
      <c r="I137" s="5" t="s">
        <v>371</v>
      </c>
      <c r="J137" s="5" t="s">
        <v>371</v>
      </c>
      <c r="K137" s="5" t="s">
        <v>371</v>
      </c>
      <c r="L137" s="5" t="s">
        <v>371</v>
      </c>
      <c r="M137" s="5" t="s">
        <v>371</v>
      </c>
      <c r="N137" s="40">
        <v>2110</v>
      </c>
      <c r="O137" s="40">
        <v>1460.6</v>
      </c>
      <c r="P137" s="4">
        <f t="shared" si="55"/>
        <v>0.69222748815165869</v>
      </c>
      <c r="Q137" s="11">
        <v>20</v>
      </c>
      <c r="R137" s="11">
        <v>1</v>
      </c>
      <c r="S137" s="11">
        <v>15</v>
      </c>
      <c r="T137" s="40">
        <v>2432</v>
      </c>
      <c r="U137" s="40">
        <v>2539.6</v>
      </c>
      <c r="V137" s="4">
        <f t="shared" si="56"/>
        <v>1.0442434210526315</v>
      </c>
      <c r="W137" s="11">
        <v>35</v>
      </c>
      <c r="X137" s="40">
        <v>72</v>
      </c>
      <c r="Y137" s="40">
        <v>102.2</v>
      </c>
      <c r="Z137" s="4">
        <f t="shared" si="57"/>
        <v>1.4194444444444445</v>
      </c>
      <c r="AA137" s="11">
        <v>15</v>
      </c>
      <c r="AB137" s="5" t="s">
        <v>371</v>
      </c>
      <c r="AC137" s="5" t="s">
        <v>371</v>
      </c>
      <c r="AD137" s="5" t="s">
        <v>371</v>
      </c>
      <c r="AE137" s="5" t="s">
        <v>371</v>
      </c>
      <c r="AF137" s="11" t="s">
        <v>429</v>
      </c>
      <c r="AG137" s="11" t="s">
        <v>429</v>
      </c>
      <c r="AH137" s="11" t="s">
        <v>429</v>
      </c>
      <c r="AI137" s="11" t="s">
        <v>429</v>
      </c>
      <c r="AJ137" s="59">
        <v>1192</v>
      </c>
      <c r="AK137" s="59">
        <v>1263</v>
      </c>
      <c r="AL137" s="4">
        <f t="shared" si="58"/>
        <v>1.0595637583892616</v>
      </c>
      <c r="AM137" s="11">
        <v>20</v>
      </c>
      <c r="AN137" s="58">
        <f t="shared" si="67"/>
        <v>1.0273905841364495</v>
      </c>
      <c r="AO137" s="58">
        <f t="shared" si="63"/>
        <v>1.0273905841364495</v>
      </c>
      <c r="AP137" s="59">
        <v>1451</v>
      </c>
      <c r="AQ137" s="40">
        <f t="shared" si="59"/>
        <v>791.4545454545455</v>
      </c>
      <c r="AR137" s="40">
        <f t="shared" si="60"/>
        <v>813.1</v>
      </c>
      <c r="AS137" s="40">
        <f t="shared" si="61"/>
        <v>21.645454545454527</v>
      </c>
      <c r="AT137" s="40">
        <v>140.9</v>
      </c>
      <c r="AU137" s="40">
        <v>158.9</v>
      </c>
      <c r="AV137" s="40">
        <v>107.7</v>
      </c>
      <c r="AW137" s="40">
        <v>121.4</v>
      </c>
      <c r="AX137" s="40">
        <v>158.1</v>
      </c>
      <c r="AY137" s="40">
        <f t="shared" si="64"/>
        <v>126.10000000000002</v>
      </c>
      <c r="AZ137" s="11"/>
      <c r="BA137" s="40">
        <f t="shared" si="65"/>
        <v>126.10000000000002</v>
      </c>
      <c r="BB137" s="40">
        <v>0</v>
      </c>
      <c r="BC137" s="40">
        <f t="shared" si="66"/>
        <v>126.10000000000002</v>
      </c>
      <c r="BD137" s="40"/>
      <c r="BE137" s="40">
        <f t="shared" si="62"/>
        <v>126.1</v>
      </c>
      <c r="BF137" s="26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10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10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10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10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10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10"/>
      <c r="HF137" s="9"/>
      <c r="HG137" s="9"/>
    </row>
    <row r="138" spans="1:215" s="2" customFormat="1" ht="16.95" customHeight="1">
      <c r="A138" s="14" t="s">
        <v>138</v>
      </c>
      <c r="B138" s="40">
        <v>0</v>
      </c>
      <c r="C138" s="40">
        <v>0</v>
      </c>
      <c r="D138" s="4">
        <f t="shared" si="54"/>
        <v>0</v>
      </c>
      <c r="E138" s="11">
        <v>0</v>
      </c>
      <c r="F138" s="5" t="s">
        <v>371</v>
      </c>
      <c r="G138" s="5" t="s">
        <v>371</v>
      </c>
      <c r="H138" s="5" t="s">
        <v>371</v>
      </c>
      <c r="I138" s="5" t="s">
        <v>371</v>
      </c>
      <c r="J138" s="5" t="s">
        <v>371</v>
      </c>
      <c r="K138" s="5" t="s">
        <v>371</v>
      </c>
      <c r="L138" s="5" t="s">
        <v>371</v>
      </c>
      <c r="M138" s="5" t="s">
        <v>371</v>
      </c>
      <c r="N138" s="40">
        <v>2094.1999999999998</v>
      </c>
      <c r="O138" s="40">
        <v>2368</v>
      </c>
      <c r="P138" s="4">
        <f t="shared" si="55"/>
        <v>1.1307420494699647</v>
      </c>
      <c r="Q138" s="11">
        <v>20</v>
      </c>
      <c r="R138" s="11">
        <v>1</v>
      </c>
      <c r="S138" s="11">
        <v>15</v>
      </c>
      <c r="T138" s="40">
        <v>84</v>
      </c>
      <c r="U138" s="40">
        <v>45.9</v>
      </c>
      <c r="V138" s="4">
        <f t="shared" si="56"/>
        <v>0.54642857142857137</v>
      </c>
      <c r="W138" s="11">
        <v>25</v>
      </c>
      <c r="X138" s="40">
        <v>16</v>
      </c>
      <c r="Y138" s="40">
        <v>1.9</v>
      </c>
      <c r="Z138" s="4">
        <f t="shared" si="57"/>
        <v>0.11874999999999999</v>
      </c>
      <c r="AA138" s="11">
        <v>25</v>
      </c>
      <c r="AB138" s="5" t="s">
        <v>371</v>
      </c>
      <c r="AC138" s="5" t="s">
        <v>371</v>
      </c>
      <c r="AD138" s="5" t="s">
        <v>371</v>
      </c>
      <c r="AE138" s="5" t="s">
        <v>371</v>
      </c>
      <c r="AF138" s="11" t="s">
        <v>429</v>
      </c>
      <c r="AG138" s="11" t="s">
        <v>429</v>
      </c>
      <c r="AH138" s="11" t="s">
        <v>429</v>
      </c>
      <c r="AI138" s="11" t="s">
        <v>429</v>
      </c>
      <c r="AJ138" s="59">
        <v>131</v>
      </c>
      <c r="AK138" s="59">
        <v>125</v>
      </c>
      <c r="AL138" s="4">
        <f t="shared" si="58"/>
        <v>0.95419847328244278</v>
      </c>
      <c r="AM138" s="11">
        <v>20</v>
      </c>
      <c r="AN138" s="58">
        <f t="shared" si="67"/>
        <v>0.69836452134059468</v>
      </c>
      <c r="AO138" s="58">
        <f t="shared" si="63"/>
        <v>0.69836452134059468</v>
      </c>
      <c r="AP138" s="59">
        <v>876</v>
      </c>
      <c r="AQ138" s="40">
        <f t="shared" si="59"/>
        <v>477.81818181818187</v>
      </c>
      <c r="AR138" s="40">
        <f t="shared" si="60"/>
        <v>333.7</v>
      </c>
      <c r="AS138" s="40">
        <f t="shared" si="61"/>
        <v>-144.11818181818188</v>
      </c>
      <c r="AT138" s="40">
        <v>6.3</v>
      </c>
      <c r="AU138" s="40">
        <v>87.6</v>
      </c>
      <c r="AV138" s="40">
        <v>112.1</v>
      </c>
      <c r="AW138" s="40">
        <v>51</v>
      </c>
      <c r="AX138" s="40">
        <v>70.400000000000006</v>
      </c>
      <c r="AY138" s="40">
        <f t="shared" si="64"/>
        <v>6.3000000000000114</v>
      </c>
      <c r="AZ138" s="11"/>
      <c r="BA138" s="40">
        <f t="shared" si="65"/>
        <v>6.3000000000000114</v>
      </c>
      <c r="BB138" s="40">
        <v>0</v>
      </c>
      <c r="BC138" s="40">
        <f t="shared" si="66"/>
        <v>6.3000000000000114</v>
      </c>
      <c r="BD138" s="40"/>
      <c r="BE138" s="40">
        <f t="shared" si="62"/>
        <v>6.3</v>
      </c>
      <c r="BF138" s="26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10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10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10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10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10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10"/>
      <c r="HF138" s="9"/>
      <c r="HG138" s="9"/>
    </row>
    <row r="139" spans="1:215" s="2" customFormat="1" ht="16.95" customHeight="1">
      <c r="A139" s="19" t="s">
        <v>139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26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10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10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10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10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10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10"/>
      <c r="HF139" s="9"/>
      <c r="HG139" s="9"/>
    </row>
    <row r="140" spans="1:215" s="2" customFormat="1" ht="16.95" customHeight="1">
      <c r="A140" s="14" t="s">
        <v>140</v>
      </c>
      <c r="B140" s="40">
        <v>0</v>
      </c>
      <c r="C140" s="40">
        <v>0</v>
      </c>
      <c r="D140" s="4">
        <f t="shared" si="54"/>
        <v>0</v>
      </c>
      <c r="E140" s="11">
        <v>0</v>
      </c>
      <c r="F140" s="5" t="s">
        <v>371</v>
      </c>
      <c r="G140" s="5" t="s">
        <v>371</v>
      </c>
      <c r="H140" s="5" t="s">
        <v>371</v>
      </c>
      <c r="I140" s="5" t="s">
        <v>371</v>
      </c>
      <c r="J140" s="5" t="s">
        <v>371</v>
      </c>
      <c r="K140" s="5" t="s">
        <v>371</v>
      </c>
      <c r="L140" s="5" t="s">
        <v>371</v>
      </c>
      <c r="M140" s="5" t="s">
        <v>371</v>
      </c>
      <c r="N140" s="40">
        <v>1325.3</v>
      </c>
      <c r="O140" s="40">
        <v>1150.7</v>
      </c>
      <c r="P140" s="4">
        <f t="shared" si="55"/>
        <v>0.86825624386931266</v>
      </c>
      <c r="Q140" s="11">
        <v>20</v>
      </c>
      <c r="R140" s="11">
        <v>1</v>
      </c>
      <c r="S140" s="11">
        <v>15</v>
      </c>
      <c r="T140" s="40">
        <v>0</v>
      </c>
      <c r="U140" s="40">
        <v>0</v>
      </c>
      <c r="V140" s="4">
        <f t="shared" si="56"/>
        <v>1</v>
      </c>
      <c r="W140" s="11">
        <v>30</v>
      </c>
      <c r="X140" s="40">
        <v>2.6</v>
      </c>
      <c r="Y140" s="40">
        <v>4.5999999999999996</v>
      </c>
      <c r="Z140" s="4">
        <f t="shared" si="57"/>
        <v>1.7692307692307689</v>
      </c>
      <c r="AA140" s="11">
        <v>20</v>
      </c>
      <c r="AB140" s="5" t="s">
        <v>371</v>
      </c>
      <c r="AC140" s="5" t="s">
        <v>371</v>
      </c>
      <c r="AD140" s="5" t="s">
        <v>371</v>
      </c>
      <c r="AE140" s="5" t="s">
        <v>371</v>
      </c>
      <c r="AF140" s="11" t="s">
        <v>429</v>
      </c>
      <c r="AG140" s="11" t="s">
        <v>429</v>
      </c>
      <c r="AH140" s="11" t="s">
        <v>429</v>
      </c>
      <c r="AI140" s="11" t="s">
        <v>429</v>
      </c>
      <c r="AJ140" s="59">
        <v>80</v>
      </c>
      <c r="AK140" s="59">
        <v>70</v>
      </c>
      <c r="AL140" s="4">
        <f t="shared" si="58"/>
        <v>0.875</v>
      </c>
      <c r="AM140" s="11">
        <v>20</v>
      </c>
      <c r="AN140" s="58">
        <f t="shared" si="67"/>
        <v>1.0976165739238251</v>
      </c>
      <c r="AO140" s="58">
        <f t="shared" si="63"/>
        <v>1.0976165739238251</v>
      </c>
      <c r="AP140" s="59">
        <v>1932</v>
      </c>
      <c r="AQ140" s="40">
        <f t="shared" si="59"/>
        <v>1053.8181818181818</v>
      </c>
      <c r="AR140" s="40">
        <f t="shared" si="60"/>
        <v>1156.7</v>
      </c>
      <c r="AS140" s="40">
        <f t="shared" si="61"/>
        <v>102.88181818181829</v>
      </c>
      <c r="AT140" s="40">
        <v>211.3</v>
      </c>
      <c r="AU140" s="40">
        <v>214.6</v>
      </c>
      <c r="AV140" s="40">
        <v>204.4</v>
      </c>
      <c r="AW140" s="40">
        <v>177.2</v>
      </c>
      <c r="AX140" s="40">
        <v>194.8</v>
      </c>
      <c r="AY140" s="40">
        <f t="shared" si="64"/>
        <v>154.40000000000009</v>
      </c>
      <c r="AZ140" s="11"/>
      <c r="BA140" s="40">
        <f t="shared" si="65"/>
        <v>154.40000000000009</v>
      </c>
      <c r="BB140" s="40">
        <v>0</v>
      </c>
      <c r="BC140" s="40">
        <f t="shared" si="66"/>
        <v>154.40000000000009</v>
      </c>
      <c r="BD140" s="40"/>
      <c r="BE140" s="40">
        <f t="shared" si="62"/>
        <v>154.4</v>
      </c>
      <c r="BF140" s="26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10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10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10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10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10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10"/>
      <c r="HF140" s="9"/>
      <c r="HG140" s="9"/>
    </row>
    <row r="141" spans="1:215" s="2" customFormat="1" ht="16.95" customHeight="1">
      <c r="A141" s="14" t="s">
        <v>141</v>
      </c>
      <c r="B141" s="40">
        <v>0</v>
      </c>
      <c r="C141" s="40">
        <v>0</v>
      </c>
      <c r="D141" s="4">
        <f t="shared" si="54"/>
        <v>0</v>
      </c>
      <c r="E141" s="11">
        <v>0</v>
      </c>
      <c r="F141" s="5" t="s">
        <v>371</v>
      </c>
      <c r="G141" s="5" t="s">
        <v>371</v>
      </c>
      <c r="H141" s="5" t="s">
        <v>371</v>
      </c>
      <c r="I141" s="5" t="s">
        <v>371</v>
      </c>
      <c r="J141" s="5" t="s">
        <v>371</v>
      </c>
      <c r="K141" s="5" t="s">
        <v>371</v>
      </c>
      <c r="L141" s="5" t="s">
        <v>371</v>
      </c>
      <c r="M141" s="5" t="s">
        <v>371</v>
      </c>
      <c r="N141" s="40">
        <v>326.2</v>
      </c>
      <c r="O141" s="40">
        <v>223.3</v>
      </c>
      <c r="P141" s="4">
        <f t="shared" si="55"/>
        <v>0.68454935622317603</v>
      </c>
      <c r="Q141" s="11">
        <v>20</v>
      </c>
      <c r="R141" s="11">
        <v>1</v>
      </c>
      <c r="S141" s="11">
        <v>15</v>
      </c>
      <c r="T141" s="40">
        <v>148</v>
      </c>
      <c r="U141" s="40">
        <v>124.2</v>
      </c>
      <c r="V141" s="4">
        <f t="shared" si="56"/>
        <v>0.83918918918918917</v>
      </c>
      <c r="W141" s="11">
        <v>35</v>
      </c>
      <c r="X141" s="40">
        <v>10.9</v>
      </c>
      <c r="Y141" s="40">
        <v>24.6</v>
      </c>
      <c r="Z141" s="4">
        <f t="shared" si="57"/>
        <v>2.2568807339449544</v>
      </c>
      <c r="AA141" s="11">
        <v>15</v>
      </c>
      <c r="AB141" s="5" t="s">
        <v>371</v>
      </c>
      <c r="AC141" s="5" t="s">
        <v>371</v>
      </c>
      <c r="AD141" s="5" t="s">
        <v>371</v>
      </c>
      <c r="AE141" s="5" t="s">
        <v>371</v>
      </c>
      <c r="AF141" s="11" t="s">
        <v>429</v>
      </c>
      <c r="AG141" s="11" t="s">
        <v>429</v>
      </c>
      <c r="AH141" s="11" t="s">
        <v>429</v>
      </c>
      <c r="AI141" s="11" t="s">
        <v>429</v>
      </c>
      <c r="AJ141" s="59">
        <v>280</v>
      </c>
      <c r="AK141" s="59">
        <v>192</v>
      </c>
      <c r="AL141" s="4">
        <f t="shared" si="58"/>
        <v>0.68571428571428572</v>
      </c>
      <c r="AM141" s="11">
        <v>20</v>
      </c>
      <c r="AN141" s="58">
        <f t="shared" si="67"/>
        <v>1.0060010044718588</v>
      </c>
      <c r="AO141" s="58">
        <f t="shared" si="63"/>
        <v>1.0060010044718588</v>
      </c>
      <c r="AP141" s="59">
        <v>2244</v>
      </c>
      <c r="AQ141" s="40">
        <f t="shared" si="59"/>
        <v>1224</v>
      </c>
      <c r="AR141" s="40">
        <f t="shared" si="60"/>
        <v>1231.3</v>
      </c>
      <c r="AS141" s="40">
        <f t="shared" si="61"/>
        <v>7.2999999999999545</v>
      </c>
      <c r="AT141" s="40">
        <v>256.89999999999998</v>
      </c>
      <c r="AU141" s="40">
        <v>245.4</v>
      </c>
      <c r="AV141" s="40">
        <v>169.5</v>
      </c>
      <c r="AW141" s="40">
        <v>209.7</v>
      </c>
      <c r="AX141" s="40">
        <v>246.9</v>
      </c>
      <c r="AY141" s="40">
        <f t="shared" si="64"/>
        <v>102.89999999999986</v>
      </c>
      <c r="AZ141" s="11"/>
      <c r="BA141" s="40">
        <f t="shared" si="65"/>
        <v>102.89999999999986</v>
      </c>
      <c r="BB141" s="40">
        <v>0</v>
      </c>
      <c r="BC141" s="40">
        <f t="shared" si="66"/>
        <v>102.89999999999986</v>
      </c>
      <c r="BD141" s="40"/>
      <c r="BE141" s="40">
        <f t="shared" si="62"/>
        <v>102.9</v>
      </c>
      <c r="BF141" s="26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10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10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10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10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10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10"/>
      <c r="HF141" s="9"/>
      <c r="HG141" s="9"/>
    </row>
    <row r="142" spans="1:215" s="2" customFormat="1" ht="16.95" customHeight="1">
      <c r="A142" s="14" t="s">
        <v>142</v>
      </c>
      <c r="B142" s="40">
        <v>0</v>
      </c>
      <c r="C142" s="40">
        <v>0</v>
      </c>
      <c r="D142" s="4">
        <f t="shared" si="54"/>
        <v>0</v>
      </c>
      <c r="E142" s="11">
        <v>0</v>
      </c>
      <c r="F142" s="5" t="s">
        <v>371</v>
      </c>
      <c r="G142" s="5" t="s">
        <v>371</v>
      </c>
      <c r="H142" s="5" t="s">
        <v>371</v>
      </c>
      <c r="I142" s="5" t="s">
        <v>371</v>
      </c>
      <c r="J142" s="5" t="s">
        <v>371</v>
      </c>
      <c r="K142" s="5" t="s">
        <v>371</v>
      </c>
      <c r="L142" s="5" t="s">
        <v>371</v>
      </c>
      <c r="M142" s="5" t="s">
        <v>371</v>
      </c>
      <c r="N142" s="40">
        <v>350.5</v>
      </c>
      <c r="O142" s="40">
        <v>335.8</v>
      </c>
      <c r="P142" s="4">
        <f t="shared" si="55"/>
        <v>0.95805991440798866</v>
      </c>
      <c r="Q142" s="11">
        <v>20</v>
      </c>
      <c r="R142" s="11">
        <v>1</v>
      </c>
      <c r="S142" s="11">
        <v>15</v>
      </c>
      <c r="T142" s="40">
        <v>289</v>
      </c>
      <c r="U142" s="40">
        <v>348.1</v>
      </c>
      <c r="V142" s="4">
        <f t="shared" si="56"/>
        <v>1.2044982698961939</v>
      </c>
      <c r="W142" s="11">
        <v>30</v>
      </c>
      <c r="X142" s="40">
        <v>13</v>
      </c>
      <c r="Y142" s="40">
        <v>16</v>
      </c>
      <c r="Z142" s="4">
        <f t="shared" si="57"/>
        <v>1.2307692307692308</v>
      </c>
      <c r="AA142" s="11">
        <v>20</v>
      </c>
      <c r="AB142" s="5" t="s">
        <v>371</v>
      </c>
      <c r="AC142" s="5" t="s">
        <v>371</v>
      </c>
      <c r="AD142" s="5" t="s">
        <v>371</v>
      </c>
      <c r="AE142" s="5" t="s">
        <v>371</v>
      </c>
      <c r="AF142" s="11" t="s">
        <v>429</v>
      </c>
      <c r="AG142" s="11" t="s">
        <v>429</v>
      </c>
      <c r="AH142" s="11" t="s">
        <v>429</v>
      </c>
      <c r="AI142" s="11" t="s">
        <v>429</v>
      </c>
      <c r="AJ142" s="59">
        <v>516</v>
      </c>
      <c r="AK142" s="59">
        <v>353</v>
      </c>
      <c r="AL142" s="4">
        <f t="shared" si="58"/>
        <v>0.68410852713178294</v>
      </c>
      <c r="AM142" s="11">
        <v>20</v>
      </c>
      <c r="AN142" s="58">
        <f t="shared" si="67"/>
        <v>1.0342257289815797</v>
      </c>
      <c r="AO142" s="58">
        <f t="shared" si="63"/>
        <v>1.0342257289815797</v>
      </c>
      <c r="AP142" s="59">
        <v>4282</v>
      </c>
      <c r="AQ142" s="40">
        <f t="shared" si="59"/>
        <v>2335.6363636363635</v>
      </c>
      <c r="AR142" s="40">
        <f t="shared" si="60"/>
        <v>2415.6</v>
      </c>
      <c r="AS142" s="40">
        <f t="shared" si="61"/>
        <v>79.963636363636397</v>
      </c>
      <c r="AT142" s="40">
        <v>471.6</v>
      </c>
      <c r="AU142" s="40">
        <v>469.5</v>
      </c>
      <c r="AV142" s="40">
        <v>323.2</v>
      </c>
      <c r="AW142" s="40">
        <v>475.4</v>
      </c>
      <c r="AX142" s="40">
        <v>457.3</v>
      </c>
      <c r="AY142" s="40">
        <f t="shared" si="64"/>
        <v>218.59999999999991</v>
      </c>
      <c r="AZ142" s="11"/>
      <c r="BA142" s="40">
        <f t="shared" si="65"/>
        <v>218.59999999999991</v>
      </c>
      <c r="BB142" s="40">
        <v>0</v>
      </c>
      <c r="BC142" s="40">
        <f t="shared" si="66"/>
        <v>218.59999999999991</v>
      </c>
      <c r="BD142" s="40"/>
      <c r="BE142" s="40">
        <f t="shared" si="62"/>
        <v>218.6</v>
      </c>
      <c r="BF142" s="26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10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10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10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10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10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10"/>
      <c r="HF142" s="9"/>
      <c r="HG142" s="9"/>
    </row>
    <row r="143" spans="1:215" s="2" customFormat="1" ht="16.95" customHeight="1">
      <c r="A143" s="14" t="s">
        <v>143</v>
      </c>
      <c r="B143" s="40">
        <v>16782</v>
      </c>
      <c r="C143" s="40">
        <v>17755.5</v>
      </c>
      <c r="D143" s="4">
        <f t="shared" si="54"/>
        <v>1.0580085806220951</v>
      </c>
      <c r="E143" s="11">
        <v>10</v>
      </c>
      <c r="F143" s="5" t="s">
        <v>371</v>
      </c>
      <c r="G143" s="5" t="s">
        <v>371</v>
      </c>
      <c r="H143" s="5" t="s">
        <v>371</v>
      </c>
      <c r="I143" s="5" t="s">
        <v>371</v>
      </c>
      <c r="J143" s="5" t="s">
        <v>371</v>
      </c>
      <c r="K143" s="5" t="s">
        <v>371</v>
      </c>
      <c r="L143" s="5" t="s">
        <v>371</v>
      </c>
      <c r="M143" s="5" t="s">
        <v>371</v>
      </c>
      <c r="N143" s="40">
        <v>3281.4</v>
      </c>
      <c r="O143" s="40">
        <v>2874.8</v>
      </c>
      <c r="P143" s="4">
        <f t="shared" si="55"/>
        <v>0.87608947400499793</v>
      </c>
      <c r="Q143" s="11">
        <v>20</v>
      </c>
      <c r="R143" s="11">
        <v>1</v>
      </c>
      <c r="S143" s="11">
        <v>15</v>
      </c>
      <c r="T143" s="40">
        <v>0</v>
      </c>
      <c r="U143" s="40">
        <v>0</v>
      </c>
      <c r="V143" s="4">
        <f t="shared" si="56"/>
        <v>1</v>
      </c>
      <c r="W143" s="11">
        <v>20</v>
      </c>
      <c r="X143" s="40">
        <v>1.8</v>
      </c>
      <c r="Y143" s="40">
        <v>4.7</v>
      </c>
      <c r="Z143" s="4">
        <f t="shared" si="57"/>
        <v>2.6111111111111112</v>
      </c>
      <c r="AA143" s="11">
        <v>30</v>
      </c>
      <c r="AB143" s="5" t="s">
        <v>371</v>
      </c>
      <c r="AC143" s="5" t="s">
        <v>371</v>
      </c>
      <c r="AD143" s="5" t="s">
        <v>371</v>
      </c>
      <c r="AE143" s="5" t="s">
        <v>371</v>
      </c>
      <c r="AF143" s="11" t="s">
        <v>429</v>
      </c>
      <c r="AG143" s="11" t="s">
        <v>429</v>
      </c>
      <c r="AH143" s="11" t="s">
        <v>429</v>
      </c>
      <c r="AI143" s="11" t="s">
        <v>429</v>
      </c>
      <c r="AJ143" s="59">
        <v>120</v>
      </c>
      <c r="AK143" s="59">
        <v>106</v>
      </c>
      <c r="AL143" s="4">
        <f t="shared" si="58"/>
        <v>0.8833333333333333</v>
      </c>
      <c r="AM143" s="11">
        <v>20</v>
      </c>
      <c r="AN143" s="58">
        <f t="shared" si="67"/>
        <v>1.3834945677071382</v>
      </c>
      <c r="AO143" s="58">
        <f t="shared" si="63"/>
        <v>1.2183494567707138</v>
      </c>
      <c r="AP143" s="59">
        <v>4287</v>
      </c>
      <c r="AQ143" s="40">
        <f t="shared" si="59"/>
        <v>2338.3636363636365</v>
      </c>
      <c r="AR143" s="40">
        <f t="shared" si="60"/>
        <v>2848.9</v>
      </c>
      <c r="AS143" s="40">
        <f t="shared" si="61"/>
        <v>510.5363636363636</v>
      </c>
      <c r="AT143" s="40">
        <v>397.9</v>
      </c>
      <c r="AU143" s="40">
        <v>488.3</v>
      </c>
      <c r="AV143" s="40">
        <v>529.9</v>
      </c>
      <c r="AW143" s="40">
        <v>391</v>
      </c>
      <c r="AX143" s="40">
        <v>417.2</v>
      </c>
      <c r="AY143" s="40">
        <f t="shared" si="64"/>
        <v>624.60000000000036</v>
      </c>
      <c r="AZ143" s="11"/>
      <c r="BA143" s="40">
        <f t="shared" si="65"/>
        <v>624.60000000000036</v>
      </c>
      <c r="BB143" s="40">
        <v>0</v>
      </c>
      <c r="BC143" s="40">
        <f t="shared" si="66"/>
        <v>624.60000000000036</v>
      </c>
      <c r="BD143" s="40"/>
      <c r="BE143" s="40">
        <f t="shared" si="62"/>
        <v>624.6</v>
      </c>
      <c r="BF143" s="26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10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10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10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10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10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10"/>
      <c r="HF143" s="9"/>
      <c r="HG143" s="9"/>
    </row>
    <row r="144" spans="1:215" s="2" customFormat="1" ht="16.95" customHeight="1">
      <c r="A144" s="14" t="s">
        <v>144</v>
      </c>
      <c r="B144" s="40">
        <v>451</v>
      </c>
      <c r="C144" s="40">
        <v>443</v>
      </c>
      <c r="D144" s="4">
        <f t="shared" si="54"/>
        <v>0.9822616407982262</v>
      </c>
      <c r="E144" s="11">
        <v>10</v>
      </c>
      <c r="F144" s="5" t="s">
        <v>371</v>
      </c>
      <c r="G144" s="5" t="s">
        <v>371</v>
      </c>
      <c r="H144" s="5" t="s">
        <v>371</v>
      </c>
      <c r="I144" s="5" t="s">
        <v>371</v>
      </c>
      <c r="J144" s="5" t="s">
        <v>371</v>
      </c>
      <c r="K144" s="5" t="s">
        <v>371</v>
      </c>
      <c r="L144" s="5" t="s">
        <v>371</v>
      </c>
      <c r="M144" s="5" t="s">
        <v>371</v>
      </c>
      <c r="N144" s="40">
        <v>3033.5</v>
      </c>
      <c r="O144" s="40">
        <v>2794.4</v>
      </c>
      <c r="P144" s="4">
        <f t="shared" si="55"/>
        <v>0.92118015493654193</v>
      </c>
      <c r="Q144" s="11">
        <v>20</v>
      </c>
      <c r="R144" s="11">
        <v>1</v>
      </c>
      <c r="S144" s="11">
        <v>15</v>
      </c>
      <c r="T144" s="40">
        <v>36</v>
      </c>
      <c r="U144" s="40">
        <v>53.4</v>
      </c>
      <c r="V144" s="4">
        <f t="shared" si="56"/>
        <v>1.4833333333333334</v>
      </c>
      <c r="W144" s="11">
        <v>30</v>
      </c>
      <c r="X144" s="40">
        <v>3.8</v>
      </c>
      <c r="Y144" s="40">
        <v>6</v>
      </c>
      <c r="Z144" s="4">
        <f t="shared" si="57"/>
        <v>1.5789473684210527</v>
      </c>
      <c r="AA144" s="11">
        <v>20</v>
      </c>
      <c r="AB144" s="5" t="s">
        <v>371</v>
      </c>
      <c r="AC144" s="5" t="s">
        <v>371</v>
      </c>
      <c r="AD144" s="5" t="s">
        <v>371</v>
      </c>
      <c r="AE144" s="5" t="s">
        <v>371</v>
      </c>
      <c r="AF144" s="11" t="s">
        <v>429</v>
      </c>
      <c r="AG144" s="11" t="s">
        <v>429</v>
      </c>
      <c r="AH144" s="11" t="s">
        <v>429</v>
      </c>
      <c r="AI144" s="11" t="s">
        <v>429</v>
      </c>
      <c r="AJ144" s="59">
        <v>120</v>
      </c>
      <c r="AK144" s="59">
        <v>104</v>
      </c>
      <c r="AL144" s="4">
        <f t="shared" si="58"/>
        <v>0.8666666666666667</v>
      </c>
      <c r="AM144" s="11">
        <v>20</v>
      </c>
      <c r="AN144" s="58">
        <f t="shared" si="67"/>
        <v>1.1883347844214562</v>
      </c>
      <c r="AO144" s="58">
        <f t="shared" si="63"/>
        <v>1.1883347844214562</v>
      </c>
      <c r="AP144" s="59">
        <v>1948</v>
      </c>
      <c r="AQ144" s="40">
        <f t="shared" si="59"/>
        <v>1062.5454545454545</v>
      </c>
      <c r="AR144" s="40">
        <f t="shared" si="60"/>
        <v>1262.7</v>
      </c>
      <c r="AS144" s="40">
        <f t="shared" si="61"/>
        <v>200.15454545454554</v>
      </c>
      <c r="AT144" s="40">
        <v>212.7</v>
      </c>
      <c r="AU144" s="40">
        <v>212.9</v>
      </c>
      <c r="AV144" s="40">
        <v>177.9</v>
      </c>
      <c r="AW144" s="40">
        <v>219.3</v>
      </c>
      <c r="AX144" s="40">
        <v>177.4</v>
      </c>
      <c r="AY144" s="40">
        <f t="shared" si="64"/>
        <v>262.50000000000011</v>
      </c>
      <c r="AZ144" s="11"/>
      <c r="BA144" s="40">
        <f t="shared" si="65"/>
        <v>262.50000000000011</v>
      </c>
      <c r="BB144" s="40">
        <v>0</v>
      </c>
      <c r="BC144" s="40">
        <f t="shared" si="66"/>
        <v>262.50000000000011</v>
      </c>
      <c r="BD144" s="40"/>
      <c r="BE144" s="40">
        <f t="shared" si="62"/>
        <v>262.5</v>
      </c>
      <c r="BF144" s="26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10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10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10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10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10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10"/>
      <c r="HF144" s="9"/>
      <c r="HG144" s="9"/>
    </row>
    <row r="145" spans="1:215" s="2" customFormat="1" ht="16.95" customHeight="1">
      <c r="A145" s="14" t="s">
        <v>145</v>
      </c>
      <c r="B145" s="40">
        <v>0</v>
      </c>
      <c r="C145" s="40">
        <v>0</v>
      </c>
      <c r="D145" s="4">
        <f t="shared" si="54"/>
        <v>0</v>
      </c>
      <c r="E145" s="11">
        <v>0</v>
      </c>
      <c r="F145" s="5" t="s">
        <v>371</v>
      </c>
      <c r="G145" s="5" t="s">
        <v>371</v>
      </c>
      <c r="H145" s="5" t="s">
        <v>371</v>
      </c>
      <c r="I145" s="5" t="s">
        <v>371</v>
      </c>
      <c r="J145" s="5" t="s">
        <v>371</v>
      </c>
      <c r="K145" s="5" t="s">
        <v>371</v>
      </c>
      <c r="L145" s="5" t="s">
        <v>371</v>
      </c>
      <c r="M145" s="5" t="s">
        <v>371</v>
      </c>
      <c r="N145" s="40">
        <v>291.3</v>
      </c>
      <c r="O145" s="40">
        <v>96.8</v>
      </c>
      <c r="P145" s="4">
        <f t="shared" si="55"/>
        <v>0.33230346721592857</v>
      </c>
      <c r="Q145" s="11">
        <v>20</v>
      </c>
      <c r="R145" s="11">
        <v>1</v>
      </c>
      <c r="S145" s="11">
        <v>15</v>
      </c>
      <c r="T145" s="40">
        <v>0</v>
      </c>
      <c r="U145" s="40">
        <v>0</v>
      </c>
      <c r="V145" s="4">
        <f t="shared" si="56"/>
        <v>1</v>
      </c>
      <c r="W145" s="11">
        <v>35</v>
      </c>
      <c r="X145" s="40">
        <v>3.2</v>
      </c>
      <c r="Y145" s="40">
        <v>6</v>
      </c>
      <c r="Z145" s="4">
        <f t="shared" si="57"/>
        <v>1.875</v>
      </c>
      <c r="AA145" s="11">
        <v>15</v>
      </c>
      <c r="AB145" s="5" t="s">
        <v>371</v>
      </c>
      <c r="AC145" s="5" t="s">
        <v>371</v>
      </c>
      <c r="AD145" s="5" t="s">
        <v>371</v>
      </c>
      <c r="AE145" s="5" t="s">
        <v>371</v>
      </c>
      <c r="AF145" s="11" t="s">
        <v>429</v>
      </c>
      <c r="AG145" s="11" t="s">
        <v>429</v>
      </c>
      <c r="AH145" s="11" t="s">
        <v>429</v>
      </c>
      <c r="AI145" s="11" t="s">
        <v>429</v>
      </c>
      <c r="AJ145" s="59">
        <v>200</v>
      </c>
      <c r="AK145" s="59">
        <v>145</v>
      </c>
      <c r="AL145" s="4">
        <f t="shared" si="58"/>
        <v>0.72499999999999998</v>
      </c>
      <c r="AM145" s="11">
        <v>20</v>
      </c>
      <c r="AN145" s="58">
        <f t="shared" si="67"/>
        <v>0.94543875566017688</v>
      </c>
      <c r="AO145" s="58">
        <f t="shared" si="63"/>
        <v>0.94543875566017688</v>
      </c>
      <c r="AP145" s="59">
        <v>3245</v>
      </c>
      <c r="AQ145" s="40">
        <f t="shared" si="59"/>
        <v>1770</v>
      </c>
      <c r="AR145" s="40">
        <f t="shared" si="60"/>
        <v>1673.4</v>
      </c>
      <c r="AS145" s="40">
        <f t="shared" si="61"/>
        <v>-96.599999999999909</v>
      </c>
      <c r="AT145" s="40">
        <v>360.4</v>
      </c>
      <c r="AU145" s="40">
        <v>365</v>
      </c>
      <c r="AV145" s="40">
        <v>269.5</v>
      </c>
      <c r="AW145" s="40">
        <v>345.1</v>
      </c>
      <c r="AX145" s="40">
        <v>225.6</v>
      </c>
      <c r="AY145" s="40">
        <f t="shared" si="64"/>
        <v>107.80000000000018</v>
      </c>
      <c r="AZ145" s="11"/>
      <c r="BA145" s="40">
        <f t="shared" si="65"/>
        <v>107.80000000000018</v>
      </c>
      <c r="BB145" s="40">
        <v>0</v>
      </c>
      <c r="BC145" s="40">
        <f t="shared" si="66"/>
        <v>107.80000000000018</v>
      </c>
      <c r="BD145" s="40"/>
      <c r="BE145" s="40">
        <f t="shared" si="62"/>
        <v>107.8</v>
      </c>
      <c r="BF145" s="26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10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10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10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10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10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10"/>
      <c r="HF145" s="9"/>
      <c r="HG145" s="9"/>
    </row>
    <row r="146" spans="1:215" s="2" customFormat="1" ht="16.95" customHeight="1">
      <c r="A146" s="19" t="s">
        <v>146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26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10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10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10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10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10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10"/>
      <c r="HF146" s="9"/>
      <c r="HG146" s="9"/>
    </row>
    <row r="147" spans="1:215" s="2" customFormat="1" ht="16.95" customHeight="1">
      <c r="A147" s="14" t="s">
        <v>147</v>
      </c>
      <c r="B147" s="40">
        <v>2589</v>
      </c>
      <c r="C147" s="40">
        <v>2637.6</v>
      </c>
      <c r="D147" s="4">
        <f t="shared" si="54"/>
        <v>1.0187717265353418</v>
      </c>
      <c r="E147" s="11">
        <v>10</v>
      </c>
      <c r="F147" s="5" t="s">
        <v>371</v>
      </c>
      <c r="G147" s="5" t="s">
        <v>371</v>
      </c>
      <c r="H147" s="5" t="s">
        <v>371</v>
      </c>
      <c r="I147" s="5" t="s">
        <v>371</v>
      </c>
      <c r="J147" s="5" t="s">
        <v>371</v>
      </c>
      <c r="K147" s="5" t="s">
        <v>371</v>
      </c>
      <c r="L147" s="5" t="s">
        <v>371</v>
      </c>
      <c r="M147" s="5" t="s">
        <v>371</v>
      </c>
      <c r="N147" s="40">
        <v>1309.9000000000001</v>
      </c>
      <c r="O147" s="40">
        <v>993</v>
      </c>
      <c r="P147" s="4">
        <f t="shared" si="55"/>
        <v>0.7580731353538438</v>
      </c>
      <c r="Q147" s="11">
        <v>20</v>
      </c>
      <c r="R147" s="11">
        <v>1</v>
      </c>
      <c r="S147" s="11">
        <v>15</v>
      </c>
      <c r="T147" s="40">
        <v>6</v>
      </c>
      <c r="U147" s="40">
        <v>45.4</v>
      </c>
      <c r="V147" s="4">
        <f t="shared" si="56"/>
        <v>7.5666666666666664</v>
      </c>
      <c r="W147" s="11">
        <v>20</v>
      </c>
      <c r="X147" s="40">
        <v>3</v>
      </c>
      <c r="Y147" s="40">
        <v>3.3</v>
      </c>
      <c r="Z147" s="4">
        <f t="shared" si="57"/>
        <v>1.0999999999999999</v>
      </c>
      <c r="AA147" s="11">
        <v>30</v>
      </c>
      <c r="AB147" s="5" t="s">
        <v>371</v>
      </c>
      <c r="AC147" s="5" t="s">
        <v>371</v>
      </c>
      <c r="AD147" s="5" t="s">
        <v>371</v>
      </c>
      <c r="AE147" s="5" t="s">
        <v>371</v>
      </c>
      <c r="AF147" s="11" t="s">
        <v>429</v>
      </c>
      <c r="AG147" s="11" t="s">
        <v>429</v>
      </c>
      <c r="AH147" s="11" t="s">
        <v>429</v>
      </c>
      <c r="AI147" s="11" t="s">
        <v>429</v>
      </c>
      <c r="AJ147" s="59">
        <v>67</v>
      </c>
      <c r="AK147" s="59">
        <v>72</v>
      </c>
      <c r="AL147" s="4">
        <f t="shared" si="58"/>
        <v>1.0746268656716418</v>
      </c>
      <c r="AM147" s="11">
        <v>20</v>
      </c>
      <c r="AN147" s="58">
        <f t="shared" si="67"/>
        <v>2.1406526140799689</v>
      </c>
      <c r="AO147" s="58">
        <f t="shared" si="63"/>
        <v>1.2940652614079968</v>
      </c>
      <c r="AP147" s="59">
        <v>2109</v>
      </c>
      <c r="AQ147" s="40">
        <f t="shared" si="59"/>
        <v>1150.3636363636363</v>
      </c>
      <c r="AR147" s="40">
        <f t="shared" si="60"/>
        <v>1488.6</v>
      </c>
      <c r="AS147" s="40">
        <f t="shared" si="61"/>
        <v>338.23636363636365</v>
      </c>
      <c r="AT147" s="40">
        <v>172.1</v>
      </c>
      <c r="AU147" s="40">
        <v>223.4</v>
      </c>
      <c r="AV147" s="40">
        <v>352.2</v>
      </c>
      <c r="AW147" s="40">
        <v>243.7</v>
      </c>
      <c r="AX147" s="40">
        <v>245</v>
      </c>
      <c r="AY147" s="40">
        <f t="shared" si="64"/>
        <v>252.19999999999982</v>
      </c>
      <c r="AZ147" s="11"/>
      <c r="BA147" s="40">
        <f t="shared" si="65"/>
        <v>252.19999999999982</v>
      </c>
      <c r="BB147" s="40">
        <v>0</v>
      </c>
      <c r="BC147" s="40">
        <f t="shared" si="66"/>
        <v>252.19999999999982</v>
      </c>
      <c r="BD147" s="40"/>
      <c r="BE147" s="40">
        <f t="shared" si="62"/>
        <v>252.2</v>
      </c>
      <c r="BF147" s="26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10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10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10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10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10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10"/>
      <c r="HF147" s="9"/>
      <c r="HG147" s="9"/>
    </row>
    <row r="148" spans="1:215" s="2" customFormat="1" ht="16.95" customHeight="1">
      <c r="A148" s="14" t="s">
        <v>148</v>
      </c>
      <c r="B148" s="40">
        <v>1038</v>
      </c>
      <c r="C148" s="40">
        <v>1038.5</v>
      </c>
      <c r="D148" s="4">
        <f t="shared" si="54"/>
        <v>1.0004816955684008</v>
      </c>
      <c r="E148" s="11">
        <v>10</v>
      </c>
      <c r="F148" s="5" t="s">
        <v>371</v>
      </c>
      <c r="G148" s="5" t="s">
        <v>371</v>
      </c>
      <c r="H148" s="5" t="s">
        <v>371</v>
      </c>
      <c r="I148" s="5" t="s">
        <v>371</v>
      </c>
      <c r="J148" s="5" t="s">
        <v>371</v>
      </c>
      <c r="K148" s="5" t="s">
        <v>371</v>
      </c>
      <c r="L148" s="5" t="s">
        <v>371</v>
      </c>
      <c r="M148" s="5" t="s">
        <v>371</v>
      </c>
      <c r="N148" s="40">
        <v>3395.8</v>
      </c>
      <c r="O148" s="40">
        <v>1742.5</v>
      </c>
      <c r="P148" s="4">
        <f t="shared" si="55"/>
        <v>0.51313387125272392</v>
      </c>
      <c r="Q148" s="11">
        <v>20</v>
      </c>
      <c r="R148" s="11">
        <v>1</v>
      </c>
      <c r="S148" s="11">
        <v>15</v>
      </c>
      <c r="T148" s="40">
        <v>1.7</v>
      </c>
      <c r="U148" s="40">
        <v>1.7</v>
      </c>
      <c r="V148" s="4">
        <f t="shared" si="56"/>
        <v>1</v>
      </c>
      <c r="W148" s="11">
        <v>15</v>
      </c>
      <c r="X148" s="40">
        <v>1.6</v>
      </c>
      <c r="Y148" s="40">
        <v>1.7</v>
      </c>
      <c r="Z148" s="4">
        <f t="shared" si="57"/>
        <v>1.0625</v>
      </c>
      <c r="AA148" s="11">
        <v>35</v>
      </c>
      <c r="AB148" s="5" t="s">
        <v>371</v>
      </c>
      <c r="AC148" s="5" t="s">
        <v>371</v>
      </c>
      <c r="AD148" s="5" t="s">
        <v>371</v>
      </c>
      <c r="AE148" s="5" t="s">
        <v>371</v>
      </c>
      <c r="AF148" s="11" t="s">
        <v>429</v>
      </c>
      <c r="AG148" s="11" t="s">
        <v>429</v>
      </c>
      <c r="AH148" s="11" t="s">
        <v>429</v>
      </c>
      <c r="AI148" s="11" t="s">
        <v>429</v>
      </c>
      <c r="AJ148" s="59">
        <v>46</v>
      </c>
      <c r="AK148" s="59">
        <v>46</v>
      </c>
      <c r="AL148" s="4">
        <f t="shared" si="58"/>
        <v>1</v>
      </c>
      <c r="AM148" s="11">
        <v>20</v>
      </c>
      <c r="AN148" s="58">
        <f t="shared" si="67"/>
        <v>0.93439125548468249</v>
      </c>
      <c r="AO148" s="58">
        <f t="shared" si="63"/>
        <v>0.93439125548468249</v>
      </c>
      <c r="AP148" s="59">
        <v>926</v>
      </c>
      <c r="AQ148" s="40">
        <f t="shared" si="59"/>
        <v>505.09090909090912</v>
      </c>
      <c r="AR148" s="40">
        <f t="shared" si="60"/>
        <v>472</v>
      </c>
      <c r="AS148" s="40">
        <f t="shared" si="61"/>
        <v>-33.090909090909122</v>
      </c>
      <c r="AT148" s="40">
        <v>75.8</v>
      </c>
      <c r="AU148" s="40">
        <v>79.400000000000006</v>
      </c>
      <c r="AV148" s="40">
        <v>78.900000000000006</v>
      </c>
      <c r="AW148" s="40">
        <v>78.099999999999994</v>
      </c>
      <c r="AX148" s="40">
        <v>72.099999999999994</v>
      </c>
      <c r="AY148" s="40">
        <f t="shared" si="64"/>
        <v>87.700000000000045</v>
      </c>
      <c r="AZ148" s="11"/>
      <c r="BA148" s="40">
        <f t="shared" si="65"/>
        <v>87.700000000000045</v>
      </c>
      <c r="BB148" s="40">
        <v>0</v>
      </c>
      <c r="BC148" s="40">
        <f t="shared" si="66"/>
        <v>87.700000000000045</v>
      </c>
      <c r="BD148" s="40"/>
      <c r="BE148" s="40">
        <f t="shared" si="62"/>
        <v>87.7</v>
      </c>
      <c r="BF148" s="26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10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10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10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10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10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10"/>
      <c r="HF148" s="9"/>
      <c r="HG148" s="9"/>
    </row>
    <row r="149" spans="1:215" s="2" customFormat="1" ht="16.95" customHeight="1">
      <c r="A149" s="14" t="s">
        <v>149</v>
      </c>
      <c r="B149" s="40">
        <v>6280</v>
      </c>
      <c r="C149" s="40">
        <v>6909.9</v>
      </c>
      <c r="D149" s="4">
        <f t="shared" si="54"/>
        <v>1.1003025477707007</v>
      </c>
      <c r="E149" s="11">
        <v>10</v>
      </c>
      <c r="F149" s="5" t="s">
        <v>371</v>
      </c>
      <c r="G149" s="5" t="s">
        <v>371</v>
      </c>
      <c r="H149" s="5" t="s">
        <v>371</v>
      </c>
      <c r="I149" s="5" t="s">
        <v>371</v>
      </c>
      <c r="J149" s="5" t="s">
        <v>371</v>
      </c>
      <c r="K149" s="5" t="s">
        <v>371</v>
      </c>
      <c r="L149" s="5" t="s">
        <v>371</v>
      </c>
      <c r="M149" s="5" t="s">
        <v>371</v>
      </c>
      <c r="N149" s="40">
        <v>22931.3</v>
      </c>
      <c r="O149" s="40">
        <v>1594.2</v>
      </c>
      <c r="P149" s="4">
        <f t="shared" si="55"/>
        <v>6.9520698782886275E-2</v>
      </c>
      <c r="Q149" s="11">
        <v>20</v>
      </c>
      <c r="R149" s="11">
        <v>1</v>
      </c>
      <c r="S149" s="11">
        <v>15</v>
      </c>
      <c r="T149" s="40">
        <v>2.5</v>
      </c>
      <c r="U149" s="40">
        <v>2.9</v>
      </c>
      <c r="V149" s="4">
        <f t="shared" si="56"/>
        <v>1.1599999999999999</v>
      </c>
      <c r="W149" s="11">
        <v>10</v>
      </c>
      <c r="X149" s="40">
        <v>42.1</v>
      </c>
      <c r="Y149" s="40">
        <v>7.9</v>
      </c>
      <c r="Z149" s="4">
        <f t="shared" si="57"/>
        <v>0.18764845605700714</v>
      </c>
      <c r="AA149" s="11">
        <v>40</v>
      </c>
      <c r="AB149" s="5" t="s">
        <v>371</v>
      </c>
      <c r="AC149" s="5" t="s">
        <v>371</v>
      </c>
      <c r="AD149" s="5" t="s">
        <v>371</v>
      </c>
      <c r="AE149" s="5" t="s">
        <v>371</v>
      </c>
      <c r="AF149" s="11" t="s">
        <v>429</v>
      </c>
      <c r="AG149" s="11" t="s">
        <v>429</v>
      </c>
      <c r="AH149" s="11" t="s">
        <v>429</v>
      </c>
      <c r="AI149" s="11" t="s">
        <v>429</v>
      </c>
      <c r="AJ149" s="59">
        <v>140</v>
      </c>
      <c r="AK149" s="59">
        <v>140</v>
      </c>
      <c r="AL149" s="4">
        <f t="shared" si="58"/>
        <v>1</v>
      </c>
      <c r="AM149" s="11">
        <v>20</v>
      </c>
      <c r="AN149" s="58">
        <f t="shared" si="67"/>
        <v>0.57825545822300017</v>
      </c>
      <c r="AO149" s="58">
        <f t="shared" si="63"/>
        <v>0.57825545822300017</v>
      </c>
      <c r="AP149" s="59">
        <v>3595</v>
      </c>
      <c r="AQ149" s="40">
        <f t="shared" si="59"/>
        <v>1960.909090909091</v>
      </c>
      <c r="AR149" s="40">
        <f t="shared" si="60"/>
        <v>1133.9000000000001</v>
      </c>
      <c r="AS149" s="40">
        <f t="shared" si="61"/>
        <v>-827.0090909090909</v>
      </c>
      <c r="AT149" s="40">
        <v>207.7</v>
      </c>
      <c r="AU149" s="40">
        <v>394</v>
      </c>
      <c r="AV149" s="40">
        <v>145.9</v>
      </c>
      <c r="AW149" s="40">
        <v>336.9</v>
      </c>
      <c r="AX149" s="40">
        <v>297.89999999999998</v>
      </c>
      <c r="AY149" s="40">
        <f t="shared" si="64"/>
        <v>-248.5</v>
      </c>
      <c r="AZ149" s="11"/>
      <c r="BA149" s="40">
        <f t="shared" si="65"/>
        <v>0</v>
      </c>
      <c r="BB149" s="40">
        <v>0</v>
      </c>
      <c r="BC149" s="40">
        <f t="shared" si="66"/>
        <v>0</v>
      </c>
      <c r="BD149" s="40"/>
      <c r="BE149" s="40">
        <f t="shared" si="62"/>
        <v>0</v>
      </c>
      <c r="BF149" s="26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10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10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10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10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10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10"/>
      <c r="HF149" s="9"/>
      <c r="HG149" s="9"/>
    </row>
    <row r="150" spans="1:215" s="2" customFormat="1" ht="16.95" customHeight="1">
      <c r="A150" s="14" t="s">
        <v>150</v>
      </c>
      <c r="B150" s="40">
        <v>31296</v>
      </c>
      <c r="C150" s="40">
        <v>34202.5</v>
      </c>
      <c r="D150" s="4">
        <f t="shared" si="54"/>
        <v>1.0928712934560327</v>
      </c>
      <c r="E150" s="11">
        <v>10</v>
      </c>
      <c r="F150" s="5" t="s">
        <v>371</v>
      </c>
      <c r="G150" s="5" t="s">
        <v>371</v>
      </c>
      <c r="H150" s="5" t="s">
        <v>371</v>
      </c>
      <c r="I150" s="5" t="s">
        <v>371</v>
      </c>
      <c r="J150" s="5" t="s">
        <v>371</v>
      </c>
      <c r="K150" s="5" t="s">
        <v>371</v>
      </c>
      <c r="L150" s="5" t="s">
        <v>371</v>
      </c>
      <c r="M150" s="5" t="s">
        <v>371</v>
      </c>
      <c r="N150" s="40">
        <v>4470.1000000000004</v>
      </c>
      <c r="O150" s="40">
        <v>2799.1</v>
      </c>
      <c r="P150" s="4">
        <f t="shared" si="55"/>
        <v>0.62618285944386021</v>
      </c>
      <c r="Q150" s="11">
        <v>20</v>
      </c>
      <c r="R150" s="11">
        <v>1</v>
      </c>
      <c r="S150" s="11">
        <v>15</v>
      </c>
      <c r="T150" s="40">
        <v>12.4</v>
      </c>
      <c r="U150" s="40">
        <v>13</v>
      </c>
      <c r="V150" s="4">
        <f t="shared" si="56"/>
        <v>1.0483870967741935</v>
      </c>
      <c r="W150" s="11">
        <v>20</v>
      </c>
      <c r="X150" s="40">
        <v>14.6</v>
      </c>
      <c r="Y150" s="40">
        <v>14.9</v>
      </c>
      <c r="Z150" s="4">
        <f t="shared" si="57"/>
        <v>1.0205479452054795</v>
      </c>
      <c r="AA150" s="11">
        <v>30</v>
      </c>
      <c r="AB150" s="5" t="s">
        <v>371</v>
      </c>
      <c r="AC150" s="5" t="s">
        <v>371</v>
      </c>
      <c r="AD150" s="5" t="s">
        <v>371</v>
      </c>
      <c r="AE150" s="5" t="s">
        <v>371</v>
      </c>
      <c r="AF150" s="11" t="s">
        <v>429</v>
      </c>
      <c r="AG150" s="11" t="s">
        <v>429</v>
      </c>
      <c r="AH150" s="11" t="s">
        <v>429</v>
      </c>
      <c r="AI150" s="11" t="s">
        <v>429</v>
      </c>
      <c r="AJ150" s="59">
        <v>231</v>
      </c>
      <c r="AK150" s="59">
        <v>231</v>
      </c>
      <c r="AL150" s="4">
        <f t="shared" si="58"/>
        <v>1</v>
      </c>
      <c r="AM150" s="11">
        <v>20</v>
      </c>
      <c r="AN150" s="58">
        <f t="shared" si="67"/>
        <v>0.95683956882683308</v>
      </c>
      <c r="AO150" s="58">
        <f t="shared" si="63"/>
        <v>0.95683956882683308</v>
      </c>
      <c r="AP150" s="59">
        <v>5347</v>
      </c>
      <c r="AQ150" s="40">
        <f t="shared" si="59"/>
        <v>2916.5454545454545</v>
      </c>
      <c r="AR150" s="40">
        <f t="shared" si="60"/>
        <v>2790.7</v>
      </c>
      <c r="AS150" s="40">
        <f t="shared" si="61"/>
        <v>-125.84545454545469</v>
      </c>
      <c r="AT150" s="40">
        <v>408.6</v>
      </c>
      <c r="AU150" s="40">
        <v>546.5</v>
      </c>
      <c r="AV150" s="40">
        <v>356.6</v>
      </c>
      <c r="AW150" s="40">
        <v>458.5</v>
      </c>
      <c r="AX150" s="40">
        <v>476.3</v>
      </c>
      <c r="AY150" s="40">
        <f t="shared" si="64"/>
        <v>544.19999999999982</v>
      </c>
      <c r="AZ150" s="11"/>
      <c r="BA150" s="40">
        <f t="shared" si="65"/>
        <v>544.19999999999982</v>
      </c>
      <c r="BB150" s="40">
        <v>0</v>
      </c>
      <c r="BC150" s="40">
        <f t="shared" si="66"/>
        <v>544.19999999999982</v>
      </c>
      <c r="BD150" s="40"/>
      <c r="BE150" s="40">
        <f t="shared" si="62"/>
        <v>544.20000000000005</v>
      </c>
      <c r="BF150" s="26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10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10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10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10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10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10"/>
      <c r="HF150" s="9"/>
      <c r="HG150" s="9"/>
    </row>
    <row r="151" spans="1:215" s="2" customFormat="1" ht="16.95" customHeight="1">
      <c r="A151" s="14" t="s">
        <v>151</v>
      </c>
      <c r="B151" s="40">
        <v>818</v>
      </c>
      <c r="C151" s="40">
        <v>742.7</v>
      </c>
      <c r="D151" s="4">
        <f t="shared" si="54"/>
        <v>0.90794621026894873</v>
      </c>
      <c r="E151" s="11">
        <v>10</v>
      </c>
      <c r="F151" s="5" t="s">
        <v>371</v>
      </c>
      <c r="G151" s="5" t="s">
        <v>371</v>
      </c>
      <c r="H151" s="5" t="s">
        <v>371</v>
      </c>
      <c r="I151" s="5" t="s">
        <v>371</v>
      </c>
      <c r="J151" s="5" t="s">
        <v>371</v>
      </c>
      <c r="K151" s="5" t="s">
        <v>371</v>
      </c>
      <c r="L151" s="5" t="s">
        <v>371</v>
      </c>
      <c r="M151" s="5" t="s">
        <v>371</v>
      </c>
      <c r="N151" s="40">
        <v>9361.4</v>
      </c>
      <c r="O151" s="40">
        <v>7419.9</v>
      </c>
      <c r="P151" s="4">
        <f t="shared" si="55"/>
        <v>0.79260580682376569</v>
      </c>
      <c r="Q151" s="11">
        <v>20</v>
      </c>
      <c r="R151" s="11">
        <v>1</v>
      </c>
      <c r="S151" s="11">
        <v>15</v>
      </c>
      <c r="T151" s="40">
        <v>817</v>
      </c>
      <c r="U151" s="40">
        <v>955.9</v>
      </c>
      <c r="V151" s="4">
        <f t="shared" si="56"/>
        <v>1.1700122399020807</v>
      </c>
      <c r="W151" s="11">
        <v>35</v>
      </c>
      <c r="X151" s="40">
        <v>19</v>
      </c>
      <c r="Y151" s="40">
        <v>21.5</v>
      </c>
      <c r="Z151" s="4">
        <f t="shared" si="57"/>
        <v>1.131578947368421</v>
      </c>
      <c r="AA151" s="11">
        <v>15</v>
      </c>
      <c r="AB151" s="5" t="s">
        <v>371</v>
      </c>
      <c r="AC151" s="5" t="s">
        <v>371</v>
      </c>
      <c r="AD151" s="5" t="s">
        <v>371</v>
      </c>
      <c r="AE151" s="5" t="s">
        <v>371</v>
      </c>
      <c r="AF151" s="11" t="s">
        <v>429</v>
      </c>
      <c r="AG151" s="11" t="s">
        <v>429</v>
      </c>
      <c r="AH151" s="11" t="s">
        <v>429</v>
      </c>
      <c r="AI151" s="11" t="s">
        <v>429</v>
      </c>
      <c r="AJ151" s="59">
        <v>776</v>
      </c>
      <c r="AK151" s="59">
        <v>813</v>
      </c>
      <c r="AL151" s="4">
        <f t="shared" si="58"/>
        <v>1.0476804123711341</v>
      </c>
      <c r="AM151" s="11">
        <v>20</v>
      </c>
      <c r="AN151" s="58">
        <f t="shared" si="67"/>
        <v>1.0331243399451011</v>
      </c>
      <c r="AO151" s="58">
        <f t="shared" si="63"/>
        <v>1.0331243399451011</v>
      </c>
      <c r="AP151" s="59">
        <v>1758</v>
      </c>
      <c r="AQ151" s="40">
        <f t="shared" si="59"/>
        <v>958.90909090909088</v>
      </c>
      <c r="AR151" s="40">
        <f t="shared" si="60"/>
        <v>990.7</v>
      </c>
      <c r="AS151" s="40">
        <f t="shared" si="61"/>
        <v>31.790909090909167</v>
      </c>
      <c r="AT151" s="40">
        <v>149.9</v>
      </c>
      <c r="AU151" s="40">
        <v>193.3</v>
      </c>
      <c r="AV151" s="40">
        <v>123.5</v>
      </c>
      <c r="AW151" s="40">
        <v>171.4</v>
      </c>
      <c r="AX151" s="40">
        <v>158.5</v>
      </c>
      <c r="AY151" s="40">
        <f t="shared" si="64"/>
        <v>194.10000000000002</v>
      </c>
      <c r="AZ151" s="11"/>
      <c r="BA151" s="40">
        <f t="shared" si="65"/>
        <v>194.10000000000002</v>
      </c>
      <c r="BB151" s="40">
        <v>0</v>
      </c>
      <c r="BC151" s="40">
        <f t="shared" si="66"/>
        <v>194.10000000000002</v>
      </c>
      <c r="BD151" s="40"/>
      <c r="BE151" s="40">
        <f t="shared" si="62"/>
        <v>194.1</v>
      </c>
      <c r="BF151" s="26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10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10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10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10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10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10"/>
      <c r="HF151" s="9"/>
      <c r="HG151" s="9"/>
    </row>
    <row r="152" spans="1:215" s="2" customFormat="1" ht="16.95" customHeight="1">
      <c r="A152" s="14" t="s">
        <v>152</v>
      </c>
      <c r="B152" s="40">
        <v>0</v>
      </c>
      <c r="C152" s="40">
        <v>268</v>
      </c>
      <c r="D152" s="4">
        <f t="shared" si="54"/>
        <v>0</v>
      </c>
      <c r="E152" s="11">
        <v>0</v>
      </c>
      <c r="F152" s="5" t="s">
        <v>371</v>
      </c>
      <c r="G152" s="5" t="s">
        <v>371</v>
      </c>
      <c r="H152" s="5" t="s">
        <v>371</v>
      </c>
      <c r="I152" s="5" t="s">
        <v>371</v>
      </c>
      <c r="J152" s="5" t="s">
        <v>371</v>
      </c>
      <c r="K152" s="5" t="s">
        <v>371</v>
      </c>
      <c r="L152" s="5" t="s">
        <v>371</v>
      </c>
      <c r="M152" s="5" t="s">
        <v>371</v>
      </c>
      <c r="N152" s="40">
        <v>3334.3</v>
      </c>
      <c r="O152" s="40">
        <v>4888.2</v>
      </c>
      <c r="P152" s="4">
        <f t="shared" si="55"/>
        <v>1.4660348498935307</v>
      </c>
      <c r="Q152" s="11">
        <v>20</v>
      </c>
      <c r="R152" s="11">
        <v>1</v>
      </c>
      <c r="S152" s="11">
        <v>15</v>
      </c>
      <c r="T152" s="40">
        <v>17.600000000000001</v>
      </c>
      <c r="U152" s="40">
        <v>20.5</v>
      </c>
      <c r="V152" s="4">
        <f t="shared" si="56"/>
        <v>1.1647727272727271</v>
      </c>
      <c r="W152" s="11">
        <v>5</v>
      </c>
      <c r="X152" s="40">
        <v>128</v>
      </c>
      <c r="Y152" s="40">
        <v>146.80000000000001</v>
      </c>
      <c r="Z152" s="4">
        <f t="shared" si="57"/>
        <v>1.1468750000000001</v>
      </c>
      <c r="AA152" s="11">
        <v>45</v>
      </c>
      <c r="AB152" s="5" t="s">
        <v>371</v>
      </c>
      <c r="AC152" s="5" t="s">
        <v>371</v>
      </c>
      <c r="AD152" s="5" t="s">
        <v>371</v>
      </c>
      <c r="AE152" s="5" t="s">
        <v>371</v>
      </c>
      <c r="AF152" s="11" t="s">
        <v>429</v>
      </c>
      <c r="AG152" s="11" t="s">
        <v>429</v>
      </c>
      <c r="AH152" s="11" t="s">
        <v>429</v>
      </c>
      <c r="AI152" s="11" t="s">
        <v>429</v>
      </c>
      <c r="AJ152" s="59">
        <v>398</v>
      </c>
      <c r="AK152" s="59">
        <v>398</v>
      </c>
      <c r="AL152" s="4">
        <f t="shared" si="58"/>
        <v>1</v>
      </c>
      <c r="AM152" s="11">
        <v>20</v>
      </c>
      <c r="AN152" s="58">
        <f t="shared" si="67"/>
        <v>1.1595612917546119</v>
      </c>
      <c r="AO152" s="58">
        <f t="shared" si="63"/>
        <v>1.1595612917546119</v>
      </c>
      <c r="AP152" s="59">
        <v>1030</v>
      </c>
      <c r="AQ152" s="40">
        <f t="shared" si="59"/>
        <v>561.81818181818187</v>
      </c>
      <c r="AR152" s="40">
        <f t="shared" si="60"/>
        <v>651.5</v>
      </c>
      <c r="AS152" s="40">
        <f t="shared" si="61"/>
        <v>89.68181818181813</v>
      </c>
      <c r="AT152" s="40">
        <v>86.7</v>
      </c>
      <c r="AU152" s="40">
        <v>107.3</v>
      </c>
      <c r="AV152" s="40">
        <v>74.2</v>
      </c>
      <c r="AW152" s="40">
        <v>91.4</v>
      </c>
      <c r="AX152" s="40">
        <v>112.4</v>
      </c>
      <c r="AY152" s="40">
        <f t="shared" si="64"/>
        <v>179.5</v>
      </c>
      <c r="AZ152" s="11"/>
      <c r="BA152" s="40">
        <f t="shared" si="65"/>
        <v>179.5</v>
      </c>
      <c r="BB152" s="40">
        <v>0</v>
      </c>
      <c r="BC152" s="40">
        <f t="shared" si="66"/>
        <v>179.5</v>
      </c>
      <c r="BD152" s="40"/>
      <c r="BE152" s="40">
        <f t="shared" si="62"/>
        <v>179.5</v>
      </c>
      <c r="BF152" s="26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10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10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10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10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10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10"/>
      <c r="HF152" s="9"/>
      <c r="HG152" s="9"/>
    </row>
    <row r="153" spans="1:215" s="2" customFormat="1" ht="16.95" customHeight="1">
      <c r="A153" s="14" t="s">
        <v>153</v>
      </c>
      <c r="B153" s="40">
        <v>98179</v>
      </c>
      <c r="C153" s="40">
        <v>105768</v>
      </c>
      <c r="D153" s="4">
        <f t="shared" si="54"/>
        <v>1.0772975890974648</v>
      </c>
      <c r="E153" s="11">
        <v>10</v>
      </c>
      <c r="F153" s="5" t="s">
        <v>371</v>
      </c>
      <c r="G153" s="5" t="s">
        <v>371</v>
      </c>
      <c r="H153" s="5" t="s">
        <v>371</v>
      </c>
      <c r="I153" s="5" t="s">
        <v>371</v>
      </c>
      <c r="J153" s="5" t="s">
        <v>371</v>
      </c>
      <c r="K153" s="5" t="s">
        <v>371</v>
      </c>
      <c r="L153" s="5" t="s">
        <v>371</v>
      </c>
      <c r="M153" s="5" t="s">
        <v>371</v>
      </c>
      <c r="N153" s="40">
        <v>3537.2</v>
      </c>
      <c r="O153" s="40">
        <v>4941.2</v>
      </c>
      <c r="P153" s="4">
        <f t="shared" si="55"/>
        <v>1.3969241207734933</v>
      </c>
      <c r="Q153" s="11">
        <v>20</v>
      </c>
      <c r="R153" s="11">
        <v>1</v>
      </c>
      <c r="S153" s="11">
        <v>15</v>
      </c>
      <c r="T153" s="40">
        <v>4.8</v>
      </c>
      <c r="U153" s="40">
        <v>4.9000000000000004</v>
      </c>
      <c r="V153" s="4">
        <f t="shared" si="56"/>
        <v>1.0208333333333335</v>
      </c>
      <c r="W153" s="11">
        <v>15</v>
      </c>
      <c r="X153" s="40">
        <v>46</v>
      </c>
      <c r="Y153" s="40">
        <v>96.1</v>
      </c>
      <c r="Z153" s="4">
        <f t="shared" si="57"/>
        <v>2.0891304347826085</v>
      </c>
      <c r="AA153" s="11">
        <v>35</v>
      </c>
      <c r="AB153" s="5" t="s">
        <v>371</v>
      </c>
      <c r="AC153" s="5" t="s">
        <v>371</v>
      </c>
      <c r="AD153" s="5" t="s">
        <v>371</v>
      </c>
      <c r="AE153" s="5" t="s">
        <v>371</v>
      </c>
      <c r="AF153" s="11" t="s">
        <v>429</v>
      </c>
      <c r="AG153" s="11" t="s">
        <v>429</v>
      </c>
      <c r="AH153" s="11" t="s">
        <v>429</v>
      </c>
      <c r="AI153" s="11" t="s">
        <v>429</v>
      </c>
      <c r="AJ153" s="59">
        <v>175</v>
      </c>
      <c r="AK153" s="59">
        <v>180</v>
      </c>
      <c r="AL153" s="4">
        <f t="shared" si="58"/>
        <v>1.0285714285714285</v>
      </c>
      <c r="AM153" s="11">
        <v>20</v>
      </c>
      <c r="AN153" s="58">
        <f t="shared" si="67"/>
        <v>1.4149126269153425</v>
      </c>
      <c r="AO153" s="58">
        <f t="shared" si="63"/>
        <v>1.2214912626915342</v>
      </c>
      <c r="AP153" s="59">
        <v>6100</v>
      </c>
      <c r="AQ153" s="40">
        <f t="shared" si="59"/>
        <v>3327.272727272727</v>
      </c>
      <c r="AR153" s="40">
        <f t="shared" si="60"/>
        <v>4064.2</v>
      </c>
      <c r="AS153" s="40">
        <f t="shared" si="61"/>
        <v>736.92727272727279</v>
      </c>
      <c r="AT153" s="40">
        <v>669.8</v>
      </c>
      <c r="AU153" s="40">
        <v>683.1</v>
      </c>
      <c r="AV153" s="40">
        <v>663.8</v>
      </c>
      <c r="AW153" s="40">
        <v>721.6</v>
      </c>
      <c r="AX153" s="40">
        <v>676.1</v>
      </c>
      <c r="AY153" s="40">
        <f t="shared" si="64"/>
        <v>649.79999999999973</v>
      </c>
      <c r="AZ153" s="11"/>
      <c r="BA153" s="40">
        <f t="shared" si="65"/>
        <v>649.79999999999973</v>
      </c>
      <c r="BB153" s="40">
        <v>0</v>
      </c>
      <c r="BC153" s="40">
        <f t="shared" si="66"/>
        <v>649.79999999999973</v>
      </c>
      <c r="BD153" s="40"/>
      <c r="BE153" s="40">
        <f t="shared" si="62"/>
        <v>649.79999999999995</v>
      </c>
      <c r="BF153" s="26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10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10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10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10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10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10"/>
      <c r="HF153" s="9"/>
      <c r="HG153" s="9"/>
    </row>
    <row r="154" spans="1:215" s="2" customFormat="1" ht="16.95" customHeight="1">
      <c r="A154" s="14" t="s">
        <v>154</v>
      </c>
      <c r="B154" s="40">
        <v>1855</v>
      </c>
      <c r="C154" s="40">
        <v>1884</v>
      </c>
      <c r="D154" s="4">
        <f t="shared" si="54"/>
        <v>1.015633423180593</v>
      </c>
      <c r="E154" s="11">
        <v>10</v>
      </c>
      <c r="F154" s="5" t="s">
        <v>371</v>
      </c>
      <c r="G154" s="5" t="s">
        <v>371</v>
      </c>
      <c r="H154" s="5" t="s">
        <v>371</v>
      </c>
      <c r="I154" s="5" t="s">
        <v>371</v>
      </c>
      <c r="J154" s="5" t="s">
        <v>371</v>
      </c>
      <c r="K154" s="5" t="s">
        <v>371</v>
      </c>
      <c r="L154" s="5" t="s">
        <v>371</v>
      </c>
      <c r="M154" s="5" t="s">
        <v>371</v>
      </c>
      <c r="N154" s="40">
        <v>7901.1</v>
      </c>
      <c r="O154" s="40">
        <v>4566.6000000000004</v>
      </c>
      <c r="P154" s="4">
        <f t="shared" si="55"/>
        <v>0.57797015605422031</v>
      </c>
      <c r="Q154" s="11">
        <v>20</v>
      </c>
      <c r="R154" s="11">
        <v>1</v>
      </c>
      <c r="S154" s="11">
        <v>15</v>
      </c>
      <c r="T154" s="40">
        <v>1700</v>
      </c>
      <c r="U154" s="40">
        <v>1700.5</v>
      </c>
      <c r="V154" s="4">
        <f t="shared" si="56"/>
        <v>1.0002941176470588</v>
      </c>
      <c r="W154" s="11">
        <v>35</v>
      </c>
      <c r="X154" s="40">
        <v>42</v>
      </c>
      <c r="Y154" s="40">
        <v>45.3</v>
      </c>
      <c r="Z154" s="4">
        <f t="shared" si="57"/>
        <v>1.0785714285714285</v>
      </c>
      <c r="AA154" s="11">
        <v>15</v>
      </c>
      <c r="AB154" s="5" t="s">
        <v>371</v>
      </c>
      <c r="AC154" s="5" t="s">
        <v>371</v>
      </c>
      <c r="AD154" s="5" t="s">
        <v>371</v>
      </c>
      <c r="AE154" s="5" t="s">
        <v>371</v>
      </c>
      <c r="AF154" s="11" t="s">
        <v>429</v>
      </c>
      <c r="AG154" s="11" t="s">
        <v>429</v>
      </c>
      <c r="AH154" s="11" t="s">
        <v>429</v>
      </c>
      <c r="AI154" s="11" t="s">
        <v>429</v>
      </c>
      <c r="AJ154" s="59">
        <v>810</v>
      </c>
      <c r="AK154" s="59">
        <v>810</v>
      </c>
      <c r="AL154" s="4">
        <f t="shared" si="58"/>
        <v>1</v>
      </c>
      <c r="AM154" s="11">
        <v>20</v>
      </c>
      <c r="AN154" s="58">
        <f t="shared" si="67"/>
        <v>0.93830089477485934</v>
      </c>
      <c r="AO154" s="58">
        <f t="shared" si="63"/>
        <v>0.93830089477485934</v>
      </c>
      <c r="AP154" s="59">
        <v>1469</v>
      </c>
      <c r="AQ154" s="40">
        <f t="shared" si="59"/>
        <v>801.27272727272725</v>
      </c>
      <c r="AR154" s="40">
        <f t="shared" si="60"/>
        <v>751.8</v>
      </c>
      <c r="AS154" s="40">
        <f t="shared" si="61"/>
        <v>-49.472727272727298</v>
      </c>
      <c r="AT154" s="40">
        <v>113.1</v>
      </c>
      <c r="AU154" s="40">
        <v>173.6</v>
      </c>
      <c r="AV154" s="40">
        <v>102.6</v>
      </c>
      <c r="AW154" s="40">
        <v>99.9</v>
      </c>
      <c r="AX154" s="40">
        <v>160.9</v>
      </c>
      <c r="AY154" s="40">
        <f t="shared" si="64"/>
        <v>101.70000000000005</v>
      </c>
      <c r="AZ154" s="11"/>
      <c r="BA154" s="40">
        <f t="shared" si="65"/>
        <v>101.70000000000005</v>
      </c>
      <c r="BB154" s="40">
        <v>0</v>
      </c>
      <c r="BC154" s="40">
        <f t="shared" si="66"/>
        <v>101.70000000000005</v>
      </c>
      <c r="BD154" s="40"/>
      <c r="BE154" s="40">
        <f t="shared" si="62"/>
        <v>101.7</v>
      </c>
      <c r="BF154" s="26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10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10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10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10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10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10"/>
      <c r="HF154" s="9"/>
      <c r="HG154" s="9"/>
    </row>
    <row r="155" spans="1:215" s="2" customFormat="1" ht="16.95" customHeight="1">
      <c r="A155" s="14" t="s">
        <v>155</v>
      </c>
      <c r="B155" s="40">
        <v>21562</v>
      </c>
      <c r="C155" s="40">
        <v>23655.4</v>
      </c>
      <c r="D155" s="4">
        <f t="shared" si="54"/>
        <v>1.0970874686949263</v>
      </c>
      <c r="E155" s="11">
        <v>10</v>
      </c>
      <c r="F155" s="5" t="s">
        <v>371</v>
      </c>
      <c r="G155" s="5" t="s">
        <v>371</v>
      </c>
      <c r="H155" s="5" t="s">
        <v>371</v>
      </c>
      <c r="I155" s="5" t="s">
        <v>371</v>
      </c>
      <c r="J155" s="5" t="s">
        <v>371</v>
      </c>
      <c r="K155" s="5" t="s">
        <v>371</v>
      </c>
      <c r="L155" s="5" t="s">
        <v>371</v>
      </c>
      <c r="M155" s="5" t="s">
        <v>371</v>
      </c>
      <c r="N155" s="40">
        <v>3581.8</v>
      </c>
      <c r="O155" s="40">
        <v>2349.8000000000002</v>
      </c>
      <c r="P155" s="4">
        <f t="shared" si="55"/>
        <v>0.65603886314143733</v>
      </c>
      <c r="Q155" s="11">
        <v>20</v>
      </c>
      <c r="R155" s="11">
        <v>1</v>
      </c>
      <c r="S155" s="11">
        <v>15</v>
      </c>
      <c r="T155" s="40">
        <v>2.2999999999999998</v>
      </c>
      <c r="U155" s="40">
        <v>4.5999999999999996</v>
      </c>
      <c r="V155" s="4">
        <f t="shared" si="56"/>
        <v>2</v>
      </c>
      <c r="W155" s="11">
        <v>20</v>
      </c>
      <c r="X155" s="40">
        <v>3.6</v>
      </c>
      <c r="Y155" s="40">
        <v>4.5</v>
      </c>
      <c r="Z155" s="4">
        <f t="shared" si="57"/>
        <v>1.25</v>
      </c>
      <c r="AA155" s="11">
        <v>30</v>
      </c>
      <c r="AB155" s="5" t="s">
        <v>371</v>
      </c>
      <c r="AC155" s="5" t="s">
        <v>371</v>
      </c>
      <c r="AD155" s="5" t="s">
        <v>371</v>
      </c>
      <c r="AE155" s="5" t="s">
        <v>371</v>
      </c>
      <c r="AF155" s="11" t="s">
        <v>429</v>
      </c>
      <c r="AG155" s="11" t="s">
        <v>429</v>
      </c>
      <c r="AH155" s="11" t="s">
        <v>429</v>
      </c>
      <c r="AI155" s="11" t="s">
        <v>429</v>
      </c>
      <c r="AJ155" s="59">
        <v>75</v>
      </c>
      <c r="AK155" s="59">
        <v>89</v>
      </c>
      <c r="AL155" s="4">
        <f t="shared" si="58"/>
        <v>1.1866666666666668</v>
      </c>
      <c r="AM155" s="11">
        <v>20</v>
      </c>
      <c r="AN155" s="58">
        <f t="shared" si="67"/>
        <v>1.220217263331403</v>
      </c>
      <c r="AO155" s="58">
        <f t="shared" si="63"/>
        <v>1.2020217263331403</v>
      </c>
      <c r="AP155" s="59">
        <v>2472</v>
      </c>
      <c r="AQ155" s="40">
        <f t="shared" si="59"/>
        <v>1348.3636363636363</v>
      </c>
      <c r="AR155" s="40">
        <f t="shared" si="60"/>
        <v>1620.8</v>
      </c>
      <c r="AS155" s="40">
        <f t="shared" si="61"/>
        <v>272.43636363636369</v>
      </c>
      <c r="AT155" s="40">
        <v>186.3</v>
      </c>
      <c r="AU155" s="40">
        <v>271.5</v>
      </c>
      <c r="AV155" s="40">
        <v>208</v>
      </c>
      <c r="AW155" s="40">
        <v>242.7</v>
      </c>
      <c r="AX155" s="40">
        <v>273</v>
      </c>
      <c r="AY155" s="40">
        <f t="shared" si="64"/>
        <v>439.29999999999995</v>
      </c>
      <c r="AZ155" s="11"/>
      <c r="BA155" s="40">
        <f t="shared" si="65"/>
        <v>439.29999999999995</v>
      </c>
      <c r="BB155" s="40">
        <v>0</v>
      </c>
      <c r="BC155" s="40">
        <f t="shared" si="66"/>
        <v>439.29999999999995</v>
      </c>
      <c r="BD155" s="40"/>
      <c r="BE155" s="40">
        <f t="shared" si="62"/>
        <v>439.3</v>
      </c>
      <c r="BF155" s="26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10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10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10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10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10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10"/>
      <c r="HF155" s="9"/>
      <c r="HG155" s="9"/>
    </row>
    <row r="156" spans="1:215" s="2" customFormat="1" ht="16.95" customHeight="1">
      <c r="A156" s="14" t="s">
        <v>156</v>
      </c>
      <c r="B156" s="40">
        <v>293</v>
      </c>
      <c r="C156" s="40">
        <v>312</v>
      </c>
      <c r="D156" s="4">
        <f t="shared" si="54"/>
        <v>1.0648464163822526</v>
      </c>
      <c r="E156" s="11">
        <v>10</v>
      </c>
      <c r="F156" s="5" t="s">
        <v>371</v>
      </c>
      <c r="G156" s="5" t="s">
        <v>371</v>
      </c>
      <c r="H156" s="5" t="s">
        <v>371</v>
      </c>
      <c r="I156" s="5" t="s">
        <v>371</v>
      </c>
      <c r="J156" s="5" t="s">
        <v>371</v>
      </c>
      <c r="K156" s="5" t="s">
        <v>371</v>
      </c>
      <c r="L156" s="5" t="s">
        <v>371</v>
      </c>
      <c r="M156" s="5" t="s">
        <v>371</v>
      </c>
      <c r="N156" s="40">
        <v>504.9</v>
      </c>
      <c r="O156" s="40">
        <v>458.4</v>
      </c>
      <c r="P156" s="4">
        <f t="shared" si="55"/>
        <v>0.90790255496137851</v>
      </c>
      <c r="Q156" s="11">
        <v>20</v>
      </c>
      <c r="R156" s="11">
        <v>1</v>
      </c>
      <c r="S156" s="11">
        <v>15</v>
      </c>
      <c r="T156" s="40">
        <v>755</v>
      </c>
      <c r="U156" s="40">
        <v>722.1</v>
      </c>
      <c r="V156" s="4">
        <f t="shared" si="56"/>
        <v>0.95642384105960265</v>
      </c>
      <c r="W156" s="11">
        <v>30</v>
      </c>
      <c r="X156" s="40">
        <v>19.5</v>
      </c>
      <c r="Y156" s="40">
        <v>21.8</v>
      </c>
      <c r="Z156" s="4">
        <f t="shared" si="57"/>
        <v>1.117948717948718</v>
      </c>
      <c r="AA156" s="11">
        <v>20</v>
      </c>
      <c r="AB156" s="5" t="s">
        <v>371</v>
      </c>
      <c r="AC156" s="5" t="s">
        <v>371</v>
      </c>
      <c r="AD156" s="5" t="s">
        <v>371</v>
      </c>
      <c r="AE156" s="5" t="s">
        <v>371</v>
      </c>
      <c r="AF156" s="11" t="s">
        <v>429</v>
      </c>
      <c r="AG156" s="11" t="s">
        <v>429</v>
      </c>
      <c r="AH156" s="11" t="s">
        <v>429</v>
      </c>
      <c r="AI156" s="11" t="s">
        <v>429</v>
      </c>
      <c r="AJ156" s="59">
        <v>575</v>
      </c>
      <c r="AK156" s="59">
        <v>575</v>
      </c>
      <c r="AL156" s="4">
        <f t="shared" si="58"/>
        <v>1</v>
      </c>
      <c r="AM156" s="11">
        <v>20</v>
      </c>
      <c r="AN156" s="58">
        <f t="shared" si="67"/>
        <v>0.9987669987288047</v>
      </c>
      <c r="AO156" s="58">
        <f t="shared" si="63"/>
        <v>0.9987669987288047</v>
      </c>
      <c r="AP156" s="59">
        <v>2707</v>
      </c>
      <c r="AQ156" s="40">
        <f t="shared" si="59"/>
        <v>1476.5454545454545</v>
      </c>
      <c r="AR156" s="40">
        <f t="shared" si="60"/>
        <v>1474.7</v>
      </c>
      <c r="AS156" s="40">
        <f t="shared" si="61"/>
        <v>-1.8454545454544586</v>
      </c>
      <c r="AT156" s="40">
        <v>267.89999999999998</v>
      </c>
      <c r="AU156" s="40">
        <v>270.3</v>
      </c>
      <c r="AV156" s="40">
        <v>141.9</v>
      </c>
      <c r="AW156" s="40">
        <v>255.7</v>
      </c>
      <c r="AX156" s="40">
        <v>255.7</v>
      </c>
      <c r="AY156" s="40">
        <f t="shared" si="64"/>
        <v>283.20000000000005</v>
      </c>
      <c r="AZ156" s="11"/>
      <c r="BA156" s="40">
        <f t="shared" si="65"/>
        <v>283.20000000000005</v>
      </c>
      <c r="BB156" s="40">
        <v>0</v>
      </c>
      <c r="BC156" s="40">
        <f t="shared" si="66"/>
        <v>283.20000000000005</v>
      </c>
      <c r="BD156" s="40"/>
      <c r="BE156" s="40">
        <f t="shared" si="62"/>
        <v>283.2</v>
      </c>
      <c r="BF156" s="26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10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10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10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10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10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10"/>
      <c r="HF156" s="9"/>
      <c r="HG156" s="9"/>
    </row>
    <row r="157" spans="1:215" s="2" customFormat="1" ht="16.95" customHeight="1">
      <c r="A157" s="14" t="s">
        <v>157</v>
      </c>
      <c r="B157" s="40">
        <v>1026</v>
      </c>
      <c r="C157" s="40">
        <v>1135</v>
      </c>
      <c r="D157" s="4">
        <f t="shared" si="54"/>
        <v>1.1062378167641325</v>
      </c>
      <c r="E157" s="11">
        <v>10</v>
      </c>
      <c r="F157" s="5" t="s">
        <v>371</v>
      </c>
      <c r="G157" s="5" t="s">
        <v>371</v>
      </c>
      <c r="H157" s="5" t="s">
        <v>371</v>
      </c>
      <c r="I157" s="5" t="s">
        <v>371</v>
      </c>
      <c r="J157" s="5" t="s">
        <v>371</v>
      </c>
      <c r="K157" s="5" t="s">
        <v>371</v>
      </c>
      <c r="L157" s="5" t="s">
        <v>371</v>
      </c>
      <c r="M157" s="5" t="s">
        <v>371</v>
      </c>
      <c r="N157" s="40">
        <v>753.9</v>
      </c>
      <c r="O157" s="40">
        <v>715.9</v>
      </c>
      <c r="P157" s="4">
        <f t="shared" si="55"/>
        <v>0.94959543706061811</v>
      </c>
      <c r="Q157" s="11">
        <v>20</v>
      </c>
      <c r="R157" s="11">
        <v>1</v>
      </c>
      <c r="S157" s="11">
        <v>15</v>
      </c>
      <c r="T157" s="40">
        <v>0.6</v>
      </c>
      <c r="U157" s="40">
        <v>5.6</v>
      </c>
      <c r="V157" s="4">
        <f t="shared" si="56"/>
        <v>9.3333333333333339</v>
      </c>
      <c r="W157" s="11">
        <v>15</v>
      </c>
      <c r="X157" s="40">
        <v>2.1</v>
      </c>
      <c r="Y157" s="40">
        <v>2.2999999999999998</v>
      </c>
      <c r="Z157" s="4">
        <f t="shared" si="57"/>
        <v>1.0952380952380951</v>
      </c>
      <c r="AA157" s="11">
        <v>35</v>
      </c>
      <c r="AB157" s="5" t="s">
        <v>371</v>
      </c>
      <c r="AC157" s="5" t="s">
        <v>371</v>
      </c>
      <c r="AD157" s="5" t="s">
        <v>371</v>
      </c>
      <c r="AE157" s="5" t="s">
        <v>371</v>
      </c>
      <c r="AF157" s="11" t="s">
        <v>429</v>
      </c>
      <c r="AG157" s="11" t="s">
        <v>429</v>
      </c>
      <c r="AH157" s="11" t="s">
        <v>429</v>
      </c>
      <c r="AI157" s="11" t="s">
        <v>429</v>
      </c>
      <c r="AJ157" s="59">
        <v>74</v>
      </c>
      <c r="AK157" s="59">
        <v>143</v>
      </c>
      <c r="AL157" s="4">
        <f t="shared" si="58"/>
        <v>1.9324324324324325</v>
      </c>
      <c r="AM157" s="11">
        <v>20</v>
      </c>
      <c r="AN157" s="58">
        <f t="shared" si="67"/>
        <v>2.2785762512246577</v>
      </c>
      <c r="AO157" s="58">
        <f t="shared" si="63"/>
        <v>1.3</v>
      </c>
      <c r="AP157" s="59">
        <v>3163</v>
      </c>
      <c r="AQ157" s="40">
        <f t="shared" si="59"/>
        <v>1725.2727272727275</v>
      </c>
      <c r="AR157" s="40">
        <f t="shared" si="60"/>
        <v>2242.9</v>
      </c>
      <c r="AS157" s="40">
        <f t="shared" si="61"/>
        <v>517.62727272727261</v>
      </c>
      <c r="AT157" s="40">
        <v>264.60000000000002</v>
      </c>
      <c r="AU157" s="40">
        <v>345.3</v>
      </c>
      <c r="AV157" s="40">
        <v>426.1</v>
      </c>
      <c r="AW157" s="40">
        <v>265.7</v>
      </c>
      <c r="AX157" s="40">
        <v>373.8</v>
      </c>
      <c r="AY157" s="40">
        <f t="shared" si="64"/>
        <v>567.40000000000009</v>
      </c>
      <c r="AZ157" s="11"/>
      <c r="BA157" s="40">
        <f t="shared" si="65"/>
        <v>567.40000000000009</v>
      </c>
      <c r="BB157" s="40">
        <v>0</v>
      </c>
      <c r="BC157" s="40">
        <f t="shared" si="66"/>
        <v>567.40000000000009</v>
      </c>
      <c r="BD157" s="40"/>
      <c r="BE157" s="40">
        <f t="shared" si="62"/>
        <v>567.4</v>
      </c>
      <c r="BF157" s="26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10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10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10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10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10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10"/>
      <c r="HF157" s="9"/>
      <c r="HG157" s="9"/>
    </row>
    <row r="158" spans="1:215" s="2" customFormat="1" ht="16.95" customHeight="1">
      <c r="A158" s="14" t="s">
        <v>158</v>
      </c>
      <c r="B158" s="40">
        <v>7183824</v>
      </c>
      <c r="C158" s="40">
        <v>7128435.5999999996</v>
      </c>
      <c r="D158" s="4">
        <f t="shared" si="54"/>
        <v>0.99228984451734892</v>
      </c>
      <c r="E158" s="11">
        <v>10</v>
      </c>
      <c r="F158" s="5" t="s">
        <v>371</v>
      </c>
      <c r="G158" s="5" t="s">
        <v>371</v>
      </c>
      <c r="H158" s="5" t="s">
        <v>371</v>
      </c>
      <c r="I158" s="5" t="s">
        <v>371</v>
      </c>
      <c r="J158" s="5" t="s">
        <v>371</v>
      </c>
      <c r="K158" s="5" t="s">
        <v>371</v>
      </c>
      <c r="L158" s="5" t="s">
        <v>371</v>
      </c>
      <c r="M158" s="5" t="s">
        <v>371</v>
      </c>
      <c r="N158" s="40">
        <v>9083.6</v>
      </c>
      <c r="O158" s="40">
        <v>8302.1</v>
      </c>
      <c r="P158" s="4">
        <f t="shared" si="55"/>
        <v>0.91396582852613506</v>
      </c>
      <c r="Q158" s="11">
        <v>20</v>
      </c>
      <c r="R158" s="11">
        <v>1</v>
      </c>
      <c r="S158" s="11">
        <v>15</v>
      </c>
      <c r="T158" s="40">
        <v>2</v>
      </c>
      <c r="U158" s="40">
        <v>2.4</v>
      </c>
      <c r="V158" s="4">
        <f t="shared" si="56"/>
        <v>1.2</v>
      </c>
      <c r="W158" s="11">
        <v>20</v>
      </c>
      <c r="X158" s="40">
        <v>1537</v>
      </c>
      <c r="Y158" s="40">
        <v>1775.3</v>
      </c>
      <c r="Z158" s="4">
        <f t="shared" si="57"/>
        <v>1.155042290175667</v>
      </c>
      <c r="AA158" s="11">
        <v>30</v>
      </c>
      <c r="AB158" s="5" t="s">
        <v>371</v>
      </c>
      <c r="AC158" s="5" t="s">
        <v>371</v>
      </c>
      <c r="AD158" s="5" t="s">
        <v>371</v>
      </c>
      <c r="AE158" s="5" t="s">
        <v>371</v>
      </c>
      <c r="AF158" s="11" t="s">
        <v>429</v>
      </c>
      <c r="AG158" s="11" t="s">
        <v>429</v>
      </c>
      <c r="AH158" s="11" t="s">
        <v>429</v>
      </c>
      <c r="AI158" s="11" t="s">
        <v>429</v>
      </c>
      <c r="AJ158" s="59">
        <v>359</v>
      </c>
      <c r="AK158" s="59">
        <v>430</v>
      </c>
      <c r="AL158" s="4">
        <f t="shared" si="58"/>
        <v>1.1977715877437325</v>
      </c>
      <c r="AM158" s="11">
        <v>20</v>
      </c>
      <c r="AN158" s="58">
        <f t="shared" si="67"/>
        <v>1.0939905693551379</v>
      </c>
      <c r="AO158" s="58">
        <f t="shared" si="63"/>
        <v>1.0939905693551379</v>
      </c>
      <c r="AP158" s="59">
        <v>1517</v>
      </c>
      <c r="AQ158" s="40">
        <f t="shared" si="59"/>
        <v>827.4545454545455</v>
      </c>
      <c r="AR158" s="40">
        <f t="shared" si="60"/>
        <v>905.2</v>
      </c>
      <c r="AS158" s="40">
        <f t="shared" si="61"/>
        <v>77.74545454545455</v>
      </c>
      <c r="AT158" s="40">
        <v>131.6</v>
      </c>
      <c r="AU158" s="40">
        <v>146.69999999999999</v>
      </c>
      <c r="AV158" s="40">
        <v>198.3</v>
      </c>
      <c r="AW158" s="40">
        <v>120.1</v>
      </c>
      <c r="AX158" s="40">
        <v>166.1</v>
      </c>
      <c r="AY158" s="40">
        <f t="shared" si="64"/>
        <v>142.40000000000009</v>
      </c>
      <c r="AZ158" s="11"/>
      <c r="BA158" s="40">
        <f t="shared" si="65"/>
        <v>142.40000000000009</v>
      </c>
      <c r="BB158" s="40">
        <v>0</v>
      </c>
      <c r="BC158" s="40">
        <f t="shared" si="66"/>
        <v>142.40000000000009</v>
      </c>
      <c r="BD158" s="40"/>
      <c r="BE158" s="40">
        <f t="shared" si="62"/>
        <v>142.4</v>
      </c>
      <c r="BF158" s="26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10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10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10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10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10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10"/>
      <c r="HF158" s="9"/>
      <c r="HG158" s="9"/>
    </row>
    <row r="159" spans="1:215" s="2" customFormat="1" ht="16.95" customHeight="1">
      <c r="A159" s="19" t="s">
        <v>159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26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10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10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10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10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10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10"/>
      <c r="HF159" s="9"/>
      <c r="HG159" s="9"/>
    </row>
    <row r="160" spans="1:215" s="2" customFormat="1" ht="16.95" customHeight="1">
      <c r="A160" s="14" t="s">
        <v>73</v>
      </c>
      <c r="B160" s="40">
        <v>0</v>
      </c>
      <c r="C160" s="40">
        <v>0</v>
      </c>
      <c r="D160" s="4">
        <f t="shared" si="54"/>
        <v>0</v>
      </c>
      <c r="E160" s="11">
        <v>0</v>
      </c>
      <c r="F160" s="5" t="s">
        <v>371</v>
      </c>
      <c r="G160" s="5" t="s">
        <v>371</v>
      </c>
      <c r="H160" s="5" t="s">
        <v>371</v>
      </c>
      <c r="I160" s="5" t="s">
        <v>371</v>
      </c>
      <c r="J160" s="5" t="s">
        <v>371</v>
      </c>
      <c r="K160" s="5" t="s">
        <v>371</v>
      </c>
      <c r="L160" s="5" t="s">
        <v>371</v>
      </c>
      <c r="M160" s="5" t="s">
        <v>371</v>
      </c>
      <c r="N160" s="40">
        <v>2215.4</v>
      </c>
      <c r="O160" s="40">
        <v>963.7</v>
      </c>
      <c r="P160" s="4">
        <f t="shared" si="55"/>
        <v>0.43500045138575427</v>
      </c>
      <c r="Q160" s="11">
        <v>20</v>
      </c>
      <c r="R160" s="11">
        <v>1</v>
      </c>
      <c r="S160" s="11">
        <v>15</v>
      </c>
      <c r="T160" s="40">
        <v>0</v>
      </c>
      <c r="U160" s="40">
        <v>1.3</v>
      </c>
      <c r="V160" s="4">
        <f t="shared" si="56"/>
        <v>1</v>
      </c>
      <c r="W160" s="11">
        <v>25</v>
      </c>
      <c r="X160" s="40">
        <v>6</v>
      </c>
      <c r="Y160" s="40">
        <v>6.7</v>
      </c>
      <c r="Z160" s="4">
        <f t="shared" si="57"/>
        <v>1.1166666666666667</v>
      </c>
      <c r="AA160" s="11">
        <v>25</v>
      </c>
      <c r="AB160" s="5" t="s">
        <v>371</v>
      </c>
      <c r="AC160" s="5" t="s">
        <v>371</v>
      </c>
      <c r="AD160" s="5" t="s">
        <v>371</v>
      </c>
      <c r="AE160" s="5" t="s">
        <v>371</v>
      </c>
      <c r="AF160" s="11" t="s">
        <v>429</v>
      </c>
      <c r="AG160" s="11" t="s">
        <v>429</v>
      </c>
      <c r="AH160" s="11" t="s">
        <v>429</v>
      </c>
      <c r="AI160" s="11" t="s">
        <v>429</v>
      </c>
      <c r="AJ160" s="59">
        <v>554</v>
      </c>
      <c r="AK160" s="59">
        <v>564</v>
      </c>
      <c r="AL160" s="4">
        <f t="shared" si="58"/>
        <v>1.0180505415162455</v>
      </c>
      <c r="AM160" s="11">
        <v>20</v>
      </c>
      <c r="AN160" s="58">
        <f t="shared" si="67"/>
        <v>0.92359701452101595</v>
      </c>
      <c r="AO160" s="58">
        <f t="shared" si="63"/>
        <v>0.92359701452101595</v>
      </c>
      <c r="AP160" s="59">
        <v>1236</v>
      </c>
      <c r="AQ160" s="40">
        <f t="shared" si="59"/>
        <v>674.18181818181813</v>
      </c>
      <c r="AR160" s="40">
        <f t="shared" si="60"/>
        <v>622.70000000000005</v>
      </c>
      <c r="AS160" s="40">
        <f t="shared" si="61"/>
        <v>-51.481818181818085</v>
      </c>
      <c r="AT160" s="40">
        <v>139.4</v>
      </c>
      <c r="AU160" s="40">
        <v>142.80000000000001</v>
      </c>
      <c r="AV160" s="40">
        <v>16.600000000000001</v>
      </c>
      <c r="AW160" s="40">
        <v>137.4</v>
      </c>
      <c r="AX160" s="40">
        <v>105.5</v>
      </c>
      <c r="AY160" s="40">
        <f t="shared" si="64"/>
        <v>81</v>
      </c>
      <c r="AZ160" s="11"/>
      <c r="BA160" s="40">
        <f t="shared" si="65"/>
        <v>81</v>
      </c>
      <c r="BB160" s="40">
        <v>0</v>
      </c>
      <c r="BC160" s="40">
        <f t="shared" si="66"/>
        <v>81</v>
      </c>
      <c r="BD160" s="40"/>
      <c r="BE160" s="40">
        <f t="shared" si="62"/>
        <v>81</v>
      </c>
      <c r="BF160" s="26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10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10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10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10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10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10"/>
      <c r="HF160" s="9"/>
      <c r="HG160" s="9"/>
    </row>
    <row r="161" spans="1:215" s="2" customFormat="1" ht="16.95" customHeight="1">
      <c r="A161" s="14" t="s">
        <v>160</v>
      </c>
      <c r="B161" s="40">
        <v>0</v>
      </c>
      <c r="C161" s="40">
        <v>0</v>
      </c>
      <c r="D161" s="4">
        <f t="shared" si="54"/>
        <v>0</v>
      </c>
      <c r="E161" s="11">
        <v>0</v>
      </c>
      <c r="F161" s="5" t="s">
        <v>371</v>
      </c>
      <c r="G161" s="5" t="s">
        <v>371</v>
      </c>
      <c r="H161" s="5" t="s">
        <v>371</v>
      </c>
      <c r="I161" s="5" t="s">
        <v>371</v>
      </c>
      <c r="J161" s="5" t="s">
        <v>371</v>
      </c>
      <c r="K161" s="5" t="s">
        <v>371</v>
      </c>
      <c r="L161" s="5" t="s">
        <v>371</v>
      </c>
      <c r="M161" s="5" t="s">
        <v>371</v>
      </c>
      <c r="N161" s="40">
        <v>6641.3</v>
      </c>
      <c r="O161" s="40">
        <v>2964.8</v>
      </c>
      <c r="P161" s="4">
        <f t="shared" si="55"/>
        <v>0.44641862285998224</v>
      </c>
      <c r="Q161" s="11">
        <v>20</v>
      </c>
      <c r="R161" s="11">
        <v>1</v>
      </c>
      <c r="S161" s="11">
        <v>15</v>
      </c>
      <c r="T161" s="40">
        <v>0</v>
      </c>
      <c r="U161" s="40">
        <v>0</v>
      </c>
      <c r="V161" s="4">
        <f t="shared" si="56"/>
        <v>1</v>
      </c>
      <c r="W161" s="11">
        <v>45</v>
      </c>
      <c r="X161" s="40">
        <v>2</v>
      </c>
      <c r="Y161" s="40">
        <v>2.1</v>
      </c>
      <c r="Z161" s="4">
        <f t="shared" si="57"/>
        <v>1.05</v>
      </c>
      <c r="AA161" s="11">
        <v>5</v>
      </c>
      <c r="AB161" s="5" t="s">
        <v>371</v>
      </c>
      <c r="AC161" s="5" t="s">
        <v>371</v>
      </c>
      <c r="AD161" s="5" t="s">
        <v>371</v>
      </c>
      <c r="AE161" s="5" t="s">
        <v>371</v>
      </c>
      <c r="AF161" s="11" t="s">
        <v>429</v>
      </c>
      <c r="AG161" s="11" t="s">
        <v>429</v>
      </c>
      <c r="AH161" s="11" t="s">
        <v>429</v>
      </c>
      <c r="AI161" s="11" t="s">
        <v>429</v>
      </c>
      <c r="AJ161" s="59">
        <v>111</v>
      </c>
      <c r="AK161" s="59">
        <v>111</v>
      </c>
      <c r="AL161" s="4">
        <f t="shared" si="58"/>
        <v>1</v>
      </c>
      <c r="AM161" s="11">
        <v>20</v>
      </c>
      <c r="AN161" s="58">
        <f t="shared" si="67"/>
        <v>0.89693688054475851</v>
      </c>
      <c r="AO161" s="58">
        <f t="shared" si="63"/>
        <v>0.89693688054475851</v>
      </c>
      <c r="AP161" s="59">
        <v>765</v>
      </c>
      <c r="AQ161" s="40">
        <f t="shared" si="59"/>
        <v>417.27272727272725</v>
      </c>
      <c r="AR161" s="40">
        <f t="shared" si="60"/>
        <v>374.3</v>
      </c>
      <c r="AS161" s="40">
        <f t="shared" si="61"/>
        <v>-42.972727272727241</v>
      </c>
      <c r="AT161" s="40">
        <v>77.599999999999994</v>
      </c>
      <c r="AU161" s="40">
        <v>62.3</v>
      </c>
      <c r="AV161" s="40">
        <v>33.299999999999997</v>
      </c>
      <c r="AW161" s="40">
        <v>86</v>
      </c>
      <c r="AX161" s="40">
        <v>56.2</v>
      </c>
      <c r="AY161" s="40">
        <f t="shared" si="64"/>
        <v>58.900000000000034</v>
      </c>
      <c r="AZ161" s="11"/>
      <c r="BA161" s="40">
        <f t="shared" si="65"/>
        <v>58.900000000000034</v>
      </c>
      <c r="BB161" s="40">
        <v>0</v>
      </c>
      <c r="BC161" s="40">
        <f t="shared" si="66"/>
        <v>58.900000000000034</v>
      </c>
      <c r="BD161" s="40"/>
      <c r="BE161" s="40">
        <f t="shared" si="62"/>
        <v>58.9</v>
      </c>
      <c r="BF161" s="26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10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10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10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10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10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10"/>
      <c r="HF161" s="9"/>
      <c r="HG161" s="9"/>
    </row>
    <row r="162" spans="1:215" s="2" customFormat="1" ht="16.95" customHeight="1">
      <c r="A162" s="14" t="s">
        <v>161</v>
      </c>
      <c r="B162" s="40">
        <v>1556</v>
      </c>
      <c r="C162" s="40">
        <v>1522.2</v>
      </c>
      <c r="D162" s="4">
        <f t="shared" si="54"/>
        <v>0.9782776349614396</v>
      </c>
      <c r="E162" s="11">
        <v>10</v>
      </c>
      <c r="F162" s="5" t="s">
        <v>371</v>
      </c>
      <c r="G162" s="5" t="s">
        <v>371</v>
      </c>
      <c r="H162" s="5" t="s">
        <v>371</v>
      </c>
      <c r="I162" s="5" t="s">
        <v>371</v>
      </c>
      <c r="J162" s="5" t="s">
        <v>371</v>
      </c>
      <c r="K162" s="5" t="s">
        <v>371</v>
      </c>
      <c r="L162" s="5" t="s">
        <v>371</v>
      </c>
      <c r="M162" s="5" t="s">
        <v>371</v>
      </c>
      <c r="N162" s="40">
        <v>1121.5</v>
      </c>
      <c r="O162" s="40">
        <v>999.4</v>
      </c>
      <c r="P162" s="4">
        <f t="shared" si="55"/>
        <v>0.89112795363352648</v>
      </c>
      <c r="Q162" s="11">
        <v>20</v>
      </c>
      <c r="R162" s="11">
        <v>1</v>
      </c>
      <c r="S162" s="11">
        <v>15</v>
      </c>
      <c r="T162" s="40">
        <v>0</v>
      </c>
      <c r="U162" s="40">
        <v>0</v>
      </c>
      <c r="V162" s="4">
        <f t="shared" si="56"/>
        <v>1</v>
      </c>
      <c r="W162" s="11">
        <v>20</v>
      </c>
      <c r="X162" s="40">
        <v>4</v>
      </c>
      <c r="Y162" s="40">
        <v>11</v>
      </c>
      <c r="Z162" s="4">
        <f t="shared" si="57"/>
        <v>2.75</v>
      </c>
      <c r="AA162" s="11">
        <v>30</v>
      </c>
      <c r="AB162" s="5" t="s">
        <v>371</v>
      </c>
      <c r="AC162" s="5" t="s">
        <v>371</v>
      </c>
      <c r="AD162" s="5" t="s">
        <v>371</v>
      </c>
      <c r="AE162" s="5" t="s">
        <v>371</v>
      </c>
      <c r="AF162" s="11" t="s">
        <v>429</v>
      </c>
      <c r="AG162" s="11" t="s">
        <v>429</v>
      </c>
      <c r="AH162" s="11" t="s">
        <v>429</v>
      </c>
      <c r="AI162" s="11" t="s">
        <v>429</v>
      </c>
      <c r="AJ162" s="59">
        <v>243</v>
      </c>
      <c r="AK162" s="59">
        <v>244</v>
      </c>
      <c r="AL162" s="4">
        <f t="shared" si="58"/>
        <v>1.0041152263374487</v>
      </c>
      <c r="AM162" s="11">
        <v>20</v>
      </c>
      <c r="AN162" s="58">
        <f t="shared" si="67"/>
        <v>1.4364142604263817</v>
      </c>
      <c r="AO162" s="58">
        <f t="shared" si="63"/>
        <v>1.223641426042638</v>
      </c>
      <c r="AP162" s="59">
        <v>2873</v>
      </c>
      <c r="AQ162" s="40">
        <f t="shared" si="59"/>
        <v>1567.090909090909</v>
      </c>
      <c r="AR162" s="40">
        <f t="shared" si="60"/>
        <v>1917.6</v>
      </c>
      <c r="AS162" s="40">
        <f t="shared" si="61"/>
        <v>350.5090909090909</v>
      </c>
      <c r="AT162" s="40">
        <v>322.60000000000002</v>
      </c>
      <c r="AU162" s="40">
        <v>332.1</v>
      </c>
      <c r="AV162" s="40">
        <v>321.2</v>
      </c>
      <c r="AW162" s="40">
        <v>312.7</v>
      </c>
      <c r="AX162" s="40">
        <v>318.60000000000002</v>
      </c>
      <c r="AY162" s="40">
        <f t="shared" si="64"/>
        <v>310.39999999999964</v>
      </c>
      <c r="AZ162" s="11"/>
      <c r="BA162" s="40">
        <f t="shared" si="65"/>
        <v>310.39999999999964</v>
      </c>
      <c r="BB162" s="40">
        <v>0</v>
      </c>
      <c r="BC162" s="40">
        <f t="shared" si="66"/>
        <v>310.39999999999964</v>
      </c>
      <c r="BD162" s="40"/>
      <c r="BE162" s="40">
        <f t="shared" si="62"/>
        <v>310.39999999999998</v>
      </c>
      <c r="BF162" s="26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10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10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10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10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10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10"/>
      <c r="HF162" s="9"/>
      <c r="HG162" s="9"/>
    </row>
    <row r="163" spans="1:215" s="2" customFormat="1" ht="16.95" customHeight="1">
      <c r="A163" s="14" t="s">
        <v>162</v>
      </c>
      <c r="B163" s="40">
        <v>492</v>
      </c>
      <c r="C163" s="40">
        <v>418.3</v>
      </c>
      <c r="D163" s="4">
        <f t="shared" si="54"/>
        <v>0.85020325203252034</v>
      </c>
      <c r="E163" s="11">
        <v>10</v>
      </c>
      <c r="F163" s="5" t="s">
        <v>371</v>
      </c>
      <c r="G163" s="5" t="s">
        <v>371</v>
      </c>
      <c r="H163" s="5" t="s">
        <v>371</v>
      </c>
      <c r="I163" s="5" t="s">
        <v>371</v>
      </c>
      <c r="J163" s="5" t="s">
        <v>371</v>
      </c>
      <c r="K163" s="5" t="s">
        <v>371</v>
      </c>
      <c r="L163" s="5" t="s">
        <v>371</v>
      </c>
      <c r="M163" s="5" t="s">
        <v>371</v>
      </c>
      <c r="N163" s="40">
        <v>9141.7999999999993</v>
      </c>
      <c r="O163" s="40">
        <v>6838.7</v>
      </c>
      <c r="P163" s="4">
        <f t="shared" si="55"/>
        <v>0.74806930801373916</v>
      </c>
      <c r="Q163" s="11">
        <v>20</v>
      </c>
      <c r="R163" s="11">
        <v>1</v>
      </c>
      <c r="S163" s="11">
        <v>15</v>
      </c>
      <c r="T163" s="40">
        <v>0</v>
      </c>
      <c r="U163" s="40">
        <v>0</v>
      </c>
      <c r="V163" s="4">
        <f t="shared" si="56"/>
        <v>1</v>
      </c>
      <c r="W163" s="11">
        <v>25</v>
      </c>
      <c r="X163" s="40">
        <v>4</v>
      </c>
      <c r="Y163" s="40">
        <v>7.2</v>
      </c>
      <c r="Z163" s="4">
        <f t="shared" si="57"/>
        <v>1.8</v>
      </c>
      <c r="AA163" s="11">
        <v>25</v>
      </c>
      <c r="AB163" s="5" t="s">
        <v>371</v>
      </c>
      <c r="AC163" s="5" t="s">
        <v>371</v>
      </c>
      <c r="AD163" s="5" t="s">
        <v>371</v>
      </c>
      <c r="AE163" s="5" t="s">
        <v>371</v>
      </c>
      <c r="AF163" s="11" t="s">
        <v>429</v>
      </c>
      <c r="AG163" s="11" t="s">
        <v>429</v>
      </c>
      <c r="AH163" s="11" t="s">
        <v>429</v>
      </c>
      <c r="AI163" s="11" t="s">
        <v>429</v>
      </c>
      <c r="AJ163" s="59">
        <v>220</v>
      </c>
      <c r="AK163" s="59">
        <v>220</v>
      </c>
      <c r="AL163" s="4">
        <f t="shared" si="58"/>
        <v>1</v>
      </c>
      <c r="AM163" s="11">
        <v>20</v>
      </c>
      <c r="AN163" s="58">
        <f t="shared" si="67"/>
        <v>1.1170732059182609</v>
      </c>
      <c r="AO163" s="58">
        <f t="shared" si="63"/>
        <v>1.1170732059182609</v>
      </c>
      <c r="AP163" s="59">
        <v>1808</v>
      </c>
      <c r="AQ163" s="40">
        <f t="shared" si="59"/>
        <v>986.18181818181824</v>
      </c>
      <c r="AR163" s="40">
        <f t="shared" si="60"/>
        <v>1101.5999999999999</v>
      </c>
      <c r="AS163" s="40">
        <f t="shared" si="61"/>
        <v>115.41818181818167</v>
      </c>
      <c r="AT163" s="40">
        <v>197.3</v>
      </c>
      <c r="AU163" s="40">
        <v>137.19999999999999</v>
      </c>
      <c r="AV163" s="40">
        <v>145.69999999999999</v>
      </c>
      <c r="AW163" s="40">
        <v>161.5</v>
      </c>
      <c r="AX163" s="40">
        <v>165.7</v>
      </c>
      <c r="AY163" s="40">
        <f t="shared" si="64"/>
        <v>294.19999999999982</v>
      </c>
      <c r="AZ163" s="11"/>
      <c r="BA163" s="40">
        <f t="shared" si="65"/>
        <v>294.19999999999982</v>
      </c>
      <c r="BB163" s="40">
        <v>0</v>
      </c>
      <c r="BC163" s="40">
        <f t="shared" si="66"/>
        <v>294.19999999999982</v>
      </c>
      <c r="BD163" s="40"/>
      <c r="BE163" s="40">
        <f t="shared" si="62"/>
        <v>294.2</v>
      </c>
      <c r="BF163" s="26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10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10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10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10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10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10"/>
      <c r="HF163" s="9"/>
      <c r="HG163" s="9"/>
    </row>
    <row r="164" spans="1:215" s="2" customFormat="1" ht="16.95" customHeight="1">
      <c r="A164" s="14" t="s">
        <v>163</v>
      </c>
      <c r="B164" s="40">
        <v>379954</v>
      </c>
      <c r="C164" s="40">
        <v>431891.3</v>
      </c>
      <c r="D164" s="4">
        <f t="shared" si="54"/>
        <v>1.1366936523894997</v>
      </c>
      <c r="E164" s="11">
        <v>10</v>
      </c>
      <c r="F164" s="5" t="s">
        <v>371</v>
      </c>
      <c r="G164" s="5" t="s">
        <v>371</v>
      </c>
      <c r="H164" s="5" t="s">
        <v>371</v>
      </c>
      <c r="I164" s="5" t="s">
        <v>371</v>
      </c>
      <c r="J164" s="5" t="s">
        <v>371</v>
      </c>
      <c r="K164" s="5" t="s">
        <v>371</v>
      </c>
      <c r="L164" s="5" t="s">
        <v>371</v>
      </c>
      <c r="M164" s="5" t="s">
        <v>371</v>
      </c>
      <c r="N164" s="40">
        <v>14476</v>
      </c>
      <c r="O164" s="40">
        <v>12764.9</v>
      </c>
      <c r="P164" s="4">
        <f t="shared" si="55"/>
        <v>0.8817974578612876</v>
      </c>
      <c r="Q164" s="11">
        <v>20</v>
      </c>
      <c r="R164" s="11">
        <v>1</v>
      </c>
      <c r="S164" s="11">
        <v>15</v>
      </c>
      <c r="T164" s="40">
        <v>694</v>
      </c>
      <c r="U164" s="40">
        <v>768.9</v>
      </c>
      <c r="V164" s="4">
        <f t="shared" si="56"/>
        <v>1.1079250720461096</v>
      </c>
      <c r="W164" s="11">
        <v>25</v>
      </c>
      <c r="X164" s="40">
        <v>11</v>
      </c>
      <c r="Y164" s="40">
        <v>35.6</v>
      </c>
      <c r="Z164" s="4">
        <f t="shared" si="57"/>
        <v>3.2363636363636363</v>
      </c>
      <c r="AA164" s="11">
        <v>25</v>
      </c>
      <c r="AB164" s="5" t="s">
        <v>371</v>
      </c>
      <c r="AC164" s="5" t="s">
        <v>371</v>
      </c>
      <c r="AD164" s="5" t="s">
        <v>371</v>
      </c>
      <c r="AE164" s="5" t="s">
        <v>371</v>
      </c>
      <c r="AF164" s="11" t="s">
        <v>429</v>
      </c>
      <c r="AG164" s="11" t="s">
        <v>429</v>
      </c>
      <c r="AH164" s="11" t="s">
        <v>429</v>
      </c>
      <c r="AI164" s="11" t="s">
        <v>429</v>
      </c>
      <c r="AJ164" s="59">
        <v>900</v>
      </c>
      <c r="AK164" s="59">
        <v>910</v>
      </c>
      <c r="AL164" s="4">
        <f t="shared" si="58"/>
        <v>1.0111111111111111</v>
      </c>
      <c r="AM164" s="11">
        <v>20</v>
      </c>
      <c r="AN164" s="58">
        <f t="shared" si="67"/>
        <v>1.5028897879442316</v>
      </c>
      <c r="AO164" s="58">
        <f t="shared" si="63"/>
        <v>1.2302889787944231</v>
      </c>
      <c r="AP164" s="59">
        <v>4702</v>
      </c>
      <c r="AQ164" s="40">
        <f t="shared" si="59"/>
        <v>2564.7272727272725</v>
      </c>
      <c r="AR164" s="40">
        <f t="shared" si="60"/>
        <v>3155.4</v>
      </c>
      <c r="AS164" s="40">
        <f t="shared" si="61"/>
        <v>590.67272727272757</v>
      </c>
      <c r="AT164" s="40">
        <v>554.9</v>
      </c>
      <c r="AU164" s="40">
        <v>531.9</v>
      </c>
      <c r="AV164" s="40">
        <v>508.2</v>
      </c>
      <c r="AW164" s="40">
        <v>519</v>
      </c>
      <c r="AX164" s="40">
        <v>521.20000000000005</v>
      </c>
      <c r="AY164" s="40">
        <f t="shared" si="64"/>
        <v>520.20000000000027</v>
      </c>
      <c r="AZ164" s="11"/>
      <c r="BA164" s="40">
        <f t="shared" si="65"/>
        <v>520.20000000000027</v>
      </c>
      <c r="BB164" s="40">
        <v>0</v>
      </c>
      <c r="BC164" s="40">
        <f t="shared" si="66"/>
        <v>520.20000000000027</v>
      </c>
      <c r="BD164" s="40"/>
      <c r="BE164" s="40">
        <f t="shared" si="62"/>
        <v>520.20000000000005</v>
      </c>
      <c r="BF164" s="26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10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10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10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10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10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10"/>
      <c r="HF164" s="9"/>
      <c r="HG164" s="9"/>
    </row>
    <row r="165" spans="1:215" s="2" customFormat="1" ht="16.95" customHeight="1">
      <c r="A165" s="14" t="s">
        <v>164</v>
      </c>
      <c r="B165" s="40">
        <v>0</v>
      </c>
      <c r="C165" s="40">
        <v>0</v>
      </c>
      <c r="D165" s="4">
        <f t="shared" si="54"/>
        <v>0</v>
      </c>
      <c r="E165" s="11">
        <v>0</v>
      </c>
      <c r="F165" s="5" t="s">
        <v>371</v>
      </c>
      <c r="G165" s="5" t="s">
        <v>371</v>
      </c>
      <c r="H165" s="5" t="s">
        <v>371</v>
      </c>
      <c r="I165" s="5" t="s">
        <v>371</v>
      </c>
      <c r="J165" s="5" t="s">
        <v>371</v>
      </c>
      <c r="K165" s="5" t="s">
        <v>371</v>
      </c>
      <c r="L165" s="5" t="s">
        <v>371</v>
      </c>
      <c r="M165" s="5" t="s">
        <v>371</v>
      </c>
      <c r="N165" s="40">
        <v>1003.2</v>
      </c>
      <c r="O165" s="40">
        <v>493.3</v>
      </c>
      <c r="P165" s="4">
        <f t="shared" si="55"/>
        <v>0.49172647527910684</v>
      </c>
      <c r="Q165" s="11">
        <v>20</v>
      </c>
      <c r="R165" s="11">
        <v>1</v>
      </c>
      <c r="S165" s="11">
        <v>15</v>
      </c>
      <c r="T165" s="40">
        <v>0</v>
      </c>
      <c r="U165" s="40">
        <v>0.1</v>
      </c>
      <c r="V165" s="4">
        <f t="shared" si="56"/>
        <v>1</v>
      </c>
      <c r="W165" s="11">
        <v>25</v>
      </c>
      <c r="X165" s="40">
        <v>3</v>
      </c>
      <c r="Y165" s="40">
        <v>14</v>
      </c>
      <c r="Z165" s="4">
        <f t="shared" si="57"/>
        <v>4.666666666666667</v>
      </c>
      <c r="AA165" s="11">
        <v>25</v>
      </c>
      <c r="AB165" s="5" t="s">
        <v>371</v>
      </c>
      <c r="AC165" s="5" t="s">
        <v>371</v>
      </c>
      <c r="AD165" s="5" t="s">
        <v>371</v>
      </c>
      <c r="AE165" s="5" t="s">
        <v>371</v>
      </c>
      <c r="AF165" s="11" t="s">
        <v>429</v>
      </c>
      <c r="AG165" s="11" t="s">
        <v>429</v>
      </c>
      <c r="AH165" s="11" t="s">
        <v>429</v>
      </c>
      <c r="AI165" s="11" t="s">
        <v>429</v>
      </c>
      <c r="AJ165" s="59">
        <v>147</v>
      </c>
      <c r="AK165" s="59">
        <v>147</v>
      </c>
      <c r="AL165" s="4">
        <f t="shared" si="58"/>
        <v>1</v>
      </c>
      <c r="AM165" s="11">
        <v>20</v>
      </c>
      <c r="AN165" s="58">
        <f t="shared" si="67"/>
        <v>1.7762018683071314</v>
      </c>
      <c r="AO165" s="58">
        <f t="shared" si="63"/>
        <v>1.2576201868307131</v>
      </c>
      <c r="AP165" s="59">
        <v>2147</v>
      </c>
      <c r="AQ165" s="40">
        <f t="shared" si="59"/>
        <v>1171.090909090909</v>
      </c>
      <c r="AR165" s="40">
        <f t="shared" si="60"/>
        <v>1472.8</v>
      </c>
      <c r="AS165" s="40">
        <f t="shared" si="61"/>
        <v>301.70909090909095</v>
      </c>
      <c r="AT165" s="40">
        <v>211.9</v>
      </c>
      <c r="AU165" s="40">
        <v>238.2</v>
      </c>
      <c r="AV165" s="40">
        <v>285.2</v>
      </c>
      <c r="AW165" s="40">
        <v>236.9</v>
      </c>
      <c r="AX165" s="40">
        <v>238.1</v>
      </c>
      <c r="AY165" s="40">
        <f t="shared" si="64"/>
        <v>262.5</v>
      </c>
      <c r="AZ165" s="11"/>
      <c r="BA165" s="40">
        <f t="shared" si="65"/>
        <v>262.5</v>
      </c>
      <c r="BB165" s="40">
        <v>0</v>
      </c>
      <c r="BC165" s="40">
        <f t="shared" si="66"/>
        <v>262.5</v>
      </c>
      <c r="BD165" s="40"/>
      <c r="BE165" s="40">
        <f t="shared" si="62"/>
        <v>262.5</v>
      </c>
      <c r="BF165" s="26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10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10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10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10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10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10"/>
      <c r="HF165" s="9"/>
      <c r="HG165" s="9"/>
    </row>
    <row r="166" spans="1:215" s="2" customFormat="1" ht="16.95" customHeight="1">
      <c r="A166" s="14" t="s">
        <v>165</v>
      </c>
      <c r="B166" s="40">
        <v>114720</v>
      </c>
      <c r="C166" s="40">
        <v>106285.3</v>
      </c>
      <c r="D166" s="4">
        <f t="shared" si="54"/>
        <v>0.92647576708507673</v>
      </c>
      <c r="E166" s="11">
        <v>10</v>
      </c>
      <c r="F166" s="5" t="s">
        <v>371</v>
      </c>
      <c r="G166" s="5" t="s">
        <v>371</v>
      </c>
      <c r="H166" s="5" t="s">
        <v>371</v>
      </c>
      <c r="I166" s="5" t="s">
        <v>371</v>
      </c>
      <c r="J166" s="5" t="s">
        <v>371</v>
      </c>
      <c r="K166" s="5" t="s">
        <v>371</v>
      </c>
      <c r="L166" s="5" t="s">
        <v>371</v>
      </c>
      <c r="M166" s="5" t="s">
        <v>371</v>
      </c>
      <c r="N166" s="40">
        <v>6094.5</v>
      </c>
      <c r="O166" s="40">
        <v>4744.8</v>
      </c>
      <c r="P166" s="4">
        <f t="shared" si="55"/>
        <v>0.77853802608909672</v>
      </c>
      <c r="Q166" s="11">
        <v>20</v>
      </c>
      <c r="R166" s="11">
        <v>1</v>
      </c>
      <c r="S166" s="11">
        <v>15</v>
      </c>
      <c r="T166" s="40">
        <v>0</v>
      </c>
      <c r="U166" s="40">
        <v>1.8</v>
      </c>
      <c r="V166" s="4">
        <f t="shared" si="56"/>
        <v>1</v>
      </c>
      <c r="W166" s="11">
        <v>35</v>
      </c>
      <c r="X166" s="40">
        <v>1</v>
      </c>
      <c r="Y166" s="40">
        <v>3.2</v>
      </c>
      <c r="Z166" s="4">
        <f t="shared" si="57"/>
        <v>3.2</v>
      </c>
      <c r="AA166" s="11">
        <v>15</v>
      </c>
      <c r="AB166" s="5" t="s">
        <v>371</v>
      </c>
      <c r="AC166" s="5" t="s">
        <v>371</v>
      </c>
      <c r="AD166" s="5" t="s">
        <v>371</v>
      </c>
      <c r="AE166" s="5" t="s">
        <v>371</v>
      </c>
      <c r="AF166" s="11" t="s">
        <v>429</v>
      </c>
      <c r="AG166" s="11" t="s">
        <v>429</v>
      </c>
      <c r="AH166" s="11" t="s">
        <v>429</v>
      </c>
      <c r="AI166" s="11" t="s">
        <v>429</v>
      </c>
      <c r="AJ166" s="59">
        <v>95</v>
      </c>
      <c r="AK166" s="59">
        <v>95</v>
      </c>
      <c r="AL166" s="4">
        <f t="shared" si="58"/>
        <v>1</v>
      </c>
      <c r="AM166" s="11">
        <v>20</v>
      </c>
      <c r="AN166" s="58">
        <f t="shared" si="67"/>
        <v>1.2420479842837628</v>
      </c>
      <c r="AO166" s="58">
        <f t="shared" si="63"/>
        <v>1.2042047984283761</v>
      </c>
      <c r="AP166" s="59">
        <v>4289</v>
      </c>
      <c r="AQ166" s="40">
        <f t="shared" si="59"/>
        <v>2339.4545454545455</v>
      </c>
      <c r="AR166" s="40">
        <f t="shared" si="60"/>
        <v>2817.2</v>
      </c>
      <c r="AS166" s="40">
        <f t="shared" si="61"/>
        <v>477.74545454545432</v>
      </c>
      <c r="AT166" s="40">
        <v>395.6</v>
      </c>
      <c r="AU166" s="40">
        <v>398.9</v>
      </c>
      <c r="AV166" s="40">
        <v>380.6</v>
      </c>
      <c r="AW166" s="40">
        <v>357.1</v>
      </c>
      <c r="AX166" s="40">
        <v>408.2</v>
      </c>
      <c r="AY166" s="40">
        <f t="shared" si="64"/>
        <v>876.8</v>
      </c>
      <c r="AZ166" s="11"/>
      <c r="BA166" s="40">
        <f t="shared" si="65"/>
        <v>876.8</v>
      </c>
      <c r="BB166" s="40">
        <v>0</v>
      </c>
      <c r="BC166" s="40">
        <f t="shared" si="66"/>
        <v>876.8</v>
      </c>
      <c r="BD166" s="40"/>
      <c r="BE166" s="40">
        <f t="shared" si="62"/>
        <v>876.8</v>
      </c>
      <c r="BF166" s="26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10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10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10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10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10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10"/>
      <c r="HF166" s="9"/>
      <c r="HG166" s="9"/>
    </row>
    <row r="167" spans="1:215" s="2" customFormat="1" ht="16.95" customHeight="1">
      <c r="A167" s="14" t="s">
        <v>166</v>
      </c>
      <c r="B167" s="40">
        <v>0</v>
      </c>
      <c r="C167" s="40">
        <v>0</v>
      </c>
      <c r="D167" s="4">
        <f t="shared" si="54"/>
        <v>0</v>
      </c>
      <c r="E167" s="11">
        <v>0</v>
      </c>
      <c r="F167" s="5" t="s">
        <v>371</v>
      </c>
      <c r="G167" s="5" t="s">
        <v>371</v>
      </c>
      <c r="H167" s="5" t="s">
        <v>371</v>
      </c>
      <c r="I167" s="5" t="s">
        <v>371</v>
      </c>
      <c r="J167" s="5" t="s">
        <v>371</v>
      </c>
      <c r="K167" s="5" t="s">
        <v>371</v>
      </c>
      <c r="L167" s="5" t="s">
        <v>371</v>
      </c>
      <c r="M167" s="5" t="s">
        <v>371</v>
      </c>
      <c r="N167" s="40">
        <v>1139.4000000000001</v>
      </c>
      <c r="O167" s="40">
        <v>952.4</v>
      </c>
      <c r="P167" s="4">
        <f t="shared" si="55"/>
        <v>0.83587853256099698</v>
      </c>
      <c r="Q167" s="11">
        <v>20</v>
      </c>
      <c r="R167" s="11">
        <v>1</v>
      </c>
      <c r="S167" s="11">
        <v>15</v>
      </c>
      <c r="T167" s="40">
        <v>0</v>
      </c>
      <c r="U167" s="40">
        <v>0</v>
      </c>
      <c r="V167" s="4">
        <f t="shared" si="56"/>
        <v>1</v>
      </c>
      <c r="W167" s="11">
        <v>15</v>
      </c>
      <c r="X167" s="40">
        <v>4</v>
      </c>
      <c r="Y167" s="40">
        <v>5.6</v>
      </c>
      <c r="Z167" s="4">
        <f t="shared" si="57"/>
        <v>1.4</v>
      </c>
      <c r="AA167" s="11">
        <v>35</v>
      </c>
      <c r="AB167" s="5" t="s">
        <v>371</v>
      </c>
      <c r="AC167" s="5" t="s">
        <v>371</v>
      </c>
      <c r="AD167" s="5" t="s">
        <v>371</v>
      </c>
      <c r="AE167" s="5" t="s">
        <v>371</v>
      </c>
      <c r="AF167" s="11" t="s">
        <v>429</v>
      </c>
      <c r="AG167" s="11" t="s">
        <v>429</v>
      </c>
      <c r="AH167" s="11" t="s">
        <v>429</v>
      </c>
      <c r="AI167" s="11" t="s">
        <v>429</v>
      </c>
      <c r="AJ167" s="59">
        <v>298</v>
      </c>
      <c r="AK167" s="59">
        <v>298</v>
      </c>
      <c r="AL167" s="4">
        <f t="shared" si="58"/>
        <v>1</v>
      </c>
      <c r="AM167" s="11">
        <v>20</v>
      </c>
      <c r="AN167" s="58">
        <f t="shared" si="67"/>
        <v>1.10207210144019</v>
      </c>
      <c r="AO167" s="58">
        <f t="shared" si="63"/>
        <v>1.10207210144019</v>
      </c>
      <c r="AP167" s="59">
        <v>1564</v>
      </c>
      <c r="AQ167" s="40">
        <f t="shared" si="59"/>
        <v>853.09090909090912</v>
      </c>
      <c r="AR167" s="40">
        <f t="shared" si="60"/>
        <v>940.2</v>
      </c>
      <c r="AS167" s="40">
        <f t="shared" si="61"/>
        <v>87.109090909090924</v>
      </c>
      <c r="AT167" s="40">
        <v>175</v>
      </c>
      <c r="AU167" s="40">
        <v>170.8</v>
      </c>
      <c r="AV167" s="40">
        <v>150</v>
      </c>
      <c r="AW167" s="40">
        <v>122.5</v>
      </c>
      <c r="AX167" s="40">
        <v>119.1</v>
      </c>
      <c r="AY167" s="40">
        <f t="shared" si="64"/>
        <v>202.80000000000007</v>
      </c>
      <c r="AZ167" s="11"/>
      <c r="BA167" s="40">
        <f t="shared" si="65"/>
        <v>202.80000000000007</v>
      </c>
      <c r="BB167" s="40">
        <v>0</v>
      </c>
      <c r="BC167" s="40">
        <f t="shared" si="66"/>
        <v>202.80000000000007</v>
      </c>
      <c r="BD167" s="40"/>
      <c r="BE167" s="40">
        <f t="shared" si="62"/>
        <v>202.8</v>
      </c>
      <c r="BF167" s="26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10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10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10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10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10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10"/>
      <c r="HF167" s="9"/>
      <c r="HG167" s="9"/>
    </row>
    <row r="168" spans="1:215" s="2" customFormat="1" ht="16.95" customHeight="1">
      <c r="A168" s="14" t="s">
        <v>167</v>
      </c>
      <c r="B168" s="40">
        <v>120</v>
      </c>
      <c r="C168" s="40">
        <v>102.9</v>
      </c>
      <c r="D168" s="4">
        <f t="shared" si="54"/>
        <v>0.85750000000000004</v>
      </c>
      <c r="E168" s="11">
        <v>10</v>
      </c>
      <c r="F168" s="5" t="s">
        <v>371</v>
      </c>
      <c r="G168" s="5" t="s">
        <v>371</v>
      </c>
      <c r="H168" s="5" t="s">
        <v>371</v>
      </c>
      <c r="I168" s="5" t="s">
        <v>371</v>
      </c>
      <c r="J168" s="5" t="s">
        <v>371</v>
      </c>
      <c r="K168" s="5" t="s">
        <v>371</v>
      </c>
      <c r="L168" s="5" t="s">
        <v>371</v>
      </c>
      <c r="M168" s="5" t="s">
        <v>371</v>
      </c>
      <c r="N168" s="40">
        <v>5207.7</v>
      </c>
      <c r="O168" s="40">
        <v>4676.7</v>
      </c>
      <c r="P168" s="4">
        <f t="shared" si="55"/>
        <v>0.89803560112909731</v>
      </c>
      <c r="Q168" s="11">
        <v>20</v>
      </c>
      <c r="R168" s="11">
        <v>1</v>
      </c>
      <c r="S168" s="11">
        <v>15</v>
      </c>
      <c r="T168" s="40">
        <v>0</v>
      </c>
      <c r="U168" s="40">
        <v>0.1</v>
      </c>
      <c r="V168" s="4">
        <f t="shared" si="56"/>
        <v>1</v>
      </c>
      <c r="W168" s="11">
        <v>35</v>
      </c>
      <c r="X168" s="40">
        <v>2</v>
      </c>
      <c r="Y168" s="40">
        <v>8.1</v>
      </c>
      <c r="Z168" s="4">
        <f t="shared" si="57"/>
        <v>4.05</v>
      </c>
      <c r="AA168" s="11">
        <v>15</v>
      </c>
      <c r="AB168" s="5" t="s">
        <v>371</v>
      </c>
      <c r="AC168" s="5" t="s">
        <v>371</v>
      </c>
      <c r="AD168" s="5" t="s">
        <v>371</v>
      </c>
      <c r="AE168" s="5" t="s">
        <v>371</v>
      </c>
      <c r="AF168" s="11" t="s">
        <v>429</v>
      </c>
      <c r="AG168" s="11" t="s">
        <v>429</v>
      </c>
      <c r="AH168" s="11" t="s">
        <v>429</v>
      </c>
      <c r="AI168" s="11" t="s">
        <v>429</v>
      </c>
      <c r="AJ168" s="59">
        <v>100</v>
      </c>
      <c r="AK168" s="59">
        <v>100</v>
      </c>
      <c r="AL168" s="4">
        <f t="shared" si="58"/>
        <v>1</v>
      </c>
      <c r="AM168" s="11">
        <v>20</v>
      </c>
      <c r="AN168" s="58">
        <f t="shared" si="67"/>
        <v>1.3677018436746256</v>
      </c>
      <c r="AO168" s="58">
        <f t="shared" si="63"/>
        <v>1.2167701843674625</v>
      </c>
      <c r="AP168" s="59">
        <v>1173</v>
      </c>
      <c r="AQ168" s="40">
        <f t="shared" si="59"/>
        <v>639.81818181818187</v>
      </c>
      <c r="AR168" s="40">
        <f t="shared" si="60"/>
        <v>778.5</v>
      </c>
      <c r="AS168" s="40">
        <f t="shared" si="61"/>
        <v>138.68181818181813</v>
      </c>
      <c r="AT168" s="40">
        <v>99.6</v>
      </c>
      <c r="AU168" s="40">
        <v>133.4</v>
      </c>
      <c r="AV168" s="40">
        <v>154.69999999999999</v>
      </c>
      <c r="AW168" s="40">
        <v>138.19999999999999</v>
      </c>
      <c r="AX168" s="40">
        <v>100.6</v>
      </c>
      <c r="AY168" s="40">
        <f t="shared" si="64"/>
        <v>152</v>
      </c>
      <c r="AZ168" s="11"/>
      <c r="BA168" s="40">
        <f t="shared" si="65"/>
        <v>152</v>
      </c>
      <c r="BB168" s="40">
        <v>0</v>
      </c>
      <c r="BC168" s="40">
        <f t="shared" si="66"/>
        <v>152</v>
      </c>
      <c r="BD168" s="40"/>
      <c r="BE168" s="40">
        <f t="shared" si="62"/>
        <v>152</v>
      </c>
      <c r="BF168" s="26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10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10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10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10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10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10"/>
      <c r="HF168" s="9"/>
      <c r="HG168" s="9"/>
    </row>
    <row r="169" spans="1:215" s="2" customFormat="1" ht="16.95" customHeight="1">
      <c r="A169" s="14" t="s">
        <v>101</v>
      </c>
      <c r="B169" s="40">
        <v>81000</v>
      </c>
      <c r="C169" s="40">
        <v>79556</v>
      </c>
      <c r="D169" s="4">
        <f t="shared" si="54"/>
        <v>0.98217283950617285</v>
      </c>
      <c r="E169" s="11">
        <v>10</v>
      </c>
      <c r="F169" s="5" t="s">
        <v>371</v>
      </c>
      <c r="G169" s="5" t="s">
        <v>371</v>
      </c>
      <c r="H169" s="5" t="s">
        <v>371</v>
      </c>
      <c r="I169" s="5" t="s">
        <v>371</v>
      </c>
      <c r="J169" s="5" t="s">
        <v>371</v>
      </c>
      <c r="K169" s="5" t="s">
        <v>371</v>
      </c>
      <c r="L169" s="5" t="s">
        <v>371</v>
      </c>
      <c r="M169" s="5" t="s">
        <v>371</v>
      </c>
      <c r="N169" s="40">
        <v>1129.9000000000001</v>
      </c>
      <c r="O169" s="40">
        <v>1648</v>
      </c>
      <c r="P169" s="4">
        <f t="shared" si="55"/>
        <v>1.458536153641915</v>
      </c>
      <c r="Q169" s="11">
        <v>20</v>
      </c>
      <c r="R169" s="11">
        <v>1</v>
      </c>
      <c r="S169" s="11">
        <v>15</v>
      </c>
      <c r="T169" s="40">
        <v>0</v>
      </c>
      <c r="U169" s="40">
        <v>0</v>
      </c>
      <c r="V169" s="4">
        <f t="shared" si="56"/>
        <v>1</v>
      </c>
      <c r="W169" s="11">
        <v>25</v>
      </c>
      <c r="X169" s="40">
        <v>1</v>
      </c>
      <c r="Y169" s="40">
        <v>1.6</v>
      </c>
      <c r="Z169" s="4">
        <f t="shared" si="57"/>
        <v>1.6</v>
      </c>
      <c r="AA169" s="11">
        <v>25</v>
      </c>
      <c r="AB169" s="5" t="s">
        <v>371</v>
      </c>
      <c r="AC169" s="5" t="s">
        <v>371</v>
      </c>
      <c r="AD169" s="5" t="s">
        <v>371</v>
      </c>
      <c r="AE169" s="5" t="s">
        <v>371</v>
      </c>
      <c r="AF169" s="11" t="s">
        <v>429</v>
      </c>
      <c r="AG169" s="11" t="s">
        <v>429</v>
      </c>
      <c r="AH169" s="11" t="s">
        <v>429</v>
      </c>
      <c r="AI169" s="11" t="s">
        <v>429</v>
      </c>
      <c r="AJ169" s="59">
        <v>94</v>
      </c>
      <c r="AK169" s="59">
        <v>94</v>
      </c>
      <c r="AL169" s="4">
        <f t="shared" si="58"/>
        <v>1</v>
      </c>
      <c r="AM169" s="11">
        <v>20</v>
      </c>
      <c r="AN169" s="58">
        <f t="shared" si="67"/>
        <v>1.2086300127643481</v>
      </c>
      <c r="AO169" s="58">
        <f t="shared" si="63"/>
        <v>1.2008630012764347</v>
      </c>
      <c r="AP169" s="59">
        <v>3498</v>
      </c>
      <c r="AQ169" s="40">
        <f t="shared" si="59"/>
        <v>1908</v>
      </c>
      <c r="AR169" s="40">
        <f t="shared" si="60"/>
        <v>2291.1999999999998</v>
      </c>
      <c r="AS169" s="40">
        <f t="shared" si="61"/>
        <v>383.19999999999982</v>
      </c>
      <c r="AT169" s="40">
        <v>413.4</v>
      </c>
      <c r="AU169" s="40">
        <v>390.1</v>
      </c>
      <c r="AV169" s="40">
        <v>366.6</v>
      </c>
      <c r="AW169" s="40">
        <v>327.60000000000002</v>
      </c>
      <c r="AX169" s="40">
        <v>305.2</v>
      </c>
      <c r="AY169" s="40">
        <f t="shared" si="64"/>
        <v>488.29999999999995</v>
      </c>
      <c r="AZ169" s="11"/>
      <c r="BA169" s="40">
        <f t="shared" si="65"/>
        <v>488.29999999999995</v>
      </c>
      <c r="BB169" s="40">
        <v>0</v>
      </c>
      <c r="BC169" s="40">
        <f t="shared" si="66"/>
        <v>488.29999999999995</v>
      </c>
      <c r="BD169" s="40"/>
      <c r="BE169" s="40">
        <f t="shared" si="62"/>
        <v>488.3</v>
      </c>
      <c r="BF169" s="26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10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10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10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10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10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10"/>
      <c r="HF169" s="9"/>
      <c r="HG169" s="9"/>
    </row>
    <row r="170" spans="1:215" s="2" customFormat="1" ht="16.95" customHeight="1">
      <c r="A170" s="14" t="s">
        <v>168</v>
      </c>
      <c r="B170" s="40">
        <v>784349</v>
      </c>
      <c r="C170" s="40">
        <v>853961</v>
      </c>
      <c r="D170" s="4">
        <f t="shared" si="54"/>
        <v>1.0887513084099043</v>
      </c>
      <c r="E170" s="11">
        <v>10</v>
      </c>
      <c r="F170" s="5" t="s">
        <v>371</v>
      </c>
      <c r="G170" s="5" t="s">
        <v>371</v>
      </c>
      <c r="H170" s="5" t="s">
        <v>371</v>
      </c>
      <c r="I170" s="5" t="s">
        <v>371</v>
      </c>
      <c r="J170" s="5" t="s">
        <v>371</v>
      </c>
      <c r="K170" s="5" t="s">
        <v>371</v>
      </c>
      <c r="L170" s="5" t="s">
        <v>371</v>
      </c>
      <c r="M170" s="5" t="s">
        <v>371</v>
      </c>
      <c r="N170" s="40">
        <v>1498.7</v>
      </c>
      <c r="O170" s="40">
        <v>2271.1999999999998</v>
      </c>
      <c r="P170" s="4">
        <f t="shared" si="55"/>
        <v>1.5154467204910922</v>
      </c>
      <c r="Q170" s="11">
        <v>20</v>
      </c>
      <c r="R170" s="11">
        <v>1</v>
      </c>
      <c r="S170" s="11">
        <v>15</v>
      </c>
      <c r="T170" s="40">
        <v>1320</v>
      </c>
      <c r="U170" s="40">
        <v>1322.3</v>
      </c>
      <c r="V170" s="4">
        <f t="shared" si="56"/>
        <v>1.0017424242424242</v>
      </c>
      <c r="W170" s="11">
        <v>5</v>
      </c>
      <c r="X170" s="40">
        <v>11328.9</v>
      </c>
      <c r="Y170" s="40">
        <v>15949.1</v>
      </c>
      <c r="Z170" s="4">
        <f t="shared" si="57"/>
        <v>1.4078242371280532</v>
      </c>
      <c r="AA170" s="11">
        <v>45</v>
      </c>
      <c r="AB170" s="5" t="s">
        <v>371</v>
      </c>
      <c r="AC170" s="5" t="s">
        <v>371</v>
      </c>
      <c r="AD170" s="5" t="s">
        <v>371</v>
      </c>
      <c r="AE170" s="5" t="s">
        <v>371</v>
      </c>
      <c r="AF170" s="11" t="s">
        <v>429</v>
      </c>
      <c r="AG170" s="11" t="s">
        <v>429</v>
      </c>
      <c r="AH170" s="11" t="s">
        <v>429</v>
      </c>
      <c r="AI170" s="11" t="s">
        <v>429</v>
      </c>
      <c r="AJ170" s="59">
        <v>581</v>
      </c>
      <c r="AK170" s="59">
        <v>584</v>
      </c>
      <c r="AL170" s="4">
        <f t="shared" si="58"/>
        <v>1.0051635111876076</v>
      </c>
      <c r="AM170" s="11">
        <v>20</v>
      </c>
      <c r="AN170" s="58">
        <f t="shared" si="67"/>
        <v>1.2579175696491094</v>
      </c>
      <c r="AO170" s="58">
        <f t="shared" si="63"/>
        <v>1.2057917569649108</v>
      </c>
      <c r="AP170" s="59">
        <v>3713</v>
      </c>
      <c r="AQ170" s="40">
        <f t="shared" si="59"/>
        <v>2025.2727272727275</v>
      </c>
      <c r="AR170" s="40">
        <f t="shared" si="60"/>
        <v>2442.1</v>
      </c>
      <c r="AS170" s="40">
        <f t="shared" si="61"/>
        <v>416.82727272727243</v>
      </c>
      <c r="AT170" s="40">
        <v>398.1</v>
      </c>
      <c r="AU170" s="40">
        <v>431.2</v>
      </c>
      <c r="AV170" s="40">
        <v>402.1</v>
      </c>
      <c r="AW170" s="40">
        <v>405.7</v>
      </c>
      <c r="AX170" s="40">
        <v>415.7</v>
      </c>
      <c r="AY170" s="40">
        <f t="shared" si="64"/>
        <v>389.29999999999973</v>
      </c>
      <c r="AZ170" s="11"/>
      <c r="BA170" s="40">
        <f t="shared" si="65"/>
        <v>389.29999999999973</v>
      </c>
      <c r="BB170" s="40">
        <v>0</v>
      </c>
      <c r="BC170" s="40">
        <f t="shared" si="66"/>
        <v>389.29999999999973</v>
      </c>
      <c r="BD170" s="40"/>
      <c r="BE170" s="40">
        <f t="shared" si="62"/>
        <v>389.3</v>
      </c>
      <c r="BF170" s="26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10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10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10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10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10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10"/>
      <c r="HF170" s="9"/>
      <c r="HG170" s="9"/>
    </row>
    <row r="171" spans="1:215" s="2" customFormat="1" ht="16.95" customHeight="1">
      <c r="A171" s="14" t="s">
        <v>169</v>
      </c>
      <c r="B171" s="40">
        <v>66850</v>
      </c>
      <c r="C171" s="40">
        <v>82821.600000000006</v>
      </c>
      <c r="D171" s="4">
        <f t="shared" si="54"/>
        <v>1.2389169783096485</v>
      </c>
      <c r="E171" s="11">
        <v>10</v>
      </c>
      <c r="F171" s="5" t="s">
        <v>371</v>
      </c>
      <c r="G171" s="5" t="s">
        <v>371</v>
      </c>
      <c r="H171" s="5" t="s">
        <v>371</v>
      </c>
      <c r="I171" s="5" t="s">
        <v>371</v>
      </c>
      <c r="J171" s="5" t="s">
        <v>371</v>
      </c>
      <c r="K171" s="5" t="s">
        <v>371</v>
      </c>
      <c r="L171" s="5" t="s">
        <v>371</v>
      </c>
      <c r="M171" s="5" t="s">
        <v>371</v>
      </c>
      <c r="N171" s="40">
        <v>1587</v>
      </c>
      <c r="O171" s="40">
        <v>1613</v>
      </c>
      <c r="P171" s="4">
        <f t="shared" si="55"/>
        <v>1.0163831127914305</v>
      </c>
      <c r="Q171" s="11">
        <v>20</v>
      </c>
      <c r="R171" s="11">
        <v>1</v>
      </c>
      <c r="S171" s="11">
        <v>15</v>
      </c>
      <c r="T171" s="40">
        <v>300</v>
      </c>
      <c r="U171" s="40">
        <v>311.2</v>
      </c>
      <c r="V171" s="4">
        <f t="shared" si="56"/>
        <v>1.0373333333333332</v>
      </c>
      <c r="W171" s="11">
        <v>45</v>
      </c>
      <c r="X171" s="40">
        <v>2</v>
      </c>
      <c r="Y171" s="40">
        <v>3.2</v>
      </c>
      <c r="Z171" s="4">
        <f t="shared" si="57"/>
        <v>1.6</v>
      </c>
      <c r="AA171" s="11">
        <v>5</v>
      </c>
      <c r="AB171" s="5" t="s">
        <v>371</v>
      </c>
      <c r="AC171" s="5" t="s">
        <v>371</v>
      </c>
      <c r="AD171" s="5" t="s">
        <v>371</v>
      </c>
      <c r="AE171" s="5" t="s">
        <v>371</v>
      </c>
      <c r="AF171" s="11" t="s">
        <v>429</v>
      </c>
      <c r="AG171" s="11" t="s">
        <v>429</v>
      </c>
      <c r="AH171" s="11" t="s">
        <v>429</v>
      </c>
      <c r="AI171" s="11" t="s">
        <v>429</v>
      </c>
      <c r="AJ171" s="59">
        <v>197</v>
      </c>
      <c r="AK171" s="59">
        <v>197</v>
      </c>
      <c r="AL171" s="4">
        <f t="shared" si="58"/>
        <v>1</v>
      </c>
      <c r="AM171" s="11">
        <v>20</v>
      </c>
      <c r="AN171" s="58">
        <f t="shared" si="67"/>
        <v>1.0643202785993486</v>
      </c>
      <c r="AO171" s="58">
        <f t="shared" si="63"/>
        <v>1.0643202785993486</v>
      </c>
      <c r="AP171" s="59">
        <v>6620</v>
      </c>
      <c r="AQ171" s="40">
        <f t="shared" si="59"/>
        <v>3610.909090909091</v>
      </c>
      <c r="AR171" s="40">
        <f t="shared" si="60"/>
        <v>3843.2</v>
      </c>
      <c r="AS171" s="40">
        <f t="shared" si="61"/>
        <v>232.29090909090883</v>
      </c>
      <c r="AT171" s="40">
        <v>669.6</v>
      </c>
      <c r="AU171" s="40">
        <v>694</v>
      </c>
      <c r="AV171" s="40">
        <v>484.7</v>
      </c>
      <c r="AW171" s="40">
        <v>610.1</v>
      </c>
      <c r="AX171" s="40">
        <v>689.1</v>
      </c>
      <c r="AY171" s="40">
        <f t="shared" si="64"/>
        <v>695.69999999999982</v>
      </c>
      <c r="AZ171" s="11"/>
      <c r="BA171" s="40">
        <f t="shared" si="65"/>
        <v>695.69999999999982</v>
      </c>
      <c r="BB171" s="40">
        <v>0</v>
      </c>
      <c r="BC171" s="40">
        <f t="shared" si="66"/>
        <v>695.69999999999982</v>
      </c>
      <c r="BD171" s="40"/>
      <c r="BE171" s="40">
        <f t="shared" si="62"/>
        <v>695.7</v>
      </c>
      <c r="BF171" s="26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10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10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10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10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10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10"/>
      <c r="HF171" s="9"/>
      <c r="HG171" s="9"/>
    </row>
    <row r="172" spans="1:215" s="2" customFormat="1" ht="16.95" customHeight="1">
      <c r="A172" s="14" t="s">
        <v>170</v>
      </c>
      <c r="B172" s="40">
        <v>9327</v>
      </c>
      <c r="C172" s="40">
        <v>11325.4</v>
      </c>
      <c r="D172" s="4">
        <f t="shared" si="54"/>
        <v>1.214259676208856</v>
      </c>
      <c r="E172" s="11">
        <v>10</v>
      </c>
      <c r="F172" s="5" t="s">
        <v>371</v>
      </c>
      <c r="G172" s="5" t="s">
        <v>371</v>
      </c>
      <c r="H172" s="5" t="s">
        <v>371</v>
      </c>
      <c r="I172" s="5" t="s">
        <v>371</v>
      </c>
      <c r="J172" s="5" t="s">
        <v>371</v>
      </c>
      <c r="K172" s="5" t="s">
        <v>371</v>
      </c>
      <c r="L172" s="5" t="s">
        <v>371</v>
      </c>
      <c r="M172" s="5" t="s">
        <v>371</v>
      </c>
      <c r="N172" s="40">
        <v>1868.2</v>
      </c>
      <c r="O172" s="40">
        <v>2108.4</v>
      </c>
      <c r="P172" s="4">
        <f t="shared" si="55"/>
        <v>1.1285729579274169</v>
      </c>
      <c r="Q172" s="11">
        <v>20</v>
      </c>
      <c r="R172" s="11">
        <v>1</v>
      </c>
      <c r="S172" s="11">
        <v>15</v>
      </c>
      <c r="T172" s="40">
        <v>0</v>
      </c>
      <c r="U172" s="40">
        <v>0</v>
      </c>
      <c r="V172" s="4">
        <f t="shared" si="56"/>
        <v>1</v>
      </c>
      <c r="W172" s="11">
        <v>45</v>
      </c>
      <c r="X172" s="40">
        <v>1</v>
      </c>
      <c r="Y172" s="40">
        <v>2.1</v>
      </c>
      <c r="Z172" s="4">
        <f t="shared" si="57"/>
        <v>2.1</v>
      </c>
      <c r="AA172" s="11">
        <v>5</v>
      </c>
      <c r="AB172" s="5" t="s">
        <v>371</v>
      </c>
      <c r="AC172" s="5" t="s">
        <v>371</v>
      </c>
      <c r="AD172" s="5" t="s">
        <v>371</v>
      </c>
      <c r="AE172" s="5" t="s">
        <v>371</v>
      </c>
      <c r="AF172" s="11" t="s">
        <v>429</v>
      </c>
      <c r="AG172" s="11" t="s">
        <v>429</v>
      </c>
      <c r="AH172" s="11" t="s">
        <v>429</v>
      </c>
      <c r="AI172" s="11" t="s">
        <v>429</v>
      </c>
      <c r="AJ172" s="59">
        <v>83</v>
      </c>
      <c r="AK172" s="59">
        <v>83</v>
      </c>
      <c r="AL172" s="4">
        <f t="shared" si="58"/>
        <v>1</v>
      </c>
      <c r="AM172" s="11">
        <v>20</v>
      </c>
      <c r="AN172" s="58">
        <f t="shared" si="67"/>
        <v>1.0888178775707555</v>
      </c>
      <c r="AO172" s="58">
        <f t="shared" si="63"/>
        <v>1.0888178775707555</v>
      </c>
      <c r="AP172" s="59">
        <v>2373</v>
      </c>
      <c r="AQ172" s="40">
        <f t="shared" si="59"/>
        <v>1294.3636363636363</v>
      </c>
      <c r="AR172" s="40">
        <f t="shared" si="60"/>
        <v>1409.3</v>
      </c>
      <c r="AS172" s="40">
        <f t="shared" si="61"/>
        <v>114.93636363636369</v>
      </c>
      <c r="AT172" s="40">
        <v>259.89999999999998</v>
      </c>
      <c r="AU172" s="40">
        <v>201.8</v>
      </c>
      <c r="AV172" s="40">
        <v>189.7</v>
      </c>
      <c r="AW172" s="40">
        <v>252.4</v>
      </c>
      <c r="AX172" s="40">
        <v>259.89999999999998</v>
      </c>
      <c r="AY172" s="40">
        <f t="shared" si="64"/>
        <v>245.60000000000014</v>
      </c>
      <c r="AZ172" s="11"/>
      <c r="BA172" s="40">
        <f t="shared" si="65"/>
        <v>245.60000000000014</v>
      </c>
      <c r="BB172" s="40">
        <v>0</v>
      </c>
      <c r="BC172" s="40">
        <f t="shared" si="66"/>
        <v>245.60000000000014</v>
      </c>
      <c r="BD172" s="40"/>
      <c r="BE172" s="40">
        <f t="shared" si="62"/>
        <v>245.6</v>
      </c>
      <c r="BF172" s="26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10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10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10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10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10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10"/>
      <c r="HF172" s="9"/>
      <c r="HG172" s="9"/>
    </row>
    <row r="173" spans="1:215" s="2" customFormat="1" ht="16.95" customHeight="1">
      <c r="A173" s="19" t="s">
        <v>171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26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10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10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10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10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10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10"/>
      <c r="HF173" s="9"/>
      <c r="HG173" s="9"/>
    </row>
    <row r="174" spans="1:215" s="2" customFormat="1" ht="16.95" customHeight="1">
      <c r="A174" s="14" t="s">
        <v>172</v>
      </c>
      <c r="B174" s="40">
        <v>0</v>
      </c>
      <c r="C174" s="40">
        <v>0</v>
      </c>
      <c r="D174" s="4">
        <f t="shared" ref="D174:D237" si="68">IF(E174=0,0,IF(B174=0,1,IF(C174&lt;0,0,C174/B174)))</f>
        <v>0</v>
      </c>
      <c r="E174" s="11">
        <v>0</v>
      </c>
      <c r="F174" s="5" t="s">
        <v>371</v>
      </c>
      <c r="G174" s="5" t="s">
        <v>371</v>
      </c>
      <c r="H174" s="5" t="s">
        <v>371</v>
      </c>
      <c r="I174" s="5" t="s">
        <v>371</v>
      </c>
      <c r="J174" s="5" t="s">
        <v>371</v>
      </c>
      <c r="K174" s="5" t="s">
        <v>371</v>
      </c>
      <c r="L174" s="5" t="s">
        <v>371</v>
      </c>
      <c r="M174" s="5" t="s">
        <v>371</v>
      </c>
      <c r="N174" s="40">
        <v>528</v>
      </c>
      <c r="O174" s="40">
        <v>447.8</v>
      </c>
      <c r="P174" s="4">
        <f t="shared" ref="P174:P237" si="69">IF(Q174=0,0,IF(N174=0,1,IF(O174&lt;0,0,O174/N174)))</f>
        <v>0.84810606060606064</v>
      </c>
      <c r="Q174" s="11">
        <v>20</v>
      </c>
      <c r="R174" s="11">
        <v>1</v>
      </c>
      <c r="S174" s="11">
        <v>15</v>
      </c>
      <c r="T174" s="40">
        <v>739.6</v>
      </c>
      <c r="U174" s="40">
        <v>573.70000000000005</v>
      </c>
      <c r="V174" s="4">
        <f t="shared" ref="V174:V237" si="70">IF(W174=0,0,IF(T174=0,1,IF(U174&lt;0,0,U174/T174)))</f>
        <v>0.77568956192536509</v>
      </c>
      <c r="W174" s="11">
        <v>35</v>
      </c>
      <c r="X174" s="40">
        <v>9.4</v>
      </c>
      <c r="Y174" s="40">
        <v>5.4</v>
      </c>
      <c r="Z174" s="4">
        <f t="shared" ref="Z174:Z237" si="71">IF(AA174=0,0,IF(X174=0,1,IF(Y174&lt;0,0,Y174/X174)))</f>
        <v>0.57446808510638303</v>
      </c>
      <c r="AA174" s="11">
        <v>15</v>
      </c>
      <c r="AB174" s="5" t="s">
        <v>371</v>
      </c>
      <c r="AC174" s="5" t="s">
        <v>371</v>
      </c>
      <c r="AD174" s="5" t="s">
        <v>371</v>
      </c>
      <c r="AE174" s="5" t="s">
        <v>371</v>
      </c>
      <c r="AF174" s="11" t="s">
        <v>429</v>
      </c>
      <c r="AG174" s="11" t="s">
        <v>429</v>
      </c>
      <c r="AH174" s="11" t="s">
        <v>429</v>
      </c>
      <c r="AI174" s="11" t="s">
        <v>429</v>
      </c>
      <c r="AJ174" s="59">
        <v>500</v>
      </c>
      <c r="AK174" s="59">
        <v>527</v>
      </c>
      <c r="AL174" s="4">
        <f t="shared" ref="AL174:AL237" si="72">IF(AM174=0,0,IF(AJ174=0,1,IF(AK174&lt;0,0,AK174/AJ174)))</f>
        <v>1.054</v>
      </c>
      <c r="AM174" s="11">
        <v>20</v>
      </c>
      <c r="AN174" s="58">
        <f t="shared" si="67"/>
        <v>0.84579311577242611</v>
      </c>
      <c r="AO174" s="58">
        <f t="shared" si="63"/>
        <v>0.84579311577242611</v>
      </c>
      <c r="AP174" s="59">
        <v>1734</v>
      </c>
      <c r="AQ174" s="40">
        <f t="shared" ref="AQ174:AQ237" si="73">AP174/11*6</f>
        <v>945.81818181818176</v>
      </c>
      <c r="AR174" s="40">
        <f t="shared" ref="AR174:AR237" si="74">ROUND(AO174*AQ174,1)</f>
        <v>800</v>
      </c>
      <c r="AS174" s="40">
        <f t="shared" ref="AS174:AS237" si="75">AR174-AQ174</f>
        <v>-145.81818181818176</v>
      </c>
      <c r="AT174" s="40">
        <v>119</v>
      </c>
      <c r="AU174" s="40">
        <v>121.4</v>
      </c>
      <c r="AV174" s="40">
        <v>126</v>
      </c>
      <c r="AW174" s="40">
        <v>120.8</v>
      </c>
      <c r="AX174" s="40">
        <v>150.69999999999999</v>
      </c>
      <c r="AY174" s="40">
        <f t="shared" si="64"/>
        <v>162.10000000000002</v>
      </c>
      <c r="AZ174" s="11"/>
      <c r="BA174" s="40">
        <f t="shared" si="65"/>
        <v>162.10000000000002</v>
      </c>
      <c r="BB174" s="40">
        <v>0</v>
      </c>
      <c r="BC174" s="40">
        <f t="shared" si="66"/>
        <v>162.10000000000002</v>
      </c>
      <c r="BD174" s="40"/>
      <c r="BE174" s="40">
        <f t="shared" ref="BE174:BE237" si="76">ROUND(BC174-BD174,1)</f>
        <v>162.1</v>
      </c>
      <c r="BF174" s="26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10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10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10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10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10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10"/>
      <c r="HF174" s="9"/>
      <c r="HG174" s="9"/>
    </row>
    <row r="175" spans="1:215" s="2" customFormat="1" ht="16.95" customHeight="1">
      <c r="A175" s="14" t="s">
        <v>173</v>
      </c>
      <c r="B175" s="40">
        <v>109575</v>
      </c>
      <c r="C175" s="40">
        <v>108938.2</v>
      </c>
      <c r="D175" s="4">
        <f t="shared" si="68"/>
        <v>0.99418845539584755</v>
      </c>
      <c r="E175" s="11">
        <v>10</v>
      </c>
      <c r="F175" s="5" t="s">
        <v>371</v>
      </c>
      <c r="G175" s="5" t="s">
        <v>371</v>
      </c>
      <c r="H175" s="5" t="s">
        <v>371</v>
      </c>
      <c r="I175" s="5" t="s">
        <v>371</v>
      </c>
      <c r="J175" s="5" t="s">
        <v>371</v>
      </c>
      <c r="K175" s="5" t="s">
        <v>371</v>
      </c>
      <c r="L175" s="5" t="s">
        <v>371</v>
      </c>
      <c r="M175" s="5" t="s">
        <v>371</v>
      </c>
      <c r="N175" s="40">
        <v>6440.7</v>
      </c>
      <c r="O175" s="40">
        <v>7606.3</v>
      </c>
      <c r="P175" s="4">
        <f t="shared" si="69"/>
        <v>1.1809741177201236</v>
      </c>
      <c r="Q175" s="11">
        <v>20</v>
      </c>
      <c r="R175" s="11">
        <v>1</v>
      </c>
      <c r="S175" s="11">
        <v>15</v>
      </c>
      <c r="T175" s="40">
        <v>116.5</v>
      </c>
      <c r="U175" s="40">
        <v>105.6</v>
      </c>
      <c r="V175" s="4">
        <f t="shared" si="70"/>
        <v>0.90643776824034328</v>
      </c>
      <c r="W175" s="11">
        <v>25</v>
      </c>
      <c r="X175" s="40">
        <v>16.7</v>
      </c>
      <c r="Y175" s="40">
        <v>23.6</v>
      </c>
      <c r="Z175" s="4">
        <f t="shared" si="71"/>
        <v>1.4131736526946108</v>
      </c>
      <c r="AA175" s="11">
        <v>25</v>
      </c>
      <c r="AB175" s="5" t="s">
        <v>371</v>
      </c>
      <c r="AC175" s="5" t="s">
        <v>371</v>
      </c>
      <c r="AD175" s="5" t="s">
        <v>371</v>
      </c>
      <c r="AE175" s="5" t="s">
        <v>371</v>
      </c>
      <c r="AF175" s="11" t="s">
        <v>429</v>
      </c>
      <c r="AG175" s="11" t="s">
        <v>429</v>
      </c>
      <c r="AH175" s="11" t="s">
        <v>429</v>
      </c>
      <c r="AI175" s="11" t="s">
        <v>429</v>
      </c>
      <c r="AJ175" s="59">
        <v>211</v>
      </c>
      <c r="AK175" s="59">
        <v>189</v>
      </c>
      <c r="AL175" s="4">
        <f t="shared" si="72"/>
        <v>0.89573459715639814</v>
      </c>
      <c r="AM175" s="11">
        <v>20</v>
      </c>
      <c r="AN175" s="58">
        <f t="shared" si="67"/>
        <v>1.0823160380422849</v>
      </c>
      <c r="AO175" s="58">
        <f t="shared" ref="AO175:AO238" si="77">IF(AN175&gt;1.2,IF((AN175-1.2)*0.1+1.2&gt;1.3,1.3,(AN175-1.2)*0.1+1.2),AN175)</f>
        <v>1.0823160380422849</v>
      </c>
      <c r="AP175" s="59">
        <v>2437</v>
      </c>
      <c r="AQ175" s="40">
        <f t="shared" si="73"/>
        <v>1329.2727272727273</v>
      </c>
      <c r="AR175" s="40">
        <f t="shared" si="74"/>
        <v>1438.7</v>
      </c>
      <c r="AS175" s="40">
        <f t="shared" si="75"/>
        <v>109.42727272727279</v>
      </c>
      <c r="AT175" s="40">
        <v>204.2</v>
      </c>
      <c r="AU175" s="40">
        <v>230</v>
      </c>
      <c r="AV175" s="40">
        <v>247.6</v>
      </c>
      <c r="AW175" s="40">
        <v>260</v>
      </c>
      <c r="AX175" s="40">
        <v>251.1</v>
      </c>
      <c r="AY175" s="40">
        <f t="shared" ref="AY175:AY238" si="78">AR175-SUM(AT175:AX175)</f>
        <v>245.80000000000018</v>
      </c>
      <c r="AZ175" s="11"/>
      <c r="BA175" s="40">
        <f t="shared" ref="BA175:BA238" si="79">IF(OR(AY175&lt;0,AZ175="+"),0,AY175)</f>
        <v>245.80000000000018</v>
      </c>
      <c r="BB175" s="40">
        <v>0</v>
      </c>
      <c r="BC175" s="40">
        <f t="shared" ref="BC175:BC238" si="80">BA175+BB175</f>
        <v>245.80000000000018</v>
      </c>
      <c r="BD175" s="40"/>
      <c r="BE175" s="40">
        <f t="shared" si="76"/>
        <v>245.8</v>
      </c>
      <c r="BF175" s="26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10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10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10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10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10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10"/>
      <c r="HF175" s="9"/>
      <c r="HG175" s="9"/>
    </row>
    <row r="176" spans="1:215" s="2" customFormat="1" ht="16.95" customHeight="1">
      <c r="A176" s="14" t="s">
        <v>174</v>
      </c>
      <c r="B176" s="40">
        <v>0</v>
      </c>
      <c r="C176" s="40">
        <v>0</v>
      </c>
      <c r="D176" s="4">
        <f t="shared" si="68"/>
        <v>0</v>
      </c>
      <c r="E176" s="11">
        <v>0</v>
      </c>
      <c r="F176" s="5" t="s">
        <v>371</v>
      </c>
      <c r="G176" s="5" t="s">
        <v>371</v>
      </c>
      <c r="H176" s="5" t="s">
        <v>371</v>
      </c>
      <c r="I176" s="5" t="s">
        <v>371</v>
      </c>
      <c r="J176" s="5" t="s">
        <v>371</v>
      </c>
      <c r="K176" s="5" t="s">
        <v>371</v>
      </c>
      <c r="L176" s="5" t="s">
        <v>371</v>
      </c>
      <c r="M176" s="5" t="s">
        <v>371</v>
      </c>
      <c r="N176" s="40">
        <v>340</v>
      </c>
      <c r="O176" s="40">
        <v>183.8</v>
      </c>
      <c r="P176" s="4">
        <f t="shared" si="69"/>
        <v>0.5405882352941177</v>
      </c>
      <c r="Q176" s="11">
        <v>20</v>
      </c>
      <c r="R176" s="11">
        <v>1</v>
      </c>
      <c r="S176" s="11">
        <v>15</v>
      </c>
      <c r="T176" s="40">
        <v>0</v>
      </c>
      <c r="U176" s="40">
        <v>0</v>
      </c>
      <c r="V176" s="4">
        <f t="shared" si="70"/>
        <v>1</v>
      </c>
      <c r="W176" s="11">
        <v>20</v>
      </c>
      <c r="X176" s="40">
        <v>1</v>
      </c>
      <c r="Y176" s="40">
        <v>0.7</v>
      </c>
      <c r="Z176" s="4">
        <f t="shared" si="71"/>
        <v>0.7</v>
      </c>
      <c r="AA176" s="11">
        <v>30</v>
      </c>
      <c r="AB176" s="5" t="s">
        <v>371</v>
      </c>
      <c r="AC176" s="5" t="s">
        <v>371</v>
      </c>
      <c r="AD176" s="5" t="s">
        <v>371</v>
      </c>
      <c r="AE176" s="5" t="s">
        <v>371</v>
      </c>
      <c r="AF176" s="11" t="s">
        <v>429</v>
      </c>
      <c r="AG176" s="11" t="s">
        <v>429</v>
      </c>
      <c r="AH176" s="11" t="s">
        <v>429</v>
      </c>
      <c r="AI176" s="11" t="s">
        <v>429</v>
      </c>
      <c r="AJ176" s="59">
        <v>64</v>
      </c>
      <c r="AK176" s="59">
        <v>45</v>
      </c>
      <c r="AL176" s="4">
        <f t="shared" si="72"/>
        <v>0.703125</v>
      </c>
      <c r="AM176" s="11">
        <v>20</v>
      </c>
      <c r="AN176" s="58">
        <f t="shared" ref="AN176:AN239" si="81">(D176*E176+P176*Q176+R176*S176+V176*W176+Z176*AA176+AL176*AM176)/(E176+Q176+S176+W176+AA176+AM176)</f>
        <v>0.77023109243697485</v>
      </c>
      <c r="AO176" s="58">
        <f t="shared" si="77"/>
        <v>0.77023109243697485</v>
      </c>
      <c r="AP176" s="59">
        <v>626</v>
      </c>
      <c r="AQ176" s="40">
        <f t="shared" si="73"/>
        <v>341.45454545454544</v>
      </c>
      <c r="AR176" s="40">
        <f t="shared" si="74"/>
        <v>263</v>
      </c>
      <c r="AS176" s="40">
        <f t="shared" si="75"/>
        <v>-78.454545454545439</v>
      </c>
      <c r="AT176" s="40">
        <v>69.400000000000006</v>
      </c>
      <c r="AU176" s="40">
        <v>54.8</v>
      </c>
      <c r="AV176" s="40">
        <v>11.8</v>
      </c>
      <c r="AW176" s="40">
        <v>51.2</v>
      </c>
      <c r="AX176" s="40">
        <v>52.5</v>
      </c>
      <c r="AY176" s="40">
        <f t="shared" si="78"/>
        <v>23.300000000000011</v>
      </c>
      <c r="AZ176" s="11"/>
      <c r="BA176" s="40">
        <f t="shared" si="79"/>
        <v>23.300000000000011</v>
      </c>
      <c r="BB176" s="40">
        <v>0</v>
      </c>
      <c r="BC176" s="40">
        <f t="shared" si="80"/>
        <v>23.300000000000011</v>
      </c>
      <c r="BD176" s="40"/>
      <c r="BE176" s="40">
        <f t="shared" si="76"/>
        <v>23.3</v>
      </c>
      <c r="BF176" s="26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10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10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10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10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10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10"/>
      <c r="HF176" s="9"/>
      <c r="HG176" s="9"/>
    </row>
    <row r="177" spans="1:215" s="2" customFormat="1" ht="16.95" customHeight="1">
      <c r="A177" s="14" t="s">
        <v>175</v>
      </c>
      <c r="B177" s="40">
        <v>0</v>
      </c>
      <c r="C177" s="40">
        <v>0</v>
      </c>
      <c r="D177" s="4">
        <f t="shared" si="68"/>
        <v>0</v>
      </c>
      <c r="E177" s="11">
        <v>0</v>
      </c>
      <c r="F177" s="5" t="s">
        <v>371</v>
      </c>
      <c r="G177" s="5" t="s">
        <v>371</v>
      </c>
      <c r="H177" s="5" t="s">
        <v>371</v>
      </c>
      <c r="I177" s="5" t="s">
        <v>371</v>
      </c>
      <c r="J177" s="5" t="s">
        <v>371</v>
      </c>
      <c r="K177" s="5" t="s">
        <v>371</v>
      </c>
      <c r="L177" s="5" t="s">
        <v>371</v>
      </c>
      <c r="M177" s="5" t="s">
        <v>371</v>
      </c>
      <c r="N177" s="40">
        <v>352.6</v>
      </c>
      <c r="O177" s="40">
        <v>158.9</v>
      </c>
      <c r="P177" s="4">
        <f t="shared" si="69"/>
        <v>0.45065229722064659</v>
      </c>
      <c r="Q177" s="11">
        <v>20</v>
      </c>
      <c r="R177" s="11">
        <v>1</v>
      </c>
      <c r="S177" s="11">
        <v>15</v>
      </c>
      <c r="T177" s="40">
        <v>0</v>
      </c>
      <c r="U177" s="40">
        <v>0</v>
      </c>
      <c r="V177" s="4">
        <f t="shared" si="70"/>
        <v>1</v>
      </c>
      <c r="W177" s="11">
        <v>25</v>
      </c>
      <c r="X177" s="40">
        <v>2.1</v>
      </c>
      <c r="Y177" s="40">
        <v>2.6</v>
      </c>
      <c r="Z177" s="4">
        <f t="shared" si="71"/>
        <v>1.2380952380952381</v>
      </c>
      <c r="AA177" s="11">
        <v>25</v>
      </c>
      <c r="AB177" s="5" t="s">
        <v>371</v>
      </c>
      <c r="AC177" s="5" t="s">
        <v>371</v>
      </c>
      <c r="AD177" s="5" t="s">
        <v>371</v>
      </c>
      <c r="AE177" s="5" t="s">
        <v>371</v>
      </c>
      <c r="AF177" s="11" t="s">
        <v>429</v>
      </c>
      <c r="AG177" s="11" t="s">
        <v>429</v>
      </c>
      <c r="AH177" s="11" t="s">
        <v>429</v>
      </c>
      <c r="AI177" s="11" t="s">
        <v>429</v>
      </c>
      <c r="AJ177" s="59">
        <v>72</v>
      </c>
      <c r="AK177" s="59">
        <v>56</v>
      </c>
      <c r="AL177" s="4">
        <f t="shared" si="72"/>
        <v>0.77777777777777779</v>
      </c>
      <c r="AM177" s="11">
        <v>20</v>
      </c>
      <c r="AN177" s="58">
        <f t="shared" si="81"/>
        <v>0.90972364240332804</v>
      </c>
      <c r="AO177" s="58">
        <f t="shared" si="77"/>
        <v>0.90972364240332804</v>
      </c>
      <c r="AP177" s="59">
        <v>775</v>
      </c>
      <c r="AQ177" s="40">
        <f t="shared" si="73"/>
        <v>422.72727272727275</v>
      </c>
      <c r="AR177" s="40">
        <f t="shared" si="74"/>
        <v>384.6</v>
      </c>
      <c r="AS177" s="40">
        <f t="shared" si="75"/>
        <v>-38.127272727272725</v>
      </c>
      <c r="AT177" s="40">
        <v>84.9</v>
      </c>
      <c r="AU177" s="40">
        <v>67.5</v>
      </c>
      <c r="AV177" s="40">
        <v>2.9</v>
      </c>
      <c r="AW177" s="40">
        <v>59.9</v>
      </c>
      <c r="AX177" s="40">
        <v>58.7</v>
      </c>
      <c r="AY177" s="40">
        <f t="shared" si="78"/>
        <v>110.69999999999999</v>
      </c>
      <c r="AZ177" s="11"/>
      <c r="BA177" s="40">
        <f t="shared" si="79"/>
        <v>110.69999999999999</v>
      </c>
      <c r="BB177" s="40">
        <v>0</v>
      </c>
      <c r="BC177" s="40">
        <f t="shared" si="80"/>
        <v>110.69999999999999</v>
      </c>
      <c r="BD177" s="40"/>
      <c r="BE177" s="40">
        <f t="shared" si="76"/>
        <v>110.7</v>
      </c>
      <c r="BF177" s="26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10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10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10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10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10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10"/>
      <c r="HF177" s="9"/>
      <c r="HG177" s="9"/>
    </row>
    <row r="178" spans="1:215" s="2" customFormat="1" ht="16.95" customHeight="1">
      <c r="A178" s="14" t="s">
        <v>176</v>
      </c>
      <c r="B178" s="40">
        <v>0</v>
      </c>
      <c r="C178" s="40">
        <v>0</v>
      </c>
      <c r="D178" s="4">
        <f t="shared" si="68"/>
        <v>0</v>
      </c>
      <c r="E178" s="11">
        <v>0</v>
      </c>
      <c r="F178" s="5" t="s">
        <v>371</v>
      </c>
      <c r="G178" s="5" t="s">
        <v>371</v>
      </c>
      <c r="H178" s="5" t="s">
        <v>371</v>
      </c>
      <c r="I178" s="5" t="s">
        <v>371</v>
      </c>
      <c r="J178" s="5" t="s">
        <v>371</v>
      </c>
      <c r="K178" s="5" t="s">
        <v>371</v>
      </c>
      <c r="L178" s="5" t="s">
        <v>371</v>
      </c>
      <c r="M178" s="5" t="s">
        <v>371</v>
      </c>
      <c r="N178" s="40">
        <v>419.4</v>
      </c>
      <c r="O178" s="40">
        <v>151.5</v>
      </c>
      <c r="P178" s="4">
        <f t="shared" si="69"/>
        <v>0.36123032904148789</v>
      </c>
      <c r="Q178" s="11">
        <v>20</v>
      </c>
      <c r="R178" s="11">
        <v>1</v>
      </c>
      <c r="S178" s="11">
        <v>15</v>
      </c>
      <c r="T178" s="40">
        <v>0</v>
      </c>
      <c r="U178" s="40">
        <v>0</v>
      </c>
      <c r="V178" s="4">
        <f t="shared" si="70"/>
        <v>1</v>
      </c>
      <c r="W178" s="11">
        <v>20</v>
      </c>
      <c r="X178" s="40">
        <v>1.8</v>
      </c>
      <c r="Y178" s="40">
        <v>0.3</v>
      </c>
      <c r="Z178" s="4">
        <f t="shared" si="71"/>
        <v>0.16666666666666666</v>
      </c>
      <c r="AA178" s="11">
        <v>30</v>
      </c>
      <c r="AB178" s="5" t="s">
        <v>371</v>
      </c>
      <c r="AC178" s="5" t="s">
        <v>371</v>
      </c>
      <c r="AD178" s="5" t="s">
        <v>371</v>
      </c>
      <c r="AE178" s="5" t="s">
        <v>371</v>
      </c>
      <c r="AF178" s="11" t="s">
        <v>429</v>
      </c>
      <c r="AG178" s="11" t="s">
        <v>429</v>
      </c>
      <c r="AH178" s="11" t="s">
        <v>429</v>
      </c>
      <c r="AI178" s="11" t="s">
        <v>429</v>
      </c>
      <c r="AJ178" s="59">
        <v>55</v>
      </c>
      <c r="AK178" s="59">
        <v>60</v>
      </c>
      <c r="AL178" s="4">
        <f t="shared" si="72"/>
        <v>1.0909090909090908</v>
      </c>
      <c r="AM178" s="11">
        <v>20</v>
      </c>
      <c r="AN178" s="58">
        <f t="shared" si="81"/>
        <v>0.65755036570487213</v>
      </c>
      <c r="AO178" s="58">
        <f t="shared" si="77"/>
        <v>0.65755036570487213</v>
      </c>
      <c r="AP178" s="59">
        <v>805</v>
      </c>
      <c r="AQ178" s="40">
        <f t="shared" si="73"/>
        <v>439.09090909090912</v>
      </c>
      <c r="AR178" s="40">
        <f t="shared" si="74"/>
        <v>288.7</v>
      </c>
      <c r="AS178" s="40">
        <f t="shared" si="75"/>
        <v>-150.39090909090913</v>
      </c>
      <c r="AT178" s="40">
        <v>55.1</v>
      </c>
      <c r="AU178" s="40">
        <v>89.1</v>
      </c>
      <c r="AV178" s="40">
        <v>0</v>
      </c>
      <c r="AW178" s="40">
        <v>64.400000000000006</v>
      </c>
      <c r="AX178" s="40">
        <v>58.3</v>
      </c>
      <c r="AY178" s="40">
        <f t="shared" si="78"/>
        <v>21.800000000000011</v>
      </c>
      <c r="AZ178" s="11"/>
      <c r="BA178" s="40">
        <f t="shared" si="79"/>
        <v>21.800000000000011</v>
      </c>
      <c r="BB178" s="40">
        <v>0</v>
      </c>
      <c r="BC178" s="40">
        <f t="shared" si="80"/>
        <v>21.800000000000011</v>
      </c>
      <c r="BD178" s="40"/>
      <c r="BE178" s="40">
        <f t="shared" si="76"/>
        <v>21.8</v>
      </c>
      <c r="BF178" s="26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10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10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10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10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10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10"/>
      <c r="HF178" s="9"/>
      <c r="HG178" s="9"/>
    </row>
    <row r="179" spans="1:215" s="2" customFormat="1" ht="16.95" customHeight="1">
      <c r="A179" s="14" t="s">
        <v>177</v>
      </c>
      <c r="B179" s="40">
        <v>0</v>
      </c>
      <c r="C179" s="40">
        <v>0</v>
      </c>
      <c r="D179" s="4">
        <f t="shared" si="68"/>
        <v>0</v>
      </c>
      <c r="E179" s="11">
        <v>0</v>
      </c>
      <c r="F179" s="5" t="s">
        <v>371</v>
      </c>
      <c r="G179" s="5" t="s">
        <v>371</v>
      </c>
      <c r="H179" s="5" t="s">
        <v>371</v>
      </c>
      <c r="I179" s="5" t="s">
        <v>371</v>
      </c>
      <c r="J179" s="5" t="s">
        <v>371</v>
      </c>
      <c r="K179" s="5" t="s">
        <v>371</v>
      </c>
      <c r="L179" s="5" t="s">
        <v>371</v>
      </c>
      <c r="M179" s="5" t="s">
        <v>371</v>
      </c>
      <c r="N179" s="40">
        <v>490.6</v>
      </c>
      <c r="O179" s="40">
        <v>576.9</v>
      </c>
      <c r="P179" s="4">
        <f t="shared" si="69"/>
        <v>1.1759070525886668</v>
      </c>
      <c r="Q179" s="11">
        <v>20</v>
      </c>
      <c r="R179" s="11">
        <v>1</v>
      </c>
      <c r="S179" s="11">
        <v>15</v>
      </c>
      <c r="T179" s="40">
        <v>410.6</v>
      </c>
      <c r="U179" s="40">
        <v>376.9</v>
      </c>
      <c r="V179" s="4">
        <f t="shared" si="70"/>
        <v>0.91792498782269838</v>
      </c>
      <c r="W179" s="11">
        <v>35</v>
      </c>
      <c r="X179" s="40">
        <v>3.2</v>
      </c>
      <c r="Y179" s="40">
        <v>1.9</v>
      </c>
      <c r="Z179" s="4">
        <f t="shared" si="71"/>
        <v>0.59374999999999989</v>
      </c>
      <c r="AA179" s="11">
        <v>15</v>
      </c>
      <c r="AB179" s="5" t="s">
        <v>371</v>
      </c>
      <c r="AC179" s="5" t="s">
        <v>371</v>
      </c>
      <c r="AD179" s="5" t="s">
        <v>371</v>
      </c>
      <c r="AE179" s="5" t="s">
        <v>371</v>
      </c>
      <c r="AF179" s="11" t="s">
        <v>429</v>
      </c>
      <c r="AG179" s="11" t="s">
        <v>429</v>
      </c>
      <c r="AH179" s="11" t="s">
        <v>429</v>
      </c>
      <c r="AI179" s="11" t="s">
        <v>429</v>
      </c>
      <c r="AJ179" s="59">
        <v>344</v>
      </c>
      <c r="AK179" s="59">
        <v>315</v>
      </c>
      <c r="AL179" s="4">
        <f t="shared" si="72"/>
        <v>0.91569767441860461</v>
      </c>
      <c r="AM179" s="11">
        <v>20</v>
      </c>
      <c r="AN179" s="58">
        <f t="shared" si="81"/>
        <v>0.93205446775180834</v>
      </c>
      <c r="AO179" s="58">
        <f t="shared" si="77"/>
        <v>0.93205446775180834</v>
      </c>
      <c r="AP179" s="59">
        <v>1091</v>
      </c>
      <c r="AQ179" s="40">
        <f t="shared" si="73"/>
        <v>595.09090909090912</v>
      </c>
      <c r="AR179" s="40">
        <f t="shared" si="74"/>
        <v>554.70000000000005</v>
      </c>
      <c r="AS179" s="40">
        <f t="shared" si="75"/>
        <v>-40.390909090909076</v>
      </c>
      <c r="AT179" s="40">
        <v>128.9</v>
      </c>
      <c r="AU179" s="40">
        <v>128.1</v>
      </c>
      <c r="AV179" s="40">
        <v>106.6</v>
      </c>
      <c r="AW179" s="40">
        <v>94.7</v>
      </c>
      <c r="AX179" s="40">
        <v>118</v>
      </c>
      <c r="AY179" s="40">
        <f t="shared" si="78"/>
        <v>-21.599999999999909</v>
      </c>
      <c r="AZ179" s="11"/>
      <c r="BA179" s="40">
        <f t="shared" si="79"/>
        <v>0</v>
      </c>
      <c r="BB179" s="40">
        <v>0</v>
      </c>
      <c r="BC179" s="40">
        <f t="shared" si="80"/>
        <v>0</v>
      </c>
      <c r="BD179" s="40"/>
      <c r="BE179" s="40">
        <f t="shared" si="76"/>
        <v>0</v>
      </c>
      <c r="BF179" s="26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10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10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10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10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10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10"/>
      <c r="HF179" s="9"/>
      <c r="HG179" s="9"/>
    </row>
    <row r="180" spans="1:215" s="2" customFormat="1" ht="16.95" customHeight="1">
      <c r="A180" s="14" t="s">
        <v>178</v>
      </c>
      <c r="B180" s="40">
        <v>0</v>
      </c>
      <c r="C180" s="40">
        <v>0</v>
      </c>
      <c r="D180" s="4">
        <f t="shared" si="68"/>
        <v>0</v>
      </c>
      <c r="E180" s="11">
        <v>0</v>
      </c>
      <c r="F180" s="5" t="s">
        <v>371</v>
      </c>
      <c r="G180" s="5" t="s">
        <v>371</v>
      </c>
      <c r="H180" s="5" t="s">
        <v>371</v>
      </c>
      <c r="I180" s="5" t="s">
        <v>371</v>
      </c>
      <c r="J180" s="5" t="s">
        <v>371</v>
      </c>
      <c r="K180" s="5" t="s">
        <v>371</v>
      </c>
      <c r="L180" s="5" t="s">
        <v>371</v>
      </c>
      <c r="M180" s="5" t="s">
        <v>371</v>
      </c>
      <c r="N180" s="40">
        <v>123.2</v>
      </c>
      <c r="O180" s="40">
        <v>191.2</v>
      </c>
      <c r="P180" s="4">
        <f t="shared" si="69"/>
        <v>1.5519480519480517</v>
      </c>
      <c r="Q180" s="11">
        <v>20</v>
      </c>
      <c r="R180" s="11">
        <v>1</v>
      </c>
      <c r="S180" s="11">
        <v>15</v>
      </c>
      <c r="T180" s="40">
        <v>0</v>
      </c>
      <c r="U180" s="40">
        <v>0</v>
      </c>
      <c r="V180" s="4">
        <f t="shared" si="70"/>
        <v>1</v>
      </c>
      <c r="W180" s="11">
        <v>20</v>
      </c>
      <c r="X180" s="40">
        <v>0.3</v>
      </c>
      <c r="Y180" s="40">
        <v>1.5</v>
      </c>
      <c r="Z180" s="4">
        <f t="shared" si="71"/>
        <v>5</v>
      </c>
      <c r="AA180" s="11">
        <v>30</v>
      </c>
      <c r="AB180" s="5" t="s">
        <v>371</v>
      </c>
      <c r="AC180" s="5" t="s">
        <v>371</v>
      </c>
      <c r="AD180" s="5" t="s">
        <v>371</v>
      </c>
      <c r="AE180" s="5" t="s">
        <v>371</v>
      </c>
      <c r="AF180" s="11" t="s">
        <v>429</v>
      </c>
      <c r="AG180" s="11" t="s">
        <v>429</v>
      </c>
      <c r="AH180" s="11" t="s">
        <v>429</v>
      </c>
      <c r="AI180" s="11" t="s">
        <v>429</v>
      </c>
      <c r="AJ180" s="59">
        <v>49</v>
      </c>
      <c r="AK180" s="59">
        <v>40</v>
      </c>
      <c r="AL180" s="4">
        <f t="shared" si="72"/>
        <v>0.81632653061224492</v>
      </c>
      <c r="AM180" s="11">
        <v>20</v>
      </c>
      <c r="AN180" s="58">
        <f t="shared" si="81"/>
        <v>2.2130046823924374</v>
      </c>
      <c r="AO180" s="58">
        <f t="shared" si="77"/>
        <v>1.3</v>
      </c>
      <c r="AP180" s="59">
        <v>460</v>
      </c>
      <c r="AQ180" s="40">
        <f t="shared" si="73"/>
        <v>250.90909090909093</v>
      </c>
      <c r="AR180" s="40">
        <f t="shared" si="74"/>
        <v>326.2</v>
      </c>
      <c r="AS180" s="40">
        <f t="shared" si="75"/>
        <v>75.290909090909054</v>
      </c>
      <c r="AT180" s="40">
        <v>49.4</v>
      </c>
      <c r="AU180" s="40">
        <v>50.8</v>
      </c>
      <c r="AV180" s="40">
        <v>52.6</v>
      </c>
      <c r="AW180" s="40">
        <v>46.4</v>
      </c>
      <c r="AX180" s="40">
        <v>51.2</v>
      </c>
      <c r="AY180" s="40">
        <f t="shared" si="78"/>
        <v>75.800000000000011</v>
      </c>
      <c r="AZ180" s="11"/>
      <c r="BA180" s="40">
        <f t="shared" si="79"/>
        <v>75.800000000000011</v>
      </c>
      <c r="BB180" s="40">
        <v>0</v>
      </c>
      <c r="BC180" s="40">
        <f t="shared" si="80"/>
        <v>75.800000000000011</v>
      </c>
      <c r="BD180" s="40"/>
      <c r="BE180" s="40">
        <f t="shared" si="76"/>
        <v>75.8</v>
      </c>
      <c r="BF180" s="26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10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10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10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10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10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10"/>
      <c r="HF180" s="9"/>
      <c r="HG180" s="9"/>
    </row>
    <row r="181" spans="1:215" s="2" customFormat="1" ht="16.95" customHeight="1">
      <c r="A181" s="14" t="s">
        <v>179</v>
      </c>
      <c r="B181" s="40">
        <v>0</v>
      </c>
      <c r="C181" s="40">
        <v>0</v>
      </c>
      <c r="D181" s="4">
        <f t="shared" si="68"/>
        <v>0</v>
      </c>
      <c r="E181" s="11">
        <v>0</v>
      </c>
      <c r="F181" s="5" t="s">
        <v>371</v>
      </c>
      <c r="G181" s="5" t="s">
        <v>371</v>
      </c>
      <c r="H181" s="5" t="s">
        <v>371</v>
      </c>
      <c r="I181" s="5" t="s">
        <v>371</v>
      </c>
      <c r="J181" s="5" t="s">
        <v>371</v>
      </c>
      <c r="K181" s="5" t="s">
        <v>371</v>
      </c>
      <c r="L181" s="5" t="s">
        <v>371</v>
      </c>
      <c r="M181" s="5" t="s">
        <v>371</v>
      </c>
      <c r="N181" s="40">
        <v>964.2</v>
      </c>
      <c r="O181" s="40">
        <v>588.29999999999995</v>
      </c>
      <c r="P181" s="4">
        <f t="shared" si="69"/>
        <v>0.61014312383322955</v>
      </c>
      <c r="Q181" s="11">
        <v>20</v>
      </c>
      <c r="R181" s="11">
        <v>1</v>
      </c>
      <c r="S181" s="11">
        <v>15</v>
      </c>
      <c r="T181" s="40">
        <v>0</v>
      </c>
      <c r="U181" s="40">
        <v>0</v>
      </c>
      <c r="V181" s="4">
        <f t="shared" si="70"/>
        <v>1</v>
      </c>
      <c r="W181" s="11">
        <v>20</v>
      </c>
      <c r="X181" s="40">
        <v>0</v>
      </c>
      <c r="Y181" s="40">
        <v>0</v>
      </c>
      <c r="Z181" s="4">
        <f t="shared" si="71"/>
        <v>1</v>
      </c>
      <c r="AA181" s="11">
        <v>30</v>
      </c>
      <c r="AB181" s="5" t="s">
        <v>371</v>
      </c>
      <c r="AC181" s="5" t="s">
        <v>371</v>
      </c>
      <c r="AD181" s="5" t="s">
        <v>371</v>
      </c>
      <c r="AE181" s="5" t="s">
        <v>371</v>
      </c>
      <c r="AF181" s="11" t="s">
        <v>429</v>
      </c>
      <c r="AG181" s="11" t="s">
        <v>429</v>
      </c>
      <c r="AH181" s="11" t="s">
        <v>429</v>
      </c>
      <c r="AI181" s="11" t="s">
        <v>429</v>
      </c>
      <c r="AJ181" s="59">
        <v>10</v>
      </c>
      <c r="AK181" s="59">
        <v>11</v>
      </c>
      <c r="AL181" s="4">
        <f t="shared" si="72"/>
        <v>1.1000000000000001</v>
      </c>
      <c r="AM181" s="11">
        <v>20</v>
      </c>
      <c r="AN181" s="58">
        <f t="shared" si="81"/>
        <v>0.94478916644442468</v>
      </c>
      <c r="AO181" s="58">
        <f t="shared" si="77"/>
        <v>0.94478916644442468</v>
      </c>
      <c r="AP181" s="59">
        <v>144</v>
      </c>
      <c r="AQ181" s="40">
        <f t="shared" si="73"/>
        <v>78.545454545454547</v>
      </c>
      <c r="AR181" s="40">
        <f t="shared" si="74"/>
        <v>74.2</v>
      </c>
      <c r="AS181" s="40">
        <f t="shared" si="75"/>
        <v>-4.3454545454545439</v>
      </c>
      <c r="AT181" s="40">
        <v>13.6</v>
      </c>
      <c r="AU181" s="40">
        <v>12.2</v>
      </c>
      <c r="AV181" s="40">
        <v>8.1</v>
      </c>
      <c r="AW181" s="40">
        <v>12.9</v>
      </c>
      <c r="AX181" s="40">
        <v>14.6</v>
      </c>
      <c r="AY181" s="40">
        <f t="shared" si="78"/>
        <v>12.800000000000004</v>
      </c>
      <c r="AZ181" s="11"/>
      <c r="BA181" s="40">
        <f t="shared" si="79"/>
        <v>12.800000000000004</v>
      </c>
      <c r="BB181" s="40">
        <v>0</v>
      </c>
      <c r="BC181" s="40">
        <f t="shared" si="80"/>
        <v>12.800000000000004</v>
      </c>
      <c r="BD181" s="40"/>
      <c r="BE181" s="40">
        <f t="shared" si="76"/>
        <v>12.8</v>
      </c>
      <c r="BF181" s="26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10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10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10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10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10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10"/>
      <c r="HF181" s="9"/>
      <c r="HG181" s="9"/>
    </row>
    <row r="182" spans="1:215" s="2" customFormat="1" ht="16.95" customHeight="1">
      <c r="A182" s="14" t="s">
        <v>180</v>
      </c>
      <c r="B182" s="40">
        <v>0</v>
      </c>
      <c r="C182" s="40">
        <v>0</v>
      </c>
      <c r="D182" s="4">
        <f t="shared" si="68"/>
        <v>0</v>
      </c>
      <c r="E182" s="11">
        <v>0</v>
      </c>
      <c r="F182" s="5" t="s">
        <v>371</v>
      </c>
      <c r="G182" s="5" t="s">
        <v>371</v>
      </c>
      <c r="H182" s="5" t="s">
        <v>371</v>
      </c>
      <c r="I182" s="5" t="s">
        <v>371</v>
      </c>
      <c r="J182" s="5" t="s">
        <v>371</v>
      </c>
      <c r="K182" s="5" t="s">
        <v>371</v>
      </c>
      <c r="L182" s="5" t="s">
        <v>371</v>
      </c>
      <c r="M182" s="5" t="s">
        <v>371</v>
      </c>
      <c r="N182" s="40">
        <v>1414.7</v>
      </c>
      <c r="O182" s="40">
        <v>1831.8</v>
      </c>
      <c r="P182" s="4">
        <f t="shared" si="69"/>
        <v>1.2948328267477203</v>
      </c>
      <c r="Q182" s="11">
        <v>20</v>
      </c>
      <c r="R182" s="11">
        <v>1</v>
      </c>
      <c r="S182" s="11">
        <v>15</v>
      </c>
      <c r="T182" s="40">
        <v>0</v>
      </c>
      <c r="U182" s="40">
        <v>15.7</v>
      </c>
      <c r="V182" s="4">
        <f t="shared" si="70"/>
        <v>1</v>
      </c>
      <c r="W182" s="11">
        <v>20</v>
      </c>
      <c r="X182" s="40">
        <v>1.4</v>
      </c>
      <c r="Y182" s="40">
        <v>1.4</v>
      </c>
      <c r="Z182" s="4">
        <f t="shared" si="71"/>
        <v>1</v>
      </c>
      <c r="AA182" s="11">
        <v>30</v>
      </c>
      <c r="AB182" s="5" t="s">
        <v>371</v>
      </c>
      <c r="AC182" s="5" t="s">
        <v>371</v>
      </c>
      <c r="AD182" s="5" t="s">
        <v>371</v>
      </c>
      <c r="AE182" s="5" t="s">
        <v>371</v>
      </c>
      <c r="AF182" s="11" t="s">
        <v>429</v>
      </c>
      <c r="AG182" s="11" t="s">
        <v>429</v>
      </c>
      <c r="AH182" s="11" t="s">
        <v>429</v>
      </c>
      <c r="AI182" s="11" t="s">
        <v>429</v>
      </c>
      <c r="AJ182" s="59">
        <v>98</v>
      </c>
      <c r="AK182" s="59">
        <v>70</v>
      </c>
      <c r="AL182" s="4">
        <f t="shared" si="72"/>
        <v>0.7142857142857143</v>
      </c>
      <c r="AM182" s="11">
        <v>20</v>
      </c>
      <c r="AN182" s="58">
        <f t="shared" si="81"/>
        <v>1.0017368649587495</v>
      </c>
      <c r="AO182" s="58">
        <f t="shared" si="77"/>
        <v>1.0017368649587495</v>
      </c>
      <c r="AP182" s="59">
        <v>465</v>
      </c>
      <c r="AQ182" s="40">
        <f t="shared" si="73"/>
        <v>253.63636363636363</v>
      </c>
      <c r="AR182" s="40">
        <f t="shared" si="74"/>
        <v>254.1</v>
      </c>
      <c r="AS182" s="40">
        <f t="shared" si="75"/>
        <v>0.46363636363636829</v>
      </c>
      <c r="AT182" s="40">
        <v>51.6</v>
      </c>
      <c r="AU182" s="40">
        <v>19</v>
      </c>
      <c r="AV182" s="40">
        <v>18.2</v>
      </c>
      <c r="AW182" s="40">
        <v>48.7</v>
      </c>
      <c r="AX182" s="40">
        <v>39.299999999999997</v>
      </c>
      <c r="AY182" s="40">
        <f t="shared" si="78"/>
        <v>77.299999999999983</v>
      </c>
      <c r="AZ182" s="11"/>
      <c r="BA182" s="40">
        <f t="shared" si="79"/>
        <v>77.299999999999983</v>
      </c>
      <c r="BB182" s="40">
        <v>0</v>
      </c>
      <c r="BC182" s="40">
        <f t="shared" si="80"/>
        <v>77.299999999999983</v>
      </c>
      <c r="BD182" s="40"/>
      <c r="BE182" s="40">
        <f t="shared" si="76"/>
        <v>77.3</v>
      </c>
      <c r="BF182" s="26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10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10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10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10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10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10"/>
      <c r="HF182" s="9"/>
      <c r="HG182" s="9"/>
    </row>
    <row r="183" spans="1:215" s="2" customFormat="1" ht="16.95" customHeight="1">
      <c r="A183" s="14" t="s">
        <v>181</v>
      </c>
      <c r="B183" s="40">
        <v>0</v>
      </c>
      <c r="C183" s="40">
        <v>0</v>
      </c>
      <c r="D183" s="4">
        <f t="shared" si="68"/>
        <v>0</v>
      </c>
      <c r="E183" s="11">
        <v>0</v>
      </c>
      <c r="F183" s="5" t="s">
        <v>371</v>
      </c>
      <c r="G183" s="5" t="s">
        <v>371</v>
      </c>
      <c r="H183" s="5" t="s">
        <v>371</v>
      </c>
      <c r="I183" s="5" t="s">
        <v>371</v>
      </c>
      <c r="J183" s="5" t="s">
        <v>371</v>
      </c>
      <c r="K183" s="5" t="s">
        <v>371</v>
      </c>
      <c r="L183" s="5" t="s">
        <v>371</v>
      </c>
      <c r="M183" s="5" t="s">
        <v>371</v>
      </c>
      <c r="N183" s="40">
        <v>382.2</v>
      </c>
      <c r="O183" s="40">
        <v>290.7</v>
      </c>
      <c r="P183" s="4">
        <f t="shared" si="69"/>
        <v>0.76059654631083207</v>
      </c>
      <c r="Q183" s="11">
        <v>20</v>
      </c>
      <c r="R183" s="11">
        <v>1</v>
      </c>
      <c r="S183" s="11">
        <v>15</v>
      </c>
      <c r="T183" s="40">
        <v>124.6</v>
      </c>
      <c r="U183" s="40">
        <v>132.4</v>
      </c>
      <c r="V183" s="4">
        <f t="shared" si="70"/>
        <v>1.0626003210272874</v>
      </c>
      <c r="W183" s="11">
        <v>25</v>
      </c>
      <c r="X183" s="40">
        <v>12</v>
      </c>
      <c r="Y183" s="40">
        <v>8.6</v>
      </c>
      <c r="Z183" s="4">
        <f t="shared" si="71"/>
        <v>0.71666666666666667</v>
      </c>
      <c r="AA183" s="11">
        <v>25</v>
      </c>
      <c r="AB183" s="5" t="s">
        <v>371</v>
      </c>
      <c r="AC183" s="5" t="s">
        <v>371</v>
      </c>
      <c r="AD183" s="5" t="s">
        <v>371</v>
      </c>
      <c r="AE183" s="5" t="s">
        <v>371</v>
      </c>
      <c r="AF183" s="11" t="s">
        <v>429</v>
      </c>
      <c r="AG183" s="11" t="s">
        <v>429</v>
      </c>
      <c r="AH183" s="11" t="s">
        <v>429</v>
      </c>
      <c r="AI183" s="11" t="s">
        <v>429</v>
      </c>
      <c r="AJ183" s="59">
        <v>159</v>
      </c>
      <c r="AK183" s="59">
        <v>195</v>
      </c>
      <c r="AL183" s="4">
        <f t="shared" si="72"/>
        <v>1.2264150943396226</v>
      </c>
      <c r="AM183" s="11">
        <v>20</v>
      </c>
      <c r="AN183" s="58">
        <f t="shared" si="81"/>
        <v>0.94497054767007571</v>
      </c>
      <c r="AO183" s="58">
        <f t="shared" si="77"/>
        <v>0.94497054767007571</v>
      </c>
      <c r="AP183" s="59">
        <v>1749</v>
      </c>
      <c r="AQ183" s="40">
        <f t="shared" si="73"/>
        <v>954</v>
      </c>
      <c r="AR183" s="40">
        <f t="shared" si="74"/>
        <v>901.5</v>
      </c>
      <c r="AS183" s="40">
        <f t="shared" si="75"/>
        <v>-52.5</v>
      </c>
      <c r="AT183" s="40">
        <v>154.1</v>
      </c>
      <c r="AU183" s="40">
        <v>152.19999999999999</v>
      </c>
      <c r="AV183" s="40">
        <v>115.8</v>
      </c>
      <c r="AW183" s="40">
        <v>160.4</v>
      </c>
      <c r="AX183" s="40">
        <v>115.6</v>
      </c>
      <c r="AY183" s="40">
        <f t="shared" si="78"/>
        <v>203.39999999999998</v>
      </c>
      <c r="AZ183" s="11"/>
      <c r="BA183" s="40">
        <f t="shared" si="79"/>
        <v>203.39999999999998</v>
      </c>
      <c r="BB183" s="40">
        <v>0</v>
      </c>
      <c r="BC183" s="40">
        <f t="shared" si="80"/>
        <v>203.39999999999998</v>
      </c>
      <c r="BD183" s="40"/>
      <c r="BE183" s="40">
        <f t="shared" si="76"/>
        <v>203.4</v>
      </c>
      <c r="BF183" s="26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10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10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10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10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10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10"/>
      <c r="HF183" s="9"/>
      <c r="HG183" s="9"/>
    </row>
    <row r="184" spans="1:215" s="2" customFormat="1" ht="16.95" customHeight="1">
      <c r="A184" s="14" t="s">
        <v>182</v>
      </c>
      <c r="B184" s="40">
        <v>0</v>
      </c>
      <c r="C184" s="40">
        <v>0</v>
      </c>
      <c r="D184" s="4">
        <f t="shared" si="68"/>
        <v>0</v>
      </c>
      <c r="E184" s="11">
        <v>0</v>
      </c>
      <c r="F184" s="5" t="s">
        <v>371</v>
      </c>
      <c r="G184" s="5" t="s">
        <v>371</v>
      </c>
      <c r="H184" s="5" t="s">
        <v>371</v>
      </c>
      <c r="I184" s="5" t="s">
        <v>371</v>
      </c>
      <c r="J184" s="5" t="s">
        <v>371</v>
      </c>
      <c r="K184" s="5" t="s">
        <v>371</v>
      </c>
      <c r="L184" s="5" t="s">
        <v>371</v>
      </c>
      <c r="M184" s="5" t="s">
        <v>371</v>
      </c>
      <c r="N184" s="40">
        <v>789.3</v>
      </c>
      <c r="O184" s="40">
        <v>399.9</v>
      </c>
      <c r="P184" s="4">
        <f t="shared" si="69"/>
        <v>0.50665146332193078</v>
      </c>
      <c r="Q184" s="11">
        <v>20</v>
      </c>
      <c r="R184" s="11">
        <v>1</v>
      </c>
      <c r="S184" s="11">
        <v>15</v>
      </c>
      <c r="T184" s="40">
        <v>32</v>
      </c>
      <c r="U184" s="40">
        <v>15.1</v>
      </c>
      <c r="V184" s="4">
        <f t="shared" si="70"/>
        <v>0.47187499999999999</v>
      </c>
      <c r="W184" s="11">
        <v>20</v>
      </c>
      <c r="X184" s="40">
        <v>1.9</v>
      </c>
      <c r="Y184" s="40">
        <v>2.7</v>
      </c>
      <c r="Z184" s="4">
        <f t="shared" si="71"/>
        <v>1.4210526315789476</v>
      </c>
      <c r="AA184" s="11">
        <v>30</v>
      </c>
      <c r="AB184" s="5" t="s">
        <v>371</v>
      </c>
      <c r="AC184" s="5" t="s">
        <v>371</v>
      </c>
      <c r="AD184" s="5" t="s">
        <v>371</v>
      </c>
      <c r="AE184" s="5" t="s">
        <v>371</v>
      </c>
      <c r="AF184" s="11" t="s">
        <v>429</v>
      </c>
      <c r="AG184" s="11" t="s">
        <v>429</v>
      </c>
      <c r="AH184" s="11" t="s">
        <v>429</v>
      </c>
      <c r="AI184" s="11" t="s">
        <v>429</v>
      </c>
      <c r="AJ184" s="59">
        <v>69</v>
      </c>
      <c r="AK184" s="59">
        <v>90</v>
      </c>
      <c r="AL184" s="4">
        <f t="shared" si="72"/>
        <v>1.3043478260869565</v>
      </c>
      <c r="AM184" s="11">
        <v>20</v>
      </c>
      <c r="AN184" s="58">
        <f t="shared" si="81"/>
        <v>0.98370537843377293</v>
      </c>
      <c r="AO184" s="58">
        <f t="shared" si="77"/>
        <v>0.98370537843377293</v>
      </c>
      <c r="AP184" s="59">
        <v>864</v>
      </c>
      <c r="AQ184" s="40">
        <f t="shared" si="73"/>
        <v>471.27272727272725</v>
      </c>
      <c r="AR184" s="40">
        <f t="shared" si="74"/>
        <v>463.6</v>
      </c>
      <c r="AS184" s="40">
        <f t="shared" si="75"/>
        <v>-7.6727272727272293</v>
      </c>
      <c r="AT184" s="40">
        <v>73.5</v>
      </c>
      <c r="AU184" s="40">
        <v>44.3</v>
      </c>
      <c r="AV184" s="40">
        <v>63.3</v>
      </c>
      <c r="AW184" s="40">
        <v>42.6</v>
      </c>
      <c r="AX184" s="40">
        <v>95.2</v>
      </c>
      <c r="AY184" s="40">
        <f t="shared" si="78"/>
        <v>144.70000000000005</v>
      </c>
      <c r="AZ184" s="11"/>
      <c r="BA184" s="40">
        <f t="shared" si="79"/>
        <v>144.70000000000005</v>
      </c>
      <c r="BB184" s="40">
        <v>0</v>
      </c>
      <c r="BC184" s="40">
        <f t="shared" si="80"/>
        <v>144.70000000000005</v>
      </c>
      <c r="BD184" s="40">
        <f>MIN(BC184,47.7)</f>
        <v>47.7</v>
      </c>
      <c r="BE184" s="40">
        <f t="shared" si="76"/>
        <v>97</v>
      </c>
      <c r="BF184" s="26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10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10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10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10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10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10"/>
      <c r="HF184" s="9"/>
      <c r="HG184" s="9"/>
    </row>
    <row r="185" spans="1:215" s="2" customFormat="1" ht="16.95" customHeight="1">
      <c r="A185" s="19" t="s">
        <v>183</v>
      </c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26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10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10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10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10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10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10"/>
      <c r="HF185" s="9"/>
      <c r="HG185" s="9"/>
    </row>
    <row r="186" spans="1:215" s="2" customFormat="1" ht="16.95" customHeight="1">
      <c r="A186" s="14" t="s">
        <v>184</v>
      </c>
      <c r="B186" s="40">
        <v>0</v>
      </c>
      <c r="C186" s="40">
        <v>0</v>
      </c>
      <c r="D186" s="4">
        <f t="shared" si="68"/>
        <v>0</v>
      </c>
      <c r="E186" s="11">
        <v>0</v>
      </c>
      <c r="F186" s="5" t="s">
        <v>371</v>
      </c>
      <c r="G186" s="5" t="s">
        <v>371</v>
      </c>
      <c r="H186" s="5" t="s">
        <v>371</v>
      </c>
      <c r="I186" s="5" t="s">
        <v>371</v>
      </c>
      <c r="J186" s="5" t="s">
        <v>371</v>
      </c>
      <c r="K186" s="5" t="s">
        <v>371</v>
      </c>
      <c r="L186" s="5" t="s">
        <v>371</v>
      </c>
      <c r="M186" s="5" t="s">
        <v>371</v>
      </c>
      <c r="N186" s="40">
        <v>303.60000000000002</v>
      </c>
      <c r="O186" s="40">
        <v>82.3</v>
      </c>
      <c r="P186" s="4">
        <f t="shared" si="69"/>
        <v>0.27108036890645582</v>
      </c>
      <c r="Q186" s="11">
        <v>20</v>
      </c>
      <c r="R186" s="11">
        <v>1</v>
      </c>
      <c r="S186" s="11">
        <v>15</v>
      </c>
      <c r="T186" s="40">
        <v>75</v>
      </c>
      <c r="U186" s="40">
        <v>131.30000000000001</v>
      </c>
      <c r="V186" s="4">
        <f t="shared" si="70"/>
        <v>1.7506666666666668</v>
      </c>
      <c r="W186" s="11">
        <v>25</v>
      </c>
      <c r="X186" s="40">
        <v>3.5</v>
      </c>
      <c r="Y186" s="40">
        <v>4.0999999999999996</v>
      </c>
      <c r="Z186" s="4">
        <f t="shared" si="71"/>
        <v>1.1714285714285713</v>
      </c>
      <c r="AA186" s="11">
        <v>25</v>
      </c>
      <c r="AB186" s="5" t="s">
        <v>371</v>
      </c>
      <c r="AC186" s="5" t="s">
        <v>371</v>
      </c>
      <c r="AD186" s="5" t="s">
        <v>371</v>
      </c>
      <c r="AE186" s="5" t="s">
        <v>371</v>
      </c>
      <c r="AF186" s="11" t="s">
        <v>429</v>
      </c>
      <c r="AG186" s="11" t="s">
        <v>429</v>
      </c>
      <c r="AH186" s="11" t="s">
        <v>429</v>
      </c>
      <c r="AI186" s="11" t="s">
        <v>429</v>
      </c>
      <c r="AJ186" s="59">
        <v>135</v>
      </c>
      <c r="AK186" s="59">
        <v>148</v>
      </c>
      <c r="AL186" s="4">
        <f t="shared" si="72"/>
        <v>1.0962962962962963</v>
      </c>
      <c r="AM186" s="11">
        <v>20</v>
      </c>
      <c r="AN186" s="58">
        <f t="shared" si="81"/>
        <v>1.0990468024422475</v>
      </c>
      <c r="AO186" s="58">
        <f t="shared" si="77"/>
        <v>1.0990468024422475</v>
      </c>
      <c r="AP186" s="59">
        <v>150</v>
      </c>
      <c r="AQ186" s="40">
        <f t="shared" si="73"/>
        <v>81.818181818181813</v>
      </c>
      <c r="AR186" s="40">
        <f t="shared" si="74"/>
        <v>89.9</v>
      </c>
      <c r="AS186" s="40">
        <f t="shared" si="75"/>
        <v>8.0818181818181927</v>
      </c>
      <c r="AT186" s="40">
        <v>12.9</v>
      </c>
      <c r="AU186" s="40">
        <v>11.6</v>
      </c>
      <c r="AV186" s="40">
        <v>12.5</v>
      </c>
      <c r="AW186" s="40">
        <v>13.7</v>
      </c>
      <c r="AX186" s="40">
        <v>16.3</v>
      </c>
      <c r="AY186" s="40">
        <f t="shared" si="78"/>
        <v>22.900000000000006</v>
      </c>
      <c r="AZ186" s="11"/>
      <c r="BA186" s="40">
        <f t="shared" si="79"/>
        <v>22.900000000000006</v>
      </c>
      <c r="BB186" s="40">
        <v>0</v>
      </c>
      <c r="BC186" s="40">
        <f t="shared" si="80"/>
        <v>22.900000000000006</v>
      </c>
      <c r="BD186" s="40"/>
      <c r="BE186" s="40">
        <f t="shared" si="76"/>
        <v>22.9</v>
      </c>
      <c r="BF186" s="26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10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10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10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10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10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10"/>
      <c r="HF186" s="9"/>
      <c r="HG186" s="9"/>
    </row>
    <row r="187" spans="1:215" s="2" customFormat="1" ht="16.95" customHeight="1">
      <c r="A187" s="14" t="s">
        <v>185</v>
      </c>
      <c r="B187" s="40">
        <v>0</v>
      </c>
      <c r="C187" s="40">
        <v>0</v>
      </c>
      <c r="D187" s="4">
        <f t="shared" si="68"/>
        <v>0</v>
      </c>
      <c r="E187" s="11">
        <v>0</v>
      </c>
      <c r="F187" s="5" t="s">
        <v>371</v>
      </c>
      <c r="G187" s="5" t="s">
        <v>371</v>
      </c>
      <c r="H187" s="5" t="s">
        <v>371</v>
      </c>
      <c r="I187" s="5" t="s">
        <v>371</v>
      </c>
      <c r="J187" s="5" t="s">
        <v>371</v>
      </c>
      <c r="K187" s="5" t="s">
        <v>371</v>
      </c>
      <c r="L187" s="5" t="s">
        <v>371</v>
      </c>
      <c r="M187" s="5" t="s">
        <v>371</v>
      </c>
      <c r="N187" s="40">
        <v>1782.6</v>
      </c>
      <c r="O187" s="40">
        <v>1077.8</v>
      </c>
      <c r="P187" s="4">
        <f t="shared" si="69"/>
        <v>0.60462246157298327</v>
      </c>
      <c r="Q187" s="11">
        <v>20</v>
      </c>
      <c r="R187" s="11">
        <v>1</v>
      </c>
      <c r="S187" s="11">
        <v>15</v>
      </c>
      <c r="T187" s="40">
        <v>52</v>
      </c>
      <c r="U187" s="40">
        <v>73.2</v>
      </c>
      <c r="V187" s="4">
        <f t="shared" si="70"/>
        <v>1.4076923076923078</v>
      </c>
      <c r="W187" s="11">
        <v>20</v>
      </c>
      <c r="X187" s="40">
        <v>6</v>
      </c>
      <c r="Y187" s="40">
        <v>8.3000000000000007</v>
      </c>
      <c r="Z187" s="4">
        <f t="shared" si="71"/>
        <v>1.3833333333333335</v>
      </c>
      <c r="AA187" s="11">
        <v>30</v>
      </c>
      <c r="AB187" s="5" t="s">
        <v>371</v>
      </c>
      <c r="AC187" s="5" t="s">
        <v>371</v>
      </c>
      <c r="AD187" s="5" t="s">
        <v>371</v>
      </c>
      <c r="AE187" s="5" t="s">
        <v>371</v>
      </c>
      <c r="AF187" s="11" t="s">
        <v>429</v>
      </c>
      <c r="AG187" s="11" t="s">
        <v>429</v>
      </c>
      <c r="AH187" s="11" t="s">
        <v>429</v>
      </c>
      <c r="AI187" s="11" t="s">
        <v>429</v>
      </c>
      <c r="AJ187" s="59">
        <v>95</v>
      </c>
      <c r="AK187" s="59">
        <v>95</v>
      </c>
      <c r="AL187" s="4">
        <f t="shared" si="72"/>
        <v>1</v>
      </c>
      <c r="AM187" s="11">
        <v>20</v>
      </c>
      <c r="AN187" s="58">
        <f t="shared" si="81"/>
        <v>1.1118694798600557</v>
      </c>
      <c r="AO187" s="58">
        <f t="shared" si="77"/>
        <v>1.1118694798600557</v>
      </c>
      <c r="AP187" s="59">
        <v>105</v>
      </c>
      <c r="AQ187" s="40">
        <f t="shared" si="73"/>
        <v>57.272727272727266</v>
      </c>
      <c r="AR187" s="40">
        <f t="shared" si="74"/>
        <v>63.7</v>
      </c>
      <c r="AS187" s="40">
        <f t="shared" si="75"/>
        <v>6.4272727272727366</v>
      </c>
      <c r="AT187" s="40">
        <v>11.5</v>
      </c>
      <c r="AU187" s="40">
        <v>9.8000000000000007</v>
      </c>
      <c r="AV187" s="40">
        <v>7</v>
      </c>
      <c r="AW187" s="40">
        <v>8</v>
      </c>
      <c r="AX187" s="40">
        <v>11.6</v>
      </c>
      <c r="AY187" s="40">
        <f t="shared" si="78"/>
        <v>15.800000000000004</v>
      </c>
      <c r="AZ187" s="11"/>
      <c r="BA187" s="40">
        <f t="shared" si="79"/>
        <v>15.800000000000004</v>
      </c>
      <c r="BB187" s="40">
        <v>0</v>
      </c>
      <c r="BC187" s="40">
        <f t="shared" si="80"/>
        <v>15.800000000000004</v>
      </c>
      <c r="BD187" s="40"/>
      <c r="BE187" s="40">
        <f t="shared" si="76"/>
        <v>15.8</v>
      </c>
      <c r="BF187" s="26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10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10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10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10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10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10"/>
      <c r="HF187" s="9"/>
      <c r="HG187" s="9"/>
    </row>
    <row r="188" spans="1:215" s="2" customFormat="1" ht="16.95" customHeight="1">
      <c r="A188" s="14" t="s">
        <v>186</v>
      </c>
      <c r="B188" s="40">
        <v>0</v>
      </c>
      <c r="C188" s="40">
        <v>0</v>
      </c>
      <c r="D188" s="4">
        <f t="shared" si="68"/>
        <v>0</v>
      </c>
      <c r="E188" s="11">
        <v>0</v>
      </c>
      <c r="F188" s="5" t="s">
        <v>371</v>
      </c>
      <c r="G188" s="5" t="s">
        <v>371</v>
      </c>
      <c r="H188" s="5" t="s">
        <v>371</v>
      </c>
      <c r="I188" s="5" t="s">
        <v>371</v>
      </c>
      <c r="J188" s="5" t="s">
        <v>371</v>
      </c>
      <c r="K188" s="5" t="s">
        <v>371</v>
      </c>
      <c r="L188" s="5" t="s">
        <v>371</v>
      </c>
      <c r="M188" s="5" t="s">
        <v>371</v>
      </c>
      <c r="N188" s="40">
        <v>599.70000000000005</v>
      </c>
      <c r="O188" s="40">
        <v>57.5</v>
      </c>
      <c r="P188" s="4">
        <f t="shared" si="69"/>
        <v>9.5881273970318481E-2</v>
      </c>
      <c r="Q188" s="11">
        <v>20</v>
      </c>
      <c r="R188" s="11">
        <v>1</v>
      </c>
      <c r="S188" s="11">
        <v>15</v>
      </c>
      <c r="T188" s="40">
        <v>670</v>
      </c>
      <c r="U188" s="40">
        <v>678</v>
      </c>
      <c r="V188" s="4">
        <f t="shared" si="70"/>
        <v>1.0119402985074626</v>
      </c>
      <c r="W188" s="11">
        <v>30</v>
      </c>
      <c r="X188" s="40">
        <v>9</v>
      </c>
      <c r="Y188" s="40">
        <v>27.6</v>
      </c>
      <c r="Z188" s="4">
        <f t="shared" si="71"/>
        <v>3.0666666666666669</v>
      </c>
      <c r="AA188" s="11">
        <v>20</v>
      </c>
      <c r="AB188" s="5" t="s">
        <v>371</v>
      </c>
      <c r="AC188" s="5" t="s">
        <v>371</v>
      </c>
      <c r="AD188" s="5" t="s">
        <v>371</v>
      </c>
      <c r="AE188" s="5" t="s">
        <v>371</v>
      </c>
      <c r="AF188" s="11" t="s">
        <v>429</v>
      </c>
      <c r="AG188" s="11" t="s">
        <v>429</v>
      </c>
      <c r="AH188" s="11" t="s">
        <v>429</v>
      </c>
      <c r="AI188" s="11" t="s">
        <v>429</v>
      </c>
      <c r="AJ188" s="59">
        <v>627</v>
      </c>
      <c r="AK188" s="59">
        <v>468</v>
      </c>
      <c r="AL188" s="4">
        <f t="shared" si="72"/>
        <v>0.74641148325358853</v>
      </c>
      <c r="AM188" s="11">
        <v>20</v>
      </c>
      <c r="AN188" s="58">
        <f t="shared" si="81"/>
        <v>1.1765466422193842</v>
      </c>
      <c r="AO188" s="58">
        <f t="shared" si="77"/>
        <v>1.1765466422193842</v>
      </c>
      <c r="AP188" s="59">
        <v>988</v>
      </c>
      <c r="AQ188" s="40">
        <f t="shared" si="73"/>
        <v>538.90909090909088</v>
      </c>
      <c r="AR188" s="40">
        <f t="shared" si="74"/>
        <v>634.1</v>
      </c>
      <c r="AS188" s="40">
        <f t="shared" si="75"/>
        <v>95.190909090909145</v>
      </c>
      <c r="AT188" s="40">
        <v>82.4</v>
      </c>
      <c r="AU188" s="40">
        <v>93.9</v>
      </c>
      <c r="AV188" s="40">
        <v>148</v>
      </c>
      <c r="AW188" s="40">
        <v>73</v>
      </c>
      <c r="AX188" s="40">
        <v>116.8</v>
      </c>
      <c r="AY188" s="40">
        <f t="shared" si="78"/>
        <v>120</v>
      </c>
      <c r="AZ188" s="11"/>
      <c r="BA188" s="40">
        <f t="shared" si="79"/>
        <v>120</v>
      </c>
      <c r="BB188" s="40">
        <v>0</v>
      </c>
      <c r="BC188" s="40">
        <f t="shared" si="80"/>
        <v>120</v>
      </c>
      <c r="BD188" s="40"/>
      <c r="BE188" s="40">
        <f t="shared" si="76"/>
        <v>120</v>
      </c>
      <c r="BF188" s="26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10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10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10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10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10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10"/>
      <c r="HF188" s="9"/>
      <c r="HG188" s="9"/>
    </row>
    <row r="189" spans="1:215" s="2" customFormat="1" ht="16.95" customHeight="1">
      <c r="A189" s="14" t="s">
        <v>187</v>
      </c>
      <c r="B189" s="40">
        <v>501152</v>
      </c>
      <c r="C189" s="40">
        <v>599317</v>
      </c>
      <c r="D189" s="4">
        <f t="shared" si="68"/>
        <v>1.1958786954856011</v>
      </c>
      <c r="E189" s="11">
        <v>10</v>
      </c>
      <c r="F189" s="5" t="s">
        <v>371</v>
      </c>
      <c r="G189" s="5" t="s">
        <v>371</v>
      </c>
      <c r="H189" s="5" t="s">
        <v>371</v>
      </c>
      <c r="I189" s="5" t="s">
        <v>371</v>
      </c>
      <c r="J189" s="5" t="s">
        <v>371</v>
      </c>
      <c r="K189" s="5" t="s">
        <v>371</v>
      </c>
      <c r="L189" s="5" t="s">
        <v>371</v>
      </c>
      <c r="M189" s="5" t="s">
        <v>371</v>
      </c>
      <c r="N189" s="40">
        <v>6784.4</v>
      </c>
      <c r="O189" s="40">
        <v>6341</v>
      </c>
      <c r="P189" s="4">
        <f t="shared" si="69"/>
        <v>0.93464418371558289</v>
      </c>
      <c r="Q189" s="11">
        <v>20</v>
      </c>
      <c r="R189" s="11">
        <v>1</v>
      </c>
      <c r="S189" s="11">
        <v>15</v>
      </c>
      <c r="T189" s="40">
        <v>40</v>
      </c>
      <c r="U189" s="40">
        <v>42.8</v>
      </c>
      <c r="V189" s="4">
        <f t="shared" si="70"/>
        <v>1.0699999999999998</v>
      </c>
      <c r="W189" s="11">
        <v>10</v>
      </c>
      <c r="X189" s="40">
        <v>23</v>
      </c>
      <c r="Y189" s="40">
        <v>43.2</v>
      </c>
      <c r="Z189" s="4">
        <f t="shared" si="71"/>
        <v>1.8782608695652174</v>
      </c>
      <c r="AA189" s="11">
        <v>40</v>
      </c>
      <c r="AB189" s="5" t="s">
        <v>371</v>
      </c>
      <c r="AC189" s="5" t="s">
        <v>371</v>
      </c>
      <c r="AD189" s="5" t="s">
        <v>371</v>
      </c>
      <c r="AE189" s="5" t="s">
        <v>371</v>
      </c>
      <c r="AF189" s="11" t="s">
        <v>429</v>
      </c>
      <c r="AG189" s="11" t="s">
        <v>429</v>
      </c>
      <c r="AH189" s="11" t="s">
        <v>429</v>
      </c>
      <c r="AI189" s="11" t="s">
        <v>429</v>
      </c>
      <c r="AJ189" s="59">
        <v>64</v>
      </c>
      <c r="AK189" s="59">
        <v>55</v>
      </c>
      <c r="AL189" s="4">
        <f t="shared" si="72"/>
        <v>0.859375</v>
      </c>
      <c r="AM189" s="11">
        <v>20</v>
      </c>
      <c r="AN189" s="58">
        <f t="shared" si="81"/>
        <v>1.2927791774937076</v>
      </c>
      <c r="AO189" s="58">
        <f t="shared" si="77"/>
        <v>1.2092779177493707</v>
      </c>
      <c r="AP189" s="59">
        <v>3724</v>
      </c>
      <c r="AQ189" s="40">
        <f t="shared" si="73"/>
        <v>2031.2727272727275</v>
      </c>
      <c r="AR189" s="40">
        <f t="shared" si="74"/>
        <v>2456.4</v>
      </c>
      <c r="AS189" s="40">
        <f t="shared" si="75"/>
        <v>425.12727272727261</v>
      </c>
      <c r="AT189" s="40">
        <v>421.1</v>
      </c>
      <c r="AU189" s="40">
        <v>408.2</v>
      </c>
      <c r="AV189" s="40">
        <v>349.1</v>
      </c>
      <c r="AW189" s="40">
        <v>352.1</v>
      </c>
      <c r="AX189" s="40">
        <v>429.8</v>
      </c>
      <c r="AY189" s="40">
        <f t="shared" si="78"/>
        <v>496.10000000000014</v>
      </c>
      <c r="AZ189" s="11"/>
      <c r="BA189" s="40">
        <f t="shared" si="79"/>
        <v>496.10000000000014</v>
      </c>
      <c r="BB189" s="40">
        <v>0</v>
      </c>
      <c r="BC189" s="40">
        <f t="shared" si="80"/>
        <v>496.10000000000014</v>
      </c>
      <c r="BD189" s="40"/>
      <c r="BE189" s="40">
        <f t="shared" si="76"/>
        <v>496.1</v>
      </c>
      <c r="BF189" s="26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10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10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10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10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10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10"/>
      <c r="HF189" s="9"/>
      <c r="HG189" s="9"/>
    </row>
    <row r="190" spans="1:215" s="2" customFormat="1" ht="16.95" customHeight="1">
      <c r="A190" s="14" t="s">
        <v>188</v>
      </c>
      <c r="B190" s="40">
        <v>0</v>
      </c>
      <c r="C190" s="40">
        <v>0</v>
      </c>
      <c r="D190" s="4">
        <f t="shared" si="68"/>
        <v>0</v>
      </c>
      <c r="E190" s="11">
        <v>0</v>
      </c>
      <c r="F190" s="5" t="s">
        <v>371</v>
      </c>
      <c r="G190" s="5" t="s">
        <v>371</v>
      </c>
      <c r="H190" s="5" t="s">
        <v>371</v>
      </c>
      <c r="I190" s="5" t="s">
        <v>371</v>
      </c>
      <c r="J190" s="5" t="s">
        <v>371</v>
      </c>
      <c r="K190" s="5" t="s">
        <v>371</v>
      </c>
      <c r="L190" s="5" t="s">
        <v>371</v>
      </c>
      <c r="M190" s="5" t="s">
        <v>371</v>
      </c>
      <c r="N190" s="40">
        <v>2838.7</v>
      </c>
      <c r="O190" s="40">
        <v>2968.1</v>
      </c>
      <c r="P190" s="4">
        <f t="shared" si="69"/>
        <v>1.0455842463099307</v>
      </c>
      <c r="Q190" s="11">
        <v>20</v>
      </c>
      <c r="R190" s="11">
        <v>1</v>
      </c>
      <c r="S190" s="11">
        <v>15</v>
      </c>
      <c r="T190" s="40">
        <v>1045</v>
      </c>
      <c r="U190" s="40">
        <v>1297.2</v>
      </c>
      <c r="V190" s="4">
        <f t="shared" si="70"/>
        <v>1.2413397129186603</v>
      </c>
      <c r="W190" s="11">
        <v>35</v>
      </c>
      <c r="X190" s="40">
        <v>45</v>
      </c>
      <c r="Y190" s="40">
        <v>73.3</v>
      </c>
      <c r="Z190" s="4">
        <f t="shared" si="71"/>
        <v>1.6288888888888888</v>
      </c>
      <c r="AA190" s="11">
        <v>15</v>
      </c>
      <c r="AB190" s="5" t="s">
        <v>371</v>
      </c>
      <c r="AC190" s="5" t="s">
        <v>371</v>
      </c>
      <c r="AD190" s="5" t="s">
        <v>371</v>
      </c>
      <c r="AE190" s="5" t="s">
        <v>371</v>
      </c>
      <c r="AF190" s="11" t="s">
        <v>429</v>
      </c>
      <c r="AG190" s="11" t="s">
        <v>429</v>
      </c>
      <c r="AH190" s="11" t="s">
        <v>429</v>
      </c>
      <c r="AI190" s="11" t="s">
        <v>429</v>
      </c>
      <c r="AJ190" s="59">
        <v>760</v>
      </c>
      <c r="AK190" s="59">
        <v>932</v>
      </c>
      <c r="AL190" s="4">
        <f t="shared" si="72"/>
        <v>1.2263157894736842</v>
      </c>
      <c r="AM190" s="11">
        <v>20</v>
      </c>
      <c r="AN190" s="58">
        <f t="shared" si="81"/>
        <v>1.2220783238205595</v>
      </c>
      <c r="AO190" s="58">
        <f t="shared" si="77"/>
        <v>1.202207832382056</v>
      </c>
      <c r="AP190" s="59">
        <v>928</v>
      </c>
      <c r="AQ190" s="40">
        <f t="shared" si="73"/>
        <v>506.18181818181813</v>
      </c>
      <c r="AR190" s="40">
        <f t="shared" si="74"/>
        <v>608.5</v>
      </c>
      <c r="AS190" s="40">
        <f t="shared" si="75"/>
        <v>102.31818181818187</v>
      </c>
      <c r="AT190" s="40">
        <v>94.7</v>
      </c>
      <c r="AU190" s="40">
        <v>79.8</v>
      </c>
      <c r="AV190" s="40">
        <v>63.1</v>
      </c>
      <c r="AW190" s="40">
        <v>101.8</v>
      </c>
      <c r="AX190" s="40">
        <v>97.1</v>
      </c>
      <c r="AY190" s="40">
        <f t="shared" si="78"/>
        <v>172</v>
      </c>
      <c r="AZ190" s="11"/>
      <c r="BA190" s="40">
        <f t="shared" si="79"/>
        <v>172</v>
      </c>
      <c r="BB190" s="40">
        <v>0</v>
      </c>
      <c r="BC190" s="40">
        <f t="shared" si="80"/>
        <v>172</v>
      </c>
      <c r="BD190" s="40"/>
      <c r="BE190" s="40">
        <f t="shared" si="76"/>
        <v>172</v>
      </c>
      <c r="BF190" s="26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10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10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10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10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10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10"/>
      <c r="HF190" s="9"/>
      <c r="HG190" s="9"/>
    </row>
    <row r="191" spans="1:215" s="2" customFormat="1" ht="16.95" customHeight="1">
      <c r="A191" s="14" t="s">
        <v>189</v>
      </c>
      <c r="B191" s="40">
        <v>0</v>
      </c>
      <c r="C191" s="40">
        <v>0</v>
      </c>
      <c r="D191" s="4">
        <f t="shared" si="68"/>
        <v>0</v>
      </c>
      <c r="E191" s="11">
        <v>0</v>
      </c>
      <c r="F191" s="5" t="s">
        <v>371</v>
      </c>
      <c r="G191" s="5" t="s">
        <v>371</v>
      </c>
      <c r="H191" s="5" t="s">
        <v>371</v>
      </c>
      <c r="I191" s="5" t="s">
        <v>371</v>
      </c>
      <c r="J191" s="5" t="s">
        <v>371</v>
      </c>
      <c r="K191" s="5" t="s">
        <v>371</v>
      </c>
      <c r="L191" s="5" t="s">
        <v>371</v>
      </c>
      <c r="M191" s="5" t="s">
        <v>371</v>
      </c>
      <c r="N191" s="40">
        <v>900.1</v>
      </c>
      <c r="O191" s="40">
        <v>2054.4</v>
      </c>
      <c r="P191" s="4">
        <f t="shared" si="69"/>
        <v>2.2824130652149761</v>
      </c>
      <c r="Q191" s="11">
        <v>20</v>
      </c>
      <c r="R191" s="11">
        <v>1</v>
      </c>
      <c r="S191" s="11">
        <v>15</v>
      </c>
      <c r="T191" s="40">
        <v>246</v>
      </c>
      <c r="U191" s="40">
        <v>391.2</v>
      </c>
      <c r="V191" s="4">
        <f t="shared" si="70"/>
        <v>1.5902439024390242</v>
      </c>
      <c r="W191" s="11">
        <v>25</v>
      </c>
      <c r="X191" s="40">
        <v>10.5</v>
      </c>
      <c r="Y191" s="40">
        <v>12.3</v>
      </c>
      <c r="Z191" s="4">
        <f t="shared" si="71"/>
        <v>1.1714285714285715</v>
      </c>
      <c r="AA191" s="11">
        <v>25</v>
      </c>
      <c r="AB191" s="5" t="s">
        <v>371</v>
      </c>
      <c r="AC191" s="5" t="s">
        <v>371</v>
      </c>
      <c r="AD191" s="5" t="s">
        <v>371</v>
      </c>
      <c r="AE191" s="5" t="s">
        <v>371</v>
      </c>
      <c r="AF191" s="11" t="s">
        <v>429</v>
      </c>
      <c r="AG191" s="11" t="s">
        <v>429</v>
      </c>
      <c r="AH191" s="11" t="s">
        <v>429</v>
      </c>
      <c r="AI191" s="11" t="s">
        <v>429</v>
      </c>
      <c r="AJ191" s="59">
        <v>305</v>
      </c>
      <c r="AK191" s="59">
        <v>305</v>
      </c>
      <c r="AL191" s="4">
        <f t="shared" si="72"/>
        <v>1</v>
      </c>
      <c r="AM191" s="11">
        <v>20</v>
      </c>
      <c r="AN191" s="58">
        <f t="shared" si="81"/>
        <v>1.4256197442951373</v>
      </c>
      <c r="AO191" s="58">
        <f t="shared" si="77"/>
        <v>1.2225619744295138</v>
      </c>
      <c r="AP191" s="59">
        <v>691</v>
      </c>
      <c r="AQ191" s="40">
        <f t="shared" si="73"/>
        <v>376.90909090909093</v>
      </c>
      <c r="AR191" s="40">
        <f t="shared" si="74"/>
        <v>460.8</v>
      </c>
      <c r="AS191" s="40">
        <f t="shared" si="75"/>
        <v>83.890909090909076</v>
      </c>
      <c r="AT191" s="40">
        <v>71.7</v>
      </c>
      <c r="AU191" s="40">
        <v>62.2</v>
      </c>
      <c r="AV191" s="40">
        <v>54</v>
      </c>
      <c r="AW191" s="40">
        <v>79.8</v>
      </c>
      <c r="AX191" s="40">
        <v>73.2</v>
      </c>
      <c r="AY191" s="40">
        <f t="shared" si="78"/>
        <v>119.90000000000003</v>
      </c>
      <c r="AZ191" s="11"/>
      <c r="BA191" s="40">
        <f t="shared" si="79"/>
        <v>119.90000000000003</v>
      </c>
      <c r="BB191" s="40">
        <v>0</v>
      </c>
      <c r="BC191" s="40">
        <f t="shared" si="80"/>
        <v>119.90000000000003</v>
      </c>
      <c r="BD191" s="40"/>
      <c r="BE191" s="40">
        <f t="shared" si="76"/>
        <v>119.9</v>
      </c>
      <c r="BF191" s="26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10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10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10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10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10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10"/>
      <c r="HF191" s="9"/>
      <c r="HG191" s="9"/>
    </row>
    <row r="192" spans="1:215" s="2" customFormat="1" ht="16.95" customHeight="1">
      <c r="A192" s="14" t="s">
        <v>190</v>
      </c>
      <c r="B192" s="40">
        <v>0</v>
      </c>
      <c r="C192" s="40">
        <v>0</v>
      </c>
      <c r="D192" s="4">
        <f t="shared" si="68"/>
        <v>0</v>
      </c>
      <c r="E192" s="11">
        <v>0</v>
      </c>
      <c r="F192" s="5" t="s">
        <v>371</v>
      </c>
      <c r="G192" s="5" t="s">
        <v>371</v>
      </c>
      <c r="H192" s="5" t="s">
        <v>371</v>
      </c>
      <c r="I192" s="5" t="s">
        <v>371</v>
      </c>
      <c r="J192" s="5" t="s">
        <v>371</v>
      </c>
      <c r="K192" s="5" t="s">
        <v>371</v>
      </c>
      <c r="L192" s="5" t="s">
        <v>371</v>
      </c>
      <c r="M192" s="5" t="s">
        <v>371</v>
      </c>
      <c r="N192" s="40">
        <v>3237.5</v>
      </c>
      <c r="O192" s="40">
        <v>328.7</v>
      </c>
      <c r="P192" s="4">
        <f t="shared" si="69"/>
        <v>0.10152895752895752</v>
      </c>
      <c r="Q192" s="11">
        <v>20</v>
      </c>
      <c r="R192" s="11">
        <v>1</v>
      </c>
      <c r="S192" s="11">
        <v>15</v>
      </c>
      <c r="T192" s="40">
        <v>253</v>
      </c>
      <c r="U192" s="40">
        <v>458.8</v>
      </c>
      <c r="V192" s="4">
        <f t="shared" si="70"/>
        <v>1.8134387351778656</v>
      </c>
      <c r="W192" s="11">
        <v>25</v>
      </c>
      <c r="X192" s="40">
        <v>10.5</v>
      </c>
      <c r="Y192" s="40">
        <v>11.7</v>
      </c>
      <c r="Z192" s="4">
        <f t="shared" si="71"/>
        <v>1.1142857142857143</v>
      </c>
      <c r="AA192" s="11">
        <v>25</v>
      </c>
      <c r="AB192" s="5" t="s">
        <v>371</v>
      </c>
      <c r="AC192" s="5" t="s">
        <v>371</v>
      </c>
      <c r="AD192" s="5" t="s">
        <v>371</v>
      </c>
      <c r="AE192" s="5" t="s">
        <v>371</v>
      </c>
      <c r="AF192" s="11" t="s">
        <v>429</v>
      </c>
      <c r="AG192" s="11" t="s">
        <v>429</v>
      </c>
      <c r="AH192" s="11" t="s">
        <v>429</v>
      </c>
      <c r="AI192" s="11" t="s">
        <v>429</v>
      </c>
      <c r="AJ192" s="59">
        <v>360</v>
      </c>
      <c r="AK192" s="59">
        <v>413</v>
      </c>
      <c r="AL192" s="4">
        <f t="shared" si="72"/>
        <v>1.1472222222222221</v>
      </c>
      <c r="AM192" s="11">
        <v>20</v>
      </c>
      <c r="AN192" s="58">
        <f t="shared" si="81"/>
        <v>1.0777917603010769</v>
      </c>
      <c r="AO192" s="58">
        <f t="shared" si="77"/>
        <v>1.0777917603010769</v>
      </c>
      <c r="AP192" s="59">
        <v>375</v>
      </c>
      <c r="AQ192" s="40">
        <f t="shared" si="73"/>
        <v>204.54545454545456</v>
      </c>
      <c r="AR192" s="40">
        <f t="shared" si="74"/>
        <v>220.5</v>
      </c>
      <c r="AS192" s="40">
        <f t="shared" si="75"/>
        <v>15.954545454545439</v>
      </c>
      <c r="AT192" s="40">
        <v>30.9</v>
      </c>
      <c r="AU192" s="40">
        <v>32.4</v>
      </c>
      <c r="AV192" s="40">
        <v>39.299999999999997</v>
      </c>
      <c r="AW192" s="40">
        <v>35.700000000000003</v>
      </c>
      <c r="AX192" s="40">
        <v>39.1</v>
      </c>
      <c r="AY192" s="40">
        <f t="shared" si="78"/>
        <v>43.099999999999994</v>
      </c>
      <c r="AZ192" s="11"/>
      <c r="BA192" s="40">
        <f t="shared" si="79"/>
        <v>43.099999999999994</v>
      </c>
      <c r="BB192" s="40">
        <v>0</v>
      </c>
      <c r="BC192" s="40">
        <f t="shared" si="80"/>
        <v>43.099999999999994</v>
      </c>
      <c r="BD192" s="40"/>
      <c r="BE192" s="40">
        <f t="shared" si="76"/>
        <v>43.1</v>
      </c>
      <c r="BF192" s="26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10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10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10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10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10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10"/>
      <c r="HF192" s="9"/>
      <c r="HG192" s="9"/>
    </row>
    <row r="193" spans="1:215" s="2" customFormat="1" ht="16.95" customHeight="1">
      <c r="A193" s="14" t="s">
        <v>191</v>
      </c>
      <c r="B193" s="40">
        <v>58989</v>
      </c>
      <c r="C193" s="40">
        <v>64228</v>
      </c>
      <c r="D193" s="4">
        <f t="shared" si="68"/>
        <v>1.0888131685568496</v>
      </c>
      <c r="E193" s="11">
        <v>10</v>
      </c>
      <c r="F193" s="5" t="s">
        <v>371</v>
      </c>
      <c r="G193" s="5" t="s">
        <v>371</v>
      </c>
      <c r="H193" s="5" t="s">
        <v>371</v>
      </c>
      <c r="I193" s="5" t="s">
        <v>371</v>
      </c>
      <c r="J193" s="5" t="s">
        <v>371</v>
      </c>
      <c r="K193" s="5" t="s">
        <v>371</v>
      </c>
      <c r="L193" s="5" t="s">
        <v>371</v>
      </c>
      <c r="M193" s="5" t="s">
        <v>371</v>
      </c>
      <c r="N193" s="40">
        <v>1155.7</v>
      </c>
      <c r="O193" s="40">
        <v>1338.4</v>
      </c>
      <c r="P193" s="4">
        <f t="shared" si="69"/>
        <v>1.1580860084797093</v>
      </c>
      <c r="Q193" s="11">
        <v>20</v>
      </c>
      <c r="R193" s="11">
        <v>1</v>
      </c>
      <c r="S193" s="11">
        <v>15</v>
      </c>
      <c r="T193" s="40">
        <v>1991</v>
      </c>
      <c r="U193" s="40">
        <v>2032.1</v>
      </c>
      <c r="V193" s="4">
        <f t="shared" si="70"/>
        <v>1.0206428930185836</v>
      </c>
      <c r="W193" s="11">
        <v>35</v>
      </c>
      <c r="X193" s="40">
        <v>115</v>
      </c>
      <c r="Y193" s="40">
        <v>126.2</v>
      </c>
      <c r="Z193" s="4">
        <f t="shared" si="71"/>
        <v>1.0973913043478261</v>
      </c>
      <c r="AA193" s="11">
        <v>15</v>
      </c>
      <c r="AB193" s="5" t="s">
        <v>371</v>
      </c>
      <c r="AC193" s="5" t="s">
        <v>371</v>
      </c>
      <c r="AD193" s="5" t="s">
        <v>371</v>
      </c>
      <c r="AE193" s="5" t="s">
        <v>371</v>
      </c>
      <c r="AF193" s="11" t="s">
        <v>429</v>
      </c>
      <c r="AG193" s="11" t="s">
        <v>429</v>
      </c>
      <c r="AH193" s="11" t="s">
        <v>429</v>
      </c>
      <c r="AI193" s="11" t="s">
        <v>429</v>
      </c>
      <c r="AJ193" s="59">
        <v>751</v>
      </c>
      <c r="AK193" s="59">
        <v>775</v>
      </c>
      <c r="AL193" s="4">
        <f t="shared" si="72"/>
        <v>1.0319573901464714</v>
      </c>
      <c r="AM193" s="11">
        <v>20</v>
      </c>
      <c r="AN193" s="58">
        <f t="shared" si="81"/>
        <v>1.0597597432953039</v>
      </c>
      <c r="AO193" s="58">
        <f t="shared" si="77"/>
        <v>1.0597597432953039</v>
      </c>
      <c r="AP193" s="59">
        <v>1049</v>
      </c>
      <c r="AQ193" s="40">
        <f t="shared" si="73"/>
        <v>572.18181818181813</v>
      </c>
      <c r="AR193" s="40">
        <f t="shared" si="74"/>
        <v>606.4</v>
      </c>
      <c r="AS193" s="40">
        <f t="shared" si="75"/>
        <v>34.218181818181847</v>
      </c>
      <c r="AT193" s="40">
        <v>102.3</v>
      </c>
      <c r="AU193" s="40">
        <v>86.2</v>
      </c>
      <c r="AV193" s="40">
        <v>83.2</v>
      </c>
      <c r="AW193" s="40">
        <v>100.2</v>
      </c>
      <c r="AX193" s="40">
        <v>103</v>
      </c>
      <c r="AY193" s="40">
        <f t="shared" si="78"/>
        <v>131.5</v>
      </c>
      <c r="AZ193" s="11"/>
      <c r="BA193" s="40">
        <f t="shared" si="79"/>
        <v>131.5</v>
      </c>
      <c r="BB193" s="40">
        <v>0</v>
      </c>
      <c r="BC193" s="40">
        <f t="shared" si="80"/>
        <v>131.5</v>
      </c>
      <c r="BD193" s="40"/>
      <c r="BE193" s="40">
        <f t="shared" si="76"/>
        <v>131.5</v>
      </c>
      <c r="BF193" s="26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10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10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10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10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10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10"/>
      <c r="HF193" s="9"/>
      <c r="HG193" s="9"/>
    </row>
    <row r="194" spans="1:215" s="2" customFormat="1" ht="16.95" customHeight="1">
      <c r="A194" s="14" t="s">
        <v>192</v>
      </c>
      <c r="B194" s="40">
        <v>0</v>
      </c>
      <c r="C194" s="40">
        <v>0</v>
      </c>
      <c r="D194" s="4">
        <f t="shared" si="68"/>
        <v>0</v>
      </c>
      <c r="E194" s="11">
        <v>0</v>
      </c>
      <c r="F194" s="5" t="s">
        <v>371</v>
      </c>
      <c r="G194" s="5" t="s">
        <v>371</v>
      </c>
      <c r="H194" s="5" t="s">
        <v>371</v>
      </c>
      <c r="I194" s="5" t="s">
        <v>371</v>
      </c>
      <c r="J194" s="5" t="s">
        <v>371</v>
      </c>
      <c r="K194" s="5" t="s">
        <v>371</v>
      </c>
      <c r="L194" s="5" t="s">
        <v>371</v>
      </c>
      <c r="M194" s="5" t="s">
        <v>371</v>
      </c>
      <c r="N194" s="40">
        <v>1251</v>
      </c>
      <c r="O194" s="40">
        <v>1189.7</v>
      </c>
      <c r="P194" s="4">
        <f t="shared" si="69"/>
        <v>0.9509992006394884</v>
      </c>
      <c r="Q194" s="11">
        <v>20</v>
      </c>
      <c r="R194" s="11">
        <v>1</v>
      </c>
      <c r="S194" s="11">
        <v>15</v>
      </c>
      <c r="T194" s="40">
        <v>786</v>
      </c>
      <c r="U194" s="40">
        <v>975.4</v>
      </c>
      <c r="V194" s="4">
        <f t="shared" si="70"/>
        <v>1.2409669211195928</v>
      </c>
      <c r="W194" s="11">
        <v>30</v>
      </c>
      <c r="X194" s="40">
        <v>45</v>
      </c>
      <c r="Y194" s="40">
        <v>46.7</v>
      </c>
      <c r="Z194" s="4">
        <f t="shared" si="71"/>
        <v>1.0377777777777779</v>
      </c>
      <c r="AA194" s="11">
        <v>20</v>
      </c>
      <c r="AB194" s="5" t="s">
        <v>371</v>
      </c>
      <c r="AC194" s="5" t="s">
        <v>371</v>
      </c>
      <c r="AD194" s="5" t="s">
        <v>371</v>
      </c>
      <c r="AE194" s="5" t="s">
        <v>371</v>
      </c>
      <c r="AF194" s="11" t="s">
        <v>429</v>
      </c>
      <c r="AG194" s="11" t="s">
        <v>429</v>
      </c>
      <c r="AH194" s="11" t="s">
        <v>429</v>
      </c>
      <c r="AI194" s="11" t="s">
        <v>429</v>
      </c>
      <c r="AJ194" s="59">
        <v>710</v>
      </c>
      <c r="AK194" s="59">
        <v>764</v>
      </c>
      <c r="AL194" s="4">
        <f t="shared" si="72"/>
        <v>1.0760563380281689</v>
      </c>
      <c r="AM194" s="11">
        <v>20</v>
      </c>
      <c r="AN194" s="58">
        <f t="shared" si="81"/>
        <v>1.081196894880919</v>
      </c>
      <c r="AO194" s="58">
        <f t="shared" si="77"/>
        <v>1.081196894880919</v>
      </c>
      <c r="AP194" s="59">
        <v>1855</v>
      </c>
      <c r="AQ194" s="40">
        <f t="shared" si="73"/>
        <v>1011.8181818181818</v>
      </c>
      <c r="AR194" s="40">
        <f t="shared" si="74"/>
        <v>1094</v>
      </c>
      <c r="AS194" s="40">
        <f t="shared" si="75"/>
        <v>82.181818181818244</v>
      </c>
      <c r="AT194" s="40">
        <v>155.6</v>
      </c>
      <c r="AU194" s="40">
        <v>150</v>
      </c>
      <c r="AV194" s="40">
        <v>129.69999999999999</v>
      </c>
      <c r="AW194" s="40">
        <v>215.8</v>
      </c>
      <c r="AX194" s="40">
        <v>178.2</v>
      </c>
      <c r="AY194" s="40">
        <f t="shared" si="78"/>
        <v>264.70000000000005</v>
      </c>
      <c r="AZ194" s="11"/>
      <c r="BA194" s="40">
        <f t="shared" si="79"/>
        <v>264.70000000000005</v>
      </c>
      <c r="BB194" s="40">
        <v>0</v>
      </c>
      <c r="BC194" s="40">
        <f t="shared" si="80"/>
        <v>264.70000000000005</v>
      </c>
      <c r="BD194" s="40"/>
      <c r="BE194" s="40">
        <f t="shared" si="76"/>
        <v>264.7</v>
      </c>
      <c r="BF194" s="26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10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10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10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10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10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10"/>
      <c r="HF194" s="9"/>
      <c r="HG194" s="9"/>
    </row>
    <row r="195" spans="1:215" s="2" customFormat="1" ht="16.95" customHeight="1">
      <c r="A195" s="14" t="s">
        <v>193</v>
      </c>
      <c r="B195" s="40">
        <v>0</v>
      </c>
      <c r="C195" s="40">
        <v>0</v>
      </c>
      <c r="D195" s="4">
        <f t="shared" si="68"/>
        <v>0</v>
      </c>
      <c r="E195" s="11">
        <v>0</v>
      </c>
      <c r="F195" s="5" t="s">
        <v>371</v>
      </c>
      <c r="G195" s="5" t="s">
        <v>371</v>
      </c>
      <c r="H195" s="5" t="s">
        <v>371</v>
      </c>
      <c r="I195" s="5" t="s">
        <v>371</v>
      </c>
      <c r="J195" s="5" t="s">
        <v>371</v>
      </c>
      <c r="K195" s="5" t="s">
        <v>371</v>
      </c>
      <c r="L195" s="5" t="s">
        <v>371</v>
      </c>
      <c r="M195" s="5" t="s">
        <v>371</v>
      </c>
      <c r="N195" s="40">
        <v>243.5</v>
      </c>
      <c r="O195" s="40">
        <v>313.5</v>
      </c>
      <c r="P195" s="4">
        <f t="shared" si="69"/>
        <v>1.2874743326488707</v>
      </c>
      <c r="Q195" s="11">
        <v>20</v>
      </c>
      <c r="R195" s="11">
        <v>1</v>
      </c>
      <c r="S195" s="11">
        <v>15</v>
      </c>
      <c r="T195" s="40">
        <v>843</v>
      </c>
      <c r="U195" s="40">
        <v>1107.2</v>
      </c>
      <c r="V195" s="4">
        <f t="shared" si="70"/>
        <v>1.3134045077105576</v>
      </c>
      <c r="W195" s="11">
        <v>30</v>
      </c>
      <c r="X195" s="40">
        <v>53</v>
      </c>
      <c r="Y195" s="40">
        <v>57.8</v>
      </c>
      <c r="Z195" s="4">
        <f t="shared" si="71"/>
        <v>1.090566037735849</v>
      </c>
      <c r="AA195" s="11">
        <v>20</v>
      </c>
      <c r="AB195" s="5" t="s">
        <v>371</v>
      </c>
      <c r="AC195" s="5" t="s">
        <v>371</v>
      </c>
      <c r="AD195" s="5" t="s">
        <v>371</v>
      </c>
      <c r="AE195" s="5" t="s">
        <v>371</v>
      </c>
      <c r="AF195" s="11" t="s">
        <v>429</v>
      </c>
      <c r="AG195" s="11" t="s">
        <v>429</v>
      </c>
      <c r="AH195" s="11" t="s">
        <v>429</v>
      </c>
      <c r="AI195" s="11" t="s">
        <v>429</v>
      </c>
      <c r="AJ195" s="59">
        <v>470</v>
      </c>
      <c r="AK195" s="59">
        <v>470</v>
      </c>
      <c r="AL195" s="4">
        <f t="shared" si="72"/>
        <v>1</v>
      </c>
      <c r="AM195" s="11">
        <v>20</v>
      </c>
      <c r="AN195" s="58">
        <f t="shared" si="81"/>
        <v>1.1615518346572486</v>
      </c>
      <c r="AO195" s="58">
        <f t="shared" si="77"/>
        <v>1.1615518346572486</v>
      </c>
      <c r="AP195" s="59">
        <v>1185</v>
      </c>
      <c r="AQ195" s="40">
        <f t="shared" si="73"/>
        <v>646.36363636363637</v>
      </c>
      <c r="AR195" s="40">
        <f t="shared" si="74"/>
        <v>750.8</v>
      </c>
      <c r="AS195" s="40">
        <f t="shared" si="75"/>
        <v>104.43636363636358</v>
      </c>
      <c r="AT195" s="40">
        <v>129.1</v>
      </c>
      <c r="AU195" s="40">
        <v>113.2</v>
      </c>
      <c r="AV195" s="40">
        <v>55.7</v>
      </c>
      <c r="AW195" s="40">
        <v>103.7</v>
      </c>
      <c r="AX195" s="40">
        <v>134.4</v>
      </c>
      <c r="AY195" s="40">
        <f t="shared" si="78"/>
        <v>214.69999999999993</v>
      </c>
      <c r="AZ195" s="11"/>
      <c r="BA195" s="40">
        <f t="shared" si="79"/>
        <v>214.69999999999993</v>
      </c>
      <c r="BB195" s="40">
        <v>0</v>
      </c>
      <c r="BC195" s="40">
        <f t="shared" si="80"/>
        <v>214.69999999999993</v>
      </c>
      <c r="BD195" s="40"/>
      <c r="BE195" s="40">
        <f t="shared" si="76"/>
        <v>214.7</v>
      </c>
      <c r="BF195" s="26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10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10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10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10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10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10"/>
      <c r="HF195" s="9"/>
      <c r="HG195" s="9"/>
    </row>
    <row r="196" spans="1:215" s="2" customFormat="1" ht="16.95" customHeight="1">
      <c r="A196" s="14" t="s">
        <v>194</v>
      </c>
      <c r="B196" s="40">
        <v>0</v>
      </c>
      <c r="C196" s="40">
        <v>0</v>
      </c>
      <c r="D196" s="4">
        <f t="shared" si="68"/>
        <v>0</v>
      </c>
      <c r="E196" s="11">
        <v>0</v>
      </c>
      <c r="F196" s="5" t="s">
        <v>371</v>
      </c>
      <c r="G196" s="5" t="s">
        <v>371</v>
      </c>
      <c r="H196" s="5" t="s">
        <v>371</v>
      </c>
      <c r="I196" s="5" t="s">
        <v>371</v>
      </c>
      <c r="J196" s="5" t="s">
        <v>371</v>
      </c>
      <c r="K196" s="5" t="s">
        <v>371</v>
      </c>
      <c r="L196" s="5" t="s">
        <v>371</v>
      </c>
      <c r="M196" s="5" t="s">
        <v>371</v>
      </c>
      <c r="N196" s="40">
        <v>579.5</v>
      </c>
      <c r="O196" s="40">
        <v>96.2</v>
      </c>
      <c r="P196" s="4">
        <f t="shared" si="69"/>
        <v>0.16600517687661778</v>
      </c>
      <c r="Q196" s="11">
        <v>20</v>
      </c>
      <c r="R196" s="11">
        <v>1</v>
      </c>
      <c r="S196" s="11">
        <v>15</v>
      </c>
      <c r="T196" s="40">
        <v>115</v>
      </c>
      <c r="U196" s="40">
        <v>182.7</v>
      </c>
      <c r="V196" s="4">
        <f t="shared" si="70"/>
        <v>1.5886956521739128</v>
      </c>
      <c r="W196" s="11">
        <v>25</v>
      </c>
      <c r="X196" s="40">
        <v>23</v>
      </c>
      <c r="Y196" s="40">
        <v>24.9</v>
      </c>
      <c r="Z196" s="4">
        <f t="shared" si="71"/>
        <v>1.0826086956521739</v>
      </c>
      <c r="AA196" s="11">
        <v>25</v>
      </c>
      <c r="AB196" s="5" t="s">
        <v>371</v>
      </c>
      <c r="AC196" s="5" t="s">
        <v>371</v>
      </c>
      <c r="AD196" s="5" t="s">
        <v>371</v>
      </c>
      <c r="AE196" s="5" t="s">
        <v>371</v>
      </c>
      <c r="AF196" s="11" t="s">
        <v>429</v>
      </c>
      <c r="AG196" s="11" t="s">
        <v>429</v>
      </c>
      <c r="AH196" s="11" t="s">
        <v>429</v>
      </c>
      <c r="AI196" s="11" t="s">
        <v>429</v>
      </c>
      <c r="AJ196" s="59">
        <v>230</v>
      </c>
      <c r="AK196" s="59">
        <v>306</v>
      </c>
      <c r="AL196" s="4">
        <f t="shared" si="72"/>
        <v>1.3304347826086957</v>
      </c>
      <c r="AM196" s="11">
        <v>20</v>
      </c>
      <c r="AN196" s="58">
        <f t="shared" si="81"/>
        <v>1.0639181703367468</v>
      </c>
      <c r="AO196" s="58">
        <f t="shared" si="77"/>
        <v>1.0639181703367468</v>
      </c>
      <c r="AP196" s="59">
        <v>192</v>
      </c>
      <c r="AQ196" s="40">
        <f t="shared" si="73"/>
        <v>104.72727272727272</v>
      </c>
      <c r="AR196" s="40">
        <f t="shared" si="74"/>
        <v>111.4</v>
      </c>
      <c r="AS196" s="40">
        <f t="shared" si="75"/>
        <v>6.6727272727272862</v>
      </c>
      <c r="AT196" s="40">
        <v>14.9</v>
      </c>
      <c r="AU196" s="40">
        <v>14.9</v>
      </c>
      <c r="AV196" s="40">
        <v>18.7</v>
      </c>
      <c r="AW196" s="40">
        <v>16.100000000000001</v>
      </c>
      <c r="AX196" s="40">
        <v>20.2</v>
      </c>
      <c r="AY196" s="40">
        <f t="shared" si="78"/>
        <v>26.600000000000009</v>
      </c>
      <c r="AZ196" s="11"/>
      <c r="BA196" s="40">
        <f t="shared" si="79"/>
        <v>26.600000000000009</v>
      </c>
      <c r="BB196" s="40">
        <v>0</v>
      </c>
      <c r="BC196" s="40">
        <f t="shared" si="80"/>
        <v>26.600000000000009</v>
      </c>
      <c r="BD196" s="40"/>
      <c r="BE196" s="40">
        <f t="shared" si="76"/>
        <v>26.6</v>
      </c>
      <c r="BF196" s="26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10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10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10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10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10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10"/>
      <c r="HF196" s="9"/>
      <c r="HG196" s="9"/>
    </row>
    <row r="197" spans="1:215" s="2" customFormat="1" ht="16.95" customHeight="1">
      <c r="A197" s="14" t="s">
        <v>195</v>
      </c>
      <c r="B197" s="40">
        <v>0</v>
      </c>
      <c r="C197" s="40">
        <v>0</v>
      </c>
      <c r="D197" s="4">
        <f t="shared" si="68"/>
        <v>0</v>
      </c>
      <c r="E197" s="11">
        <v>0</v>
      </c>
      <c r="F197" s="5" t="s">
        <v>371</v>
      </c>
      <c r="G197" s="5" t="s">
        <v>371</v>
      </c>
      <c r="H197" s="5" t="s">
        <v>371</v>
      </c>
      <c r="I197" s="5" t="s">
        <v>371</v>
      </c>
      <c r="J197" s="5" t="s">
        <v>371</v>
      </c>
      <c r="K197" s="5" t="s">
        <v>371</v>
      </c>
      <c r="L197" s="5" t="s">
        <v>371</v>
      </c>
      <c r="M197" s="5" t="s">
        <v>371</v>
      </c>
      <c r="N197" s="40">
        <v>1089.5999999999999</v>
      </c>
      <c r="O197" s="40">
        <v>1258.5</v>
      </c>
      <c r="P197" s="4">
        <f t="shared" si="69"/>
        <v>1.1550110132158591</v>
      </c>
      <c r="Q197" s="11">
        <v>20</v>
      </c>
      <c r="R197" s="11">
        <v>1</v>
      </c>
      <c r="S197" s="11">
        <v>15</v>
      </c>
      <c r="T197" s="40">
        <v>2400</v>
      </c>
      <c r="U197" s="40">
        <v>2767.3</v>
      </c>
      <c r="V197" s="4">
        <f t="shared" si="70"/>
        <v>1.1530416666666667</v>
      </c>
      <c r="W197" s="11">
        <v>35</v>
      </c>
      <c r="X197" s="40">
        <v>91</v>
      </c>
      <c r="Y197" s="40">
        <v>95.9</v>
      </c>
      <c r="Z197" s="4">
        <f t="shared" si="71"/>
        <v>1.0538461538461539</v>
      </c>
      <c r="AA197" s="11">
        <v>15</v>
      </c>
      <c r="AB197" s="5" t="s">
        <v>371</v>
      </c>
      <c r="AC197" s="5" t="s">
        <v>371</v>
      </c>
      <c r="AD197" s="5" t="s">
        <v>371</v>
      </c>
      <c r="AE197" s="5" t="s">
        <v>371</v>
      </c>
      <c r="AF197" s="11" t="s">
        <v>429</v>
      </c>
      <c r="AG197" s="11" t="s">
        <v>429</v>
      </c>
      <c r="AH197" s="11" t="s">
        <v>429</v>
      </c>
      <c r="AI197" s="11" t="s">
        <v>429</v>
      </c>
      <c r="AJ197" s="59">
        <v>1380</v>
      </c>
      <c r="AK197" s="59">
        <v>1384</v>
      </c>
      <c r="AL197" s="4">
        <f t="shared" si="72"/>
        <v>1.0028985507246377</v>
      </c>
      <c r="AM197" s="11">
        <v>20</v>
      </c>
      <c r="AN197" s="58">
        <f t="shared" si="81"/>
        <v>1.0887842087603388</v>
      </c>
      <c r="AO197" s="58">
        <f t="shared" si="77"/>
        <v>1.0887842087603388</v>
      </c>
      <c r="AP197" s="59">
        <v>453</v>
      </c>
      <c r="AQ197" s="40">
        <f t="shared" si="73"/>
        <v>247.09090909090907</v>
      </c>
      <c r="AR197" s="40">
        <f t="shared" si="74"/>
        <v>269</v>
      </c>
      <c r="AS197" s="40">
        <f t="shared" si="75"/>
        <v>21.909090909090935</v>
      </c>
      <c r="AT197" s="40">
        <v>37.700000000000003</v>
      </c>
      <c r="AU197" s="40">
        <v>47</v>
      </c>
      <c r="AV197" s="40">
        <v>37.799999999999997</v>
      </c>
      <c r="AW197" s="40">
        <v>35.799999999999997</v>
      </c>
      <c r="AX197" s="40">
        <v>41.3</v>
      </c>
      <c r="AY197" s="40">
        <f t="shared" si="78"/>
        <v>69.399999999999977</v>
      </c>
      <c r="AZ197" s="11"/>
      <c r="BA197" s="40">
        <f t="shared" si="79"/>
        <v>69.399999999999977</v>
      </c>
      <c r="BB197" s="40">
        <v>0</v>
      </c>
      <c r="BC197" s="40">
        <f t="shared" si="80"/>
        <v>69.399999999999977</v>
      </c>
      <c r="BD197" s="40"/>
      <c r="BE197" s="40">
        <f t="shared" si="76"/>
        <v>69.400000000000006</v>
      </c>
      <c r="BF197" s="26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10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10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10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10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10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10"/>
      <c r="HF197" s="9"/>
      <c r="HG197" s="9"/>
    </row>
    <row r="198" spans="1:215" s="2" customFormat="1" ht="16.95" customHeight="1">
      <c r="A198" s="14" t="s">
        <v>196</v>
      </c>
      <c r="B198" s="40">
        <v>0</v>
      </c>
      <c r="C198" s="40">
        <v>0</v>
      </c>
      <c r="D198" s="4">
        <f t="shared" si="68"/>
        <v>0</v>
      </c>
      <c r="E198" s="11">
        <v>0</v>
      </c>
      <c r="F198" s="5" t="s">
        <v>371</v>
      </c>
      <c r="G198" s="5" t="s">
        <v>371</v>
      </c>
      <c r="H198" s="5" t="s">
        <v>371</v>
      </c>
      <c r="I198" s="5" t="s">
        <v>371</v>
      </c>
      <c r="J198" s="5" t="s">
        <v>371</v>
      </c>
      <c r="K198" s="5" t="s">
        <v>371</v>
      </c>
      <c r="L198" s="5" t="s">
        <v>371</v>
      </c>
      <c r="M198" s="5" t="s">
        <v>371</v>
      </c>
      <c r="N198" s="40">
        <v>1453.8</v>
      </c>
      <c r="O198" s="40">
        <v>1203.5</v>
      </c>
      <c r="P198" s="4">
        <f t="shared" si="69"/>
        <v>0.82783051313798328</v>
      </c>
      <c r="Q198" s="11">
        <v>20</v>
      </c>
      <c r="R198" s="11">
        <v>1</v>
      </c>
      <c r="S198" s="11">
        <v>15</v>
      </c>
      <c r="T198" s="40">
        <v>455</v>
      </c>
      <c r="U198" s="40">
        <v>498.8</v>
      </c>
      <c r="V198" s="4">
        <f t="shared" si="70"/>
        <v>1.0962637362637362</v>
      </c>
      <c r="W198" s="11">
        <v>25</v>
      </c>
      <c r="X198" s="40">
        <v>23</v>
      </c>
      <c r="Y198" s="40">
        <v>36.5</v>
      </c>
      <c r="Z198" s="4">
        <f t="shared" si="71"/>
        <v>1.5869565217391304</v>
      </c>
      <c r="AA198" s="11">
        <v>25</v>
      </c>
      <c r="AB198" s="5" t="s">
        <v>371</v>
      </c>
      <c r="AC198" s="5" t="s">
        <v>371</v>
      </c>
      <c r="AD198" s="5" t="s">
        <v>371</v>
      </c>
      <c r="AE198" s="5" t="s">
        <v>371</v>
      </c>
      <c r="AF198" s="11" t="s">
        <v>429</v>
      </c>
      <c r="AG198" s="11" t="s">
        <v>429</v>
      </c>
      <c r="AH198" s="11" t="s">
        <v>429</v>
      </c>
      <c r="AI198" s="11" t="s">
        <v>429</v>
      </c>
      <c r="AJ198" s="59">
        <v>445</v>
      </c>
      <c r="AK198" s="59">
        <v>482</v>
      </c>
      <c r="AL198" s="4">
        <f t="shared" si="72"/>
        <v>1.0831460674157303</v>
      </c>
      <c r="AM198" s="11">
        <v>20</v>
      </c>
      <c r="AN198" s="58">
        <f t="shared" si="81"/>
        <v>1.1457146482013898</v>
      </c>
      <c r="AO198" s="58">
        <f t="shared" si="77"/>
        <v>1.1457146482013898</v>
      </c>
      <c r="AP198" s="59">
        <v>1454</v>
      </c>
      <c r="AQ198" s="40">
        <f t="shared" si="73"/>
        <v>793.09090909090912</v>
      </c>
      <c r="AR198" s="40">
        <f t="shared" si="74"/>
        <v>908.7</v>
      </c>
      <c r="AS198" s="40">
        <f t="shared" si="75"/>
        <v>115.60909090909092</v>
      </c>
      <c r="AT198" s="40">
        <v>126.7</v>
      </c>
      <c r="AU198" s="40">
        <v>158.9</v>
      </c>
      <c r="AV198" s="40">
        <v>79.900000000000006</v>
      </c>
      <c r="AW198" s="40">
        <v>164</v>
      </c>
      <c r="AX198" s="40">
        <v>128.69999999999999</v>
      </c>
      <c r="AY198" s="40">
        <f t="shared" si="78"/>
        <v>250.5</v>
      </c>
      <c r="AZ198" s="11"/>
      <c r="BA198" s="40">
        <f t="shared" si="79"/>
        <v>250.5</v>
      </c>
      <c r="BB198" s="40">
        <v>0</v>
      </c>
      <c r="BC198" s="40">
        <f t="shared" si="80"/>
        <v>250.5</v>
      </c>
      <c r="BD198" s="40"/>
      <c r="BE198" s="40">
        <f t="shared" si="76"/>
        <v>250.5</v>
      </c>
      <c r="BF198" s="26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10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10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10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10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10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10"/>
      <c r="HF198" s="9"/>
      <c r="HG198" s="9"/>
    </row>
    <row r="199" spans="1:215" s="2" customFormat="1" ht="16.95" customHeight="1">
      <c r="A199" s="19" t="s">
        <v>197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26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10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10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10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10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10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10"/>
      <c r="HF199" s="9"/>
      <c r="HG199" s="9"/>
    </row>
    <row r="200" spans="1:215" s="2" customFormat="1" ht="16.95" customHeight="1">
      <c r="A200" s="14" t="s">
        <v>198</v>
      </c>
      <c r="B200" s="40">
        <v>0</v>
      </c>
      <c r="C200" s="40">
        <v>0</v>
      </c>
      <c r="D200" s="4">
        <f t="shared" si="68"/>
        <v>0</v>
      </c>
      <c r="E200" s="11">
        <v>0</v>
      </c>
      <c r="F200" s="5" t="s">
        <v>371</v>
      </c>
      <c r="G200" s="5" t="s">
        <v>371</v>
      </c>
      <c r="H200" s="5" t="s">
        <v>371</v>
      </c>
      <c r="I200" s="5" t="s">
        <v>371</v>
      </c>
      <c r="J200" s="5" t="s">
        <v>371</v>
      </c>
      <c r="K200" s="5" t="s">
        <v>371</v>
      </c>
      <c r="L200" s="5" t="s">
        <v>371</v>
      </c>
      <c r="M200" s="5" t="s">
        <v>371</v>
      </c>
      <c r="N200" s="40">
        <v>2038.2</v>
      </c>
      <c r="O200" s="40">
        <v>764.3</v>
      </c>
      <c r="P200" s="4">
        <f t="shared" si="69"/>
        <v>0.37498773427534093</v>
      </c>
      <c r="Q200" s="11">
        <v>20</v>
      </c>
      <c r="R200" s="11">
        <v>1</v>
      </c>
      <c r="S200" s="11">
        <v>15</v>
      </c>
      <c r="T200" s="40">
        <v>32</v>
      </c>
      <c r="U200" s="40">
        <v>77.7</v>
      </c>
      <c r="V200" s="4">
        <f t="shared" si="70"/>
        <v>2.4281250000000001</v>
      </c>
      <c r="W200" s="11">
        <v>35</v>
      </c>
      <c r="X200" s="40">
        <v>6</v>
      </c>
      <c r="Y200" s="40">
        <v>7.6</v>
      </c>
      <c r="Z200" s="4">
        <f t="shared" si="71"/>
        <v>1.2666666666666666</v>
      </c>
      <c r="AA200" s="11">
        <v>15</v>
      </c>
      <c r="AB200" s="5" t="s">
        <v>371</v>
      </c>
      <c r="AC200" s="5" t="s">
        <v>371</v>
      </c>
      <c r="AD200" s="5" t="s">
        <v>371</v>
      </c>
      <c r="AE200" s="5" t="s">
        <v>371</v>
      </c>
      <c r="AF200" s="11" t="s">
        <v>429</v>
      </c>
      <c r="AG200" s="11" t="s">
        <v>429</v>
      </c>
      <c r="AH200" s="11" t="s">
        <v>429</v>
      </c>
      <c r="AI200" s="11" t="s">
        <v>429</v>
      </c>
      <c r="AJ200" s="59">
        <v>271</v>
      </c>
      <c r="AK200" s="59">
        <v>287</v>
      </c>
      <c r="AL200" s="4">
        <f t="shared" si="72"/>
        <v>1.0590405904059041</v>
      </c>
      <c r="AM200" s="11">
        <v>20</v>
      </c>
      <c r="AN200" s="58">
        <f t="shared" si="81"/>
        <v>1.4063327761297608</v>
      </c>
      <c r="AO200" s="58">
        <f t="shared" si="77"/>
        <v>1.220633277612976</v>
      </c>
      <c r="AP200" s="59">
        <v>1292</v>
      </c>
      <c r="AQ200" s="40">
        <f t="shared" si="73"/>
        <v>704.72727272727275</v>
      </c>
      <c r="AR200" s="40">
        <f t="shared" si="74"/>
        <v>860.2</v>
      </c>
      <c r="AS200" s="40">
        <f t="shared" si="75"/>
        <v>155.4727272727273</v>
      </c>
      <c r="AT200" s="40">
        <v>67.400000000000006</v>
      </c>
      <c r="AU200" s="40">
        <v>64</v>
      </c>
      <c r="AV200" s="40">
        <v>98</v>
      </c>
      <c r="AW200" s="40">
        <v>135.5</v>
      </c>
      <c r="AX200" s="40">
        <v>152.69999999999999</v>
      </c>
      <c r="AY200" s="40">
        <f t="shared" si="78"/>
        <v>342.60000000000014</v>
      </c>
      <c r="AZ200" s="11"/>
      <c r="BA200" s="40">
        <f t="shared" si="79"/>
        <v>342.60000000000014</v>
      </c>
      <c r="BB200" s="40">
        <v>0</v>
      </c>
      <c r="BC200" s="40">
        <f t="shared" si="80"/>
        <v>342.60000000000014</v>
      </c>
      <c r="BD200" s="40"/>
      <c r="BE200" s="40">
        <f t="shared" si="76"/>
        <v>342.6</v>
      </c>
      <c r="BF200" s="26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10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10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10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10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10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10"/>
      <c r="HF200" s="9"/>
      <c r="HG200" s="9"/>
    </row>
    <row r="201" spans="1:215" s="2" customFormat="1" ht="16.95" customHeight="1">
      <c r="A201" s="14" t="s">
        <v>199</v>
      </c>
      <c r="B201" s="40">
        <v>0</v>
      </c>
      <c r="C201" s="40">
        <v>0</v>
      </c>
      <c r="D201" s="4">
        <f t="shared" si="68"/>
        <v>0</v>
      </c>
      <c r="E201" s="11">
        <v>0</v>
      </c>
      <c r="F201" s="5" t="s">
        <v>371</v>
      </c>
      <c r="G201" s="5" t="s">
        <v>371</v>
      </c>
      <c r="H201" s="5" t="s">
        <v>371</v>
      </c>
      <c r="I201" s="5" t="s">
        <v>371</v>
      </c>
      <c r="J201" s="5" t="s">
        <v>371</v>
      </c>
      <c r="K201" s="5" t="s">
        <v>371</v>
      </c>
      <c r="L201" s="5" t="s">
        <v>371</v>
      </c>
      <c r="M201" s="5" t="s">
        <v>371</v>
      </c>
      <c r="N201" s="40">
        <v>378.8</v>
      </c>
      <c r="O201" s="40">
        <v>190.5</v>
      </c>
      <c r="P201" s="4">
        <f t="shared" si="69"/>
        <v>0.50290390707497357</v>
      </c>
      <c r="Q201" s="11">
        <v>20</v>
      </c>
      <c r="R201" s="11">
        <v>1</v>
      </c>
      <c r="S201" s="11">
        <v>15</v>
      </c>
      <c r="T201" s="40">
        <v>1</v>
      </c>
      <c r="U201" s="40">
        <v>0</v>
      </c>
      <c r="V201" s="4">
        <f t="shared" si="70"/>
        <v>0</v>
      </c>
      <c r="W201" s="11">
        <v>30</v>
      </c>
      <c r="X201" s="40">
        <v>2</v>
      </c>
      <c r="Y201" s="40">
        <v>0.2</v>
      </c>
      <c r="Z201" s="4">
        <f t="shared" si="71"/>
        <v>0.1</v>
      </c>
      <c r="AA201" s="11">
        <v>20</v>
      </c>
      <c r="AB201" s="5" t="s">
        <v>371</v>
      </c>
      <c r="AC201" s="5" t="s">
        <v>371</v>
      </c>
      <c r="AD201" s="5" t="s">
        <v>371</v>
      </c>
      <c r="AE201" s="5" t="s">
        <v>371</v>
      </c>
      <c r="AF201" s="11" t="s">
        <v>429</v>
      </c>
      <c r="AG201" s="11" t="s">
        <v>429</v>
      </c>
      <c r="AH201" s="11" t="s">
        <v>429</v>
      </c>
      <c r="AI201" s="11" t="s">
        <v>429</v>
      </c>
      <c r="AJ201" s="59">
        <v>50</v>
      </c>
      <c r="AK201" s="59">
        <v>50</v>
      </c>
      <c r="AL201" s="4">
        <f t="shared" si="72"/>
        <v>1</v>
      </c>
      <c r="AM201" s="11">
        <v>20</v>
      </c>
      <c r="AN201" s="58">
        <f t="shared" si="81"/>
        <v>0.44817217277618543</v>
      </c>
      <c r="AO201" s="58">
        <f t="shared" si="77"/>
        <v>0.44817217277618543</v>
      </c>
      <c r="AP201" s="59">
        <v>604</v>
      </c>
      <c r="AQ201" s="40">
        <f t="shared" si="73"/>
        <v>329.45454545454544</v>
      </c>
      <c r="AR201" s="40">
        <f t="shared" si="74"/>
        <v>147.69999999999999</v>
      </c>
      <c r="AS201" s="40">
        <f t="shared" si="75"/>
        <v>-181.75454545454545</v>
      </c>
      <c r="AT201" s="40">
        <v>49.1</v>
      </c>
      <c r="AU201" s="40">
        <v>65.900000000000006</v>
      </c>
      <c r="AV201" s="40">
        <v>0</v>
      </c>
      <c r="AW201" s="40">
        <v>43.3</v>
      </c>
      <c r="AX201" s="40">
        <v>68</v>
      </c>
      <c r="AY201" s="40">
        <f t="shared" si="78"/>
        <v>-78.600000000000023</v>
      </c>
      <c r="AZ201" s="11"/>
      <c r="BA201" s="40">
        <f t="shared" si="79"/>
        <v>0</v>
      </c>
      <c r="BB201" s="40">
        <v>0</v>
      </c>
      <c r="BC201" s="40">
        <f t="shared" si="80"/>
        <v>0</v>
      </c>
      <c r="BD201" s="40">
        <f>MIN(BC201,42.3)</f>
        <v>0</v>
      </c>
      <c r="BE201" s="40">
        <f t="shared" si="76"/>
        <v>0</v>
      </c>
      <c r="BF201" s="26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10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10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10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10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10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10"/>
      <c r="HF201" s="9"/>
      <c r="HG201" s="9"/>
    </row>
    <row r="202" spans="1:215" s="2" customFormat="1" ht="16.95" customHeight="1">
      <c r="A202" s="14" t="s">
        <v>200</v>
      </c>
      <c r="B202" s="40">
        <v>0</v>
      </c>
      <c r="C202" s="40">
        <v>0</v>
      </c>
      <c r="D202" s="4">
        <f t="shared" si="68"/>
        <v>0</v>
      </c>
      <c r="E202" s="11">
        <v>0</v>
      </c>
      <c r="F202" s="5" t="s">
        <v>371</v>
      </c>
      <c r="G202" s="5" t="s">
        <v>371</v>
      </c>
      <c r="H202" s="5" t="s">
        <v>371</v>
      </c>
      <c r="I202" s="5" t="s">
        <v>371</v>
      </c>
      <c r="J202" s="5" t="s">
        <v>371</v>
      </c>
      <c r="K202" s="5" t="s">
        <v>371</v>
      </c>
      <c r="L202" s="5" t="s">
        <v>371</v>
      </c>
      <c r="M202" s="5" t="s">
        <v>371</v>
      </c>
      <c r="N202" s="40">
        <v>3271.9</v>
      </c>
      <c r="O202" s="40">
        <v>760.8</v>
      </c>
      <c r="P202" s="4">
        <f t="shared" si="69"/>
        <v>0.23252544393166047</v>
      </c>
      <c r="Q202" s="11">
        <v>20</v>
      </c>
      <c r="R202" s="11">
        <v>1</v>
      </c>
      <c r="S202" s="11">
        <v>15</v>
      </c>
      <c r="T202" s="40">
        <v>251</v>
      </c>
      <c r="U202" s="40">
        <v>383.2</v>
      </c>
      <c r="V202" s="4">
        <f t="shared" si="70"/>
        <v>1.5266932270916334</v>
      </c>
      <c r="W202" s="11">
        <v>30</v>
      </c>
      <c r="X202" s="40">
        <v>42</v>
      </c>
      <c r="Y202" s="40">
        <v>43.8</v>
      </c>
      <c r="Z202" s="4">
        <f t="shared" si="71"/>
        <v>1.0428571428571427</v>
      </c>
      <c r="AA202" s="11">
        <v>20</v>
      </c>
      <c r="AB202" s="5" t="s">
        <v>371</v>
      </c>
      <c r="AC202" s="5" t="s">
        <v>371</v>
      </c>
      <c r="AD202" s="5" t="s">
        <v>371</v>
      </c>
      <c r="AE202" s="5" t="s">
        <v>371</v>
      </c>
      <c r="AF202" s="11" t="s">
        <v>429</v>
      </c>
      <c r="AG202" s="11" t="s">
        <v>429</v>
      </c>
      <c r="AH202" s="11" t="s">
        <v>429</v>
      </c>
      <c r="AI202" s="11" t="s">
        <v>429</v>
      </c>
      <c r="AJ202" s="59">
        <v>567</v>
      </c>
      <c r="AK202" s="59">
        <v>479</v>
      </c>
      <c r="AL202" s="4">
        <f t="shared" si="72"/>
        <v>0.84479717813051147</v>
      </c>
      <c r="AM202" s="11">
        <v>20</v>
      </c>
      <c r="AN202" s="58">
        <f t="shared" si="81"/>
        <v>0.98289897248700275</v>
      </c>
      <c r="AO202" s="58">
        <f t="shared" si="77"/>
        <v>0.98289897248700275</v>
      </c>
      <c r="AP202" s="59">
        <v>485</v>
      </c>
      <c r="AQ202" s="40">
        <f t="shared" si="73"/>
        <v>264.54545454545456</v>
      </c>
      <c r="AR202" s="40">
        <f t="shared" si="74"/>
        <v>260</v>
      </c>
      <c r="AS202" s="40">
        <f t="shared" si="75"/>
        <v>-4.545454545454561</v>
      </c>
      <c r="AT202" s="40">
        <v>54</v>
      </c>
      <c r="AU202" s="40">
        <v>50.1</v>
      </c>
      <c r="AV202" s="40">
        <v>29.9</v>
      </c>
      <c r="AW202" s="40">
        <v>35</v>
      </c>
      <c r="AX202" s="40">
        <v>53.3</v>
      </c>
      <c r="AY202" s="40">
        <f t="shared" si="78"/>
        <v>37.699999999999989</v>
      </c>
      <c r="AZ202" s="11"/>
      <c r="BA202" s="40">
        <f t="shared" si="79"/>
        <v>37.699999999999989</v>
      </c>
      <c r="BB202" s="40">
        <v>0</v>
      </c>
      <c r="BC202" s="40">
        <f t="shared" si="80"/>
        <v>37.699999999999989</v>
      </c>
      <c r="BD202" s="40"/>
      <c r="BE202" s="40">
        <f t="shared" si="76"/>
        <v>37.700000000000003</v>
      </c>
      <c r="BF202" s="26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10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10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10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10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10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10"/>
      <c r="HF202" s="9"/>
      <c r="HG202" s="9"/>
    </row>
    <row r="203" spans="1:215" s="2" customFormat="1" ht="16.95" customHeight="1">
      <c r="A203" s="14" t="s">
        <v>201</v>
      </c>
      <c r="B203" s="40">
        <v>0</v>
      </c>
      <c r="C203" s="40">
        <v>0</v>
      </c>
      <c r="D203" s="4">
        <f t="shared" si="68"/>
        <v>0</v>
      </c>
      <c r="E203" s="11">
        <v>0</v>
      </c>
      <c r="F203" s="5" t="s">
        <v>371</v>
      </c>
      <c r="G203" s="5" t="s">
        <v>371</v>
      </c>
      <c r="H203" s="5" t="s">
        <v>371</v>
      </c>
      <c r="I203" s="5" t="s">
        <v>371</v>
      </c>
      <c r="J203" s="5" t="s">
        <v>371</v>
      </c>
      <c r="K203" s="5" t="s">
        <v>371</v>
      </c>
      <c r="L203" s="5" t="s">
        <v>371</v>
      </c>
      <c r="M203" s="5" t="s">
        <v>371</v>
      </c>
      <c r="N203" s="40">
        <v>1325.9</v>
      </c>
      <c r="O203" s="40">
        <v>454.5</v>
      </c>
      <c r="P203" s="4">
        <f t="shared" si="69"/>
        <v>0.34278603212911984</v>
      </c>
      <c r="Q203" s="11">
        <v>20</v>
      </c>
      <c r="R203" s="11">
        <v>1</v>
      </c>
      <c r="S203" s="11">
        <v>15</v>
      </c>
      <c r="T203" s="40">
        <v>1</v>
      </c>
      <c r="U203" s="40">
        <v>0.4</v>
      </c>
      <c r="V203" s="4">
        <f t="shared" si="70"/>
        <v>0.4</v>
      </c>
      <c r="W203" s="11">
        <v>30</v>
      </c>
      <c r="X203" s="40">
        <v>2</v>
      </c>
      <c r="Y203" s="40">
        <v>0.9</v>
      </c>
      <c r="Z203" s="4">
        <f t="shared" si="71"/>
        <v>0.45</v>
      </c>
      <c r="AA203" s="11">
        <v>20</v>
      </c>
      <c r="AB203" s="5" t="s">
        <v>371</v>
      </c>
      <c r="AC203" s="5" t="s">
        <v>371</v>
      </c>
      <c r="AD203" s="5" t="s">
        <v>371</v>
      </c>
      <c r="AE203" s="5" t="s">
        <v>371</v>
      </c>
      <c r="AF203" s="11" t="s">
        <v>429</v>
      </c>
      <c r="AG203" s="11" t="s">
        <v>429</v>
      </c>
      <c r="AH203" s="11" t="s">
        <v>429</v>
      </c>
      <c r="AI203" s="11" t="s">
        <v>429</v>
      </c>
      <c r="AJ203" s="59">
        <v>75</v>
      </c>
      <c r="AK203" s="59">
        <v>75</v>
      </c>
      <c r="AL203" s="4">
        <f t="shared" si="72"/>
        <v>1</v>
      </c>
      <c r="AM203" s="11">
        <v>20</v>
      </c>
      <c r="AN203" s="58">
        <f t="shared" si="81"/>
        <v>0.59862591088173711</v>
      </c>
      <c r="AO203" s="58">
        <f t="shared" si="77"/>
        <v>0.59862591088173711</v>
      </c>
      <c r="AP203" s="59">
        <v>82</v>
      </c>
      <c r="AQ203" s="40">
        <f t="shared" si="73"/>
        <v>44.727272727272727</v>
      </c>
      <c r="AR203" s="40">
        <f t="shared" si="74"/>
        <v>26.8</v>
      </c>
      <c r="AS203" s="40">
        <f t="shared" si="75"/>
        <v>-17.927272727272726</v>
      </c>
      <c r="AT203" s="40">
        <v>6.3</v>
      </c>
      <c r="AU203" s="40">
        <v>6.3</v>
      </c>
      <c r="AV203" s="40">
        <v>0</v>
      </c>
      <c r="AW203" s="40">
        <v>6.9</v>
      </c>
      <c r="AX203" s="40">
        <v>8.1999999999999993</v>
      </c>
      <c r="AY203" s="40">
        <f t="shared" si="78"/>
        <v>-0.89999999999999858</v>
      </c>
      <c r="AZ203" s="11"/>
      <c r="BA203" s="40">
        <f t="shared" si="79"/>
        <v>0</v>
      </c>
      <c r="BB203" s="40">
        <v>0</v>
      </c>
      <c r="BC203" s="40">
        <f t="shared" si="80"/>
        <v>0</v>
      </c>
      <c r="BD203" s="40"/>
      <c r="BE203" s="40">
        <f t="shared" si="76"/>
        <v>0</v>
      </c>
      <c r="BF203" s="26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10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10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10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10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10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10"/>
      <c r="HF203" s="9"/>
      <c r="HG203" s="9"/>
    </row>
    <row r="204" spans="1:215" s="2" customFormat="1" ht="16.95" customHeight="1">
      <c r="A204" s="14" t="s">
        <v>202</v>
      </c>
      <c r="B204" s="40">
        <v>0</v>
      </c>
      <c r="C204" s="40">
        <v>0</v>
      </c>
      <c r="D204" s="4">
        <f t="shared" si="68"/>
        <v>0</v>
      </c>
      <c r="E204" s="11">
        <v>0</v>
      </c>
      <c r="F204" s="5" t="s">
        <v>371</v>
      </c>
      <c r="G204" s="5" t="s">
        <v>371</v>
      </c>
      <c r="H204" s="5" t="s">
        <v>371</v>
      </c>
      <c r="I204" s="5" t="s">
        <v>371</v>
      </c>
      <c r="J204" s="5" t="s">
        <v>371</v>
      </c>
      <c r="K204" s="5" t="s">
        <v>371</v>
      </c>
      <c r="L204" s="5" t="s">
        <v>371</v>
      </c>
      <c r="M204" s="5" t="s">
        <v>371</v>
      </c>
      <c r="N204" s="40">
        <v>1663.5</v>
      </c>
      <c r="O204" s="40">
        <v>1016.4</v>
      </c>
      <c r="P204" s="4">
        <f t="shared" si="69"/>
        <v>0.61100090171325516</v>
      </c>
      <c r="Q204" s="11">
        <v>20</v>
      </c>
      <c r="R204" s="11">
        <v>1</v>
      </c>
      <c r="S204" s="11">
        <v>15</v>
      </c>
      <c r="T204" s="40">
        <v>23</v>
      </c>
      <c r="U204" s="40">
        <v>19.399999999999999</v>
      </c>
      <c r="V204" s="4">
        <f t="shared" si="70"/>
        <v>0.84347826086956512</v>
      </c>
      <c r="W204" s="11">
        <v>5</v>
      </c>
      <c r="X204" s="40">
        <v>21</v>
      </c>
      <c r="Y204" s="40">
        <v>18.899999999999999</v>
      </c>
      <c r="Z204" s="4">
        <f t="shared" si="71"/>
        <v>0.89999999999999991</v>
      </c>
      <c r="AA204" s="11">
        <v>45</v>
      </c>
      <c r="AB204" s="5" t="s">
        <v>371</v>
      </c>
      <c r="AC204" s="5" t="s">
        <v>371</v>
      </c>
      <c r="AD204" s="5" t="s">
        <v>371</v>
      </c>
      <c r="AE204" s="5" t="s">
        <v>371</v>
      </c>
      <c r="AF204" s="11" t="s">
        <v>429</v>
      </c>
      <c r="AG204" s="11" t="s">
        <v>429</v>
      </c>
      <c r="AH204" s="11" t="s">
        <v>429</v>
      </c>
      <c r="AI204" s="11" t="s">
        <v>429</v>
      </c>
      <c r="AJ204" s="59">
        <v>307</v>
      </c>
      <c r="AK204" s="59">
        <v>358</v>
      </c>
      <c r="AL204" s="4">
        <f t="shared" si="72"/>
        <v>1.1661237785016287</v>
      </c>
      <c r="AM204" s="11">
        <v>20</v>
      </c>
      <c r="AN204" s="58">
        <f t="shared" si="81"/>
        <v>0.90723699912995703</v>
      </c>
      <c r="AO204" s="58">
        <f t="shared" si="77"/>
        <v>0.90723699912995703</v>
      </c>
      <c r="AP204" s="59">
        <v>1268</v>
      </c>
      <c r="AQ204" s="40">
        <f t="shared" si="73"/>
        <v>691.63636363636363</v>
      </c>
      <c r="AR204" s="40">
        <f t="shared" si="74"/>
        <v>627.5</v>
      </c>
      <c r="AS204" s="40">
        <f t="shared" si="75"/>
        <v>-64.136363636363626</v>
      </c>
      <c r="AT204" s="40">
        <v>72.3</v>
      </c>
      <c r="AU204" s="40">
        <v>138.9</v>
      </c>
      <c r="AV204" s="40">
        <v>108.2</v>
      </c>
      <c r="AW204" s="40">
        <v>92.9</v>
      </c>
      <c r="AX204" s="40">
        <v>94</v>
      </c>
      <c r="AY204" s="40">
        <f t="shared" si="78"/>
        <v>121.20000000000005</v>
      </c>
      <c r="AZ204" s="11"/>
      <c r="BA204" s="40">
        <f t="shared" si="79"/>
        <v>121.20000000000005</v>
      </c>
      <c r="BB204" s="40">
        <v>0</v>
      </c>
      <c r="BC204" s="40">
        <f t="shared" si="80"/>
        <v>121.20000000000005</v>
      </c>
      <c r="BD204" s="40"/>
      <c r="BE204" s="40">
        <f t="shared" si="76"/>
        <v>121.2</v>
      </c>
      <c r="BF204" s="26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10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10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10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10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10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10"/>
      <c r="HF204" s="9"/>
      <c r="HG204" s="9"/>
    </row>
    <row r="205" spans="1:215" s="2" customFormat="1" ht="16.95" customHeight="1">
      <c r="A205" s="14" t="s">
        <v>203</v>
      </c>
      <c r="B205" s="40">
        <v>1524</v>
      </c>
      <c r="C205" s="40">
        <v>2084</v>
      </c>
      <c r="D205" s="4">
        <f t="shared" si="68"/>
        <v>1.3674540682414698</v>
      </c>
      <c r="E205" s="11">
        <v>10</v>
      </c>
      <c r="F205" s="5" t="s">
        <v>371</v>
      </c>
      <c r="G205" s="5" t="s">
        <v>371</v>
      </c>
      <c r="H205" s="5" t="s">
        <v>371</v>
      </c>
      <c r="I205" s="5" t="s">
        <v>371</v>
      </c>
      <c r="J205" s="5" t="s">
        <v>371</v>
      </c>
      <c r="K205" s="5" t="s">
        <v>371</v>
      </c>
      <c r="L205" s="5" t="s">
        <v>371</v>
      </c>
      <c r="M205" s="5" t="s">
        <v>371</v>
      </c>
      <c r="N205" s="40">
        <v>1642.7</v>
      </c>
      <c r="O205" s="40">
        <v>856.1</v>
      </c>
      <c r="P205" s="4">
        <f t="shared" si="69"/>
        <v>0.52115419735800816</v>
      </c>
      <c r="Q205" s="11">
        <v>20</v>
      </c>
      <c r="R205" s="11">
        <v>1</v>
      </c>
      <c r="S205" s="11">
        <v>15</v>
      </c>
      <c r="T205" s="40">
        <v>80</v>
      </c>
      <c r="U205" s="40">
        <v>88.9</v>
      </c>
      <c r="V205" s="4">
        <f t="shared" si="70"/>
        <v>1.1112500000000001</v>
      </c>
      <c r="W205" s="11">
        <v>35</v>
      </c>
      <c r="X205" s="40">
        <v>23</v>
      </c>
      <c r="Y205" s="40">
        <v>26.2</v>
      </c>
      <c r="Z205" s="4">
        <f t="shared" si="71"/>
        <v>1.1391304347826086</v>
      </c>
      <c r="AA205" s="11">
        <v>15</v>
      </c>
      <c r="AB205" s="5" t="s">
        <v>371</v>
      </c>
      <c r="AC205" s="5" t="s">
        <v>371</v>
      </c>
      <c r="AD205" s="5" t="s">
        <v>371</v>
      </c>
      <c r="AE205" s="5" t="s">
        <v>371</v>
      </c>
      <c r="AF205" s="11" t="s">
        <v>429</v>
      </c>
      <c r="AG205" s="11" t="s">
        <v>429</v>
      </c>
      <c r="AH205" s="11" t="s">
        <v>429</v>
      </c>
      <c r="AI205" s="11" t="s">
        <v>429</v>
      </c>
      <c r="AJ205" s="59">
        <v>477</v>
      </c>
      <c r="AK205" s="59">
        <v>477</v>
      </c>
      <c r="AL205" s="4">
        <f t="shared" si="72"/>
        <v>1</v>
      </c>
      <c r="AM205" s="11">
        <v>20</v>
      </c>
      <c r="AN205" s="58">
        <f t="shared" si="81"/>
        <v>1.0006811404462086</v>
      </c>
      <c r="AO205" s="58">
        <f t="shared" si="77"/>
        <v>1.0006811404462086</v>
      </c>
      <c r="AP205" s="59">
        <v>3879</v>
      </c>
      <c r="AQ205" s="40">
        <f t="shared" si="73"/>
        <v>2115.818181818182</v>
      </c>
      <c r="AR205" s="40">
        <f t="shared" si="74"/>
        <v>2117.3000000000002</v>
      </c>
      <c r="AS205" s="40">
        <f t="shared" si="75"/>
        <v>1.4818181818181984</v>
      </c>
      <c r="AT205" s="40">
        <v>430.1</v>
      </c>
      <c r="AU205" s="40">
        <v>348.8</v>
      </c>
      <c r="AV205" s="40">
        <v>164.3</v>
      </c>
      <c r="AW205" s="40">
        <v>412.4</v>
      </c>
      <c r="AX205" s="40">
        <v>330.5</v>
      </c>
      <c r="AY205" s="40">
        <f t="shared" si="78"/>
        <v>431.20000000000027</v>
      </c>
      <c r="AZ205" s="11"/>
      <c r="BA205" s="40">
        <f t="shared" si="79"/>
        <v>431.20000000000027</v>
      </c>
      <c r="BB205" s="40">
        <v>0</v>
      </c>
      <c r="BC205" s="40">
        <f t="shared" si="80"/>
        <v>431.20000000000027</v>
      </c>
      <c r="BD205" s="40"/>
      <c r="BE205" s="40">
        <f t="shared" si="76"/>
        <v>431.2</v>
      </c>
      <c r="BF205" s="26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10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10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10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10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10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10"/>
      <c r="HF205" s="9"/>
      <c r="HG205" s="9"/>
    </row>
    <row r="206" spans="1:215" s="2" customFormat="1" ht="16.95" customHeight="1">
      <c r="A206" s="14" t="s">
        <v>204</v>
      </c>
      <c r="B206" s="40">
        <v>62427</v>
      </c>
      <c r="C206" s="40">
        <v>56222</v>
      </c>
      <c r="D206" s="4">
        <f t="shared" si="68"/>
        <v>0.90060390536146218</v>
      </c>
      <c r="E206" s="11">
        <v>10</v>
      </c>
      <c r="F206" s="5" t="s">
        <v>371</v>
      </c>
      <c r="G206" s="5" t="s">
        <v>371</v>
      </c>
      <c r="H206" s="5" t="s">
        <v>371</v>
      </c>
      <c r="I206" s="5" t="s">
        <v>371</v>
      </c>
      <c r="J206" s="5" t="s">
        <v>371</v>
      </c>
      <c r="K206" s="5" t="s">
        <v>371</v>
      </c>
      <c r="L206" s="5" t="s">
        <v>371</v>
      </c>
      <c r="M206" s="5" t="s">
        <v>371</v>
      </c>
      <c r="N206" s="40">
        <v>5997.6</v>
      </c>
      <c r="O206" s="40">
        <v>4478.7</v>
      </c>
      <c r="P206" s="4">
        <f t="shared" si="69"/>
        <v>0.74674869947979183</v>
      </c>
      <c r="Q206" s="11">
        <v>20</v>
      </c>
      <c r="R206" s="11">
        <v>1</v>
      </c>
      <c r="S206" s="11">
        <v>15</v>
      </c>
      <c r="T206" s="40">
        <v>196</v>
      </c>
      <c r="U206" s="40">
        <v>225.7</v>
      </c>
      <c r="V206" s="4">
        <f t="shared" si="70"/>
        <v>1.1515306122448978</v>
      </c>
      <c r="W206" s="11">
        <v>30</v>
      </c>
      <c r="X206" s="40">
        <v>28</v>
      </c>
      <c r="Y206" s="40">
        <v>23.3</v>
      </c>
      <c r="Z206" s="4">
        <f t="shared" si="71"/>
        <v>0.83214285714285718</v>
      </c>
      <c r="AA206" s="11">
        <v>20</v>
      </c>
      <c r="AB206" s="5" t="s">
        <v>371</v>
      </c>
      <c r="AC206" s="5" t="s">
        <v>371</v>
      </c>
      <c r="AD206" s="5" t="s">
        <v>371</v>
      </c>
      <c r="AE206" s="5" t="s">
        <v>371</v>
      </c>
      <c r="AF206" s="11" t="s">
        <v>429</v>
      </c>
      <c r="AG206" s="11" t="s">
        <v>429</v>
      </c>
      <c r="AH206" s="11" t="s">
        <v>429</v>
      </c>
      <c r="AI206" s="11" t="s">
        <v>429</v>
      </c>
      <c r="AJ206" s="59">
        <v>372</v>
      </c>
      <c r="AK206" s="59">
        <v>375</v>
      </c>
      <c r="AL206" s="4">
        <f t="shared" si="72"/>
        <v>1.0080645161290323</v>
      </c>
      <c r="AM206" s="11">
        <v>20</v>
      </c>
      <c r="AN206" s="58">
        <f t="shared" si="81"/>
        <v>0.95905285979126231</v>
      </c>
      <c r="AO206" s="58">
        <f t="shared" si="77"/>
        <v>0.95905285979126231</v>
      </c>
      <c r="AP206" s="59">
        <v>2268</v>
      </c>
      <c r="AQ206" s="40">
        <f t="shared" si="73"/>
        <v>1237.090909090909</v>
      </c>
      <c r="AR206" s="40">
        <f t="shared" si="74"/>
        <v>1186.4000000000001</v>
      </c>
      <c r="AS206" s="40">
        <f t="shared" si="75"/>
        <v>-50.690909090908917</v>
      </c>
      <c r="AT206" s="40">
        <v>209.3</v>
      </c>
      <c r="AU206" s="40">
        <v>191.8</v>
      </c>
      <c r="AV206" s="40">
        <v>120.4</v>
      </c>
      <c r="AW206" s="40">
        <v>278.89999999999998</v>
      </c>
      <c r="AX206" s="40">
        <v>229.5</v>
      </c>
      <c r="AY206" s="40">
        <f t="shared" si="78"/>
        <v>156.5</v>
      </c>
      <c r="AZ206" s="11"/>
      <c r="BA206" s="40">
        <f t="shared" si="79"/>
        <v>156.5</v>
      </c>
      <c r="BB206" s="40">
        <v>0</v>
      </c>
      <c r="BC206" s="40">
        <f t="shared" si="80"/>
        <v>156.5</v>
      </c>
      <c r="BD206" s="40"/>
      <c r="BE206" s="40">
        <f t="shared" si="76"/>
        <v>156.5</v>
      </c>
      <c r="BF206" s="26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10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10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10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10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10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10"/>
      <c r="HF206" s="9"/>
      <c r="HG206" s="9"/>
    </row>
    <row r="207" spans="1:215" s="2" customFormat="1" ht="16.95" customHeight="1">
      <c r="A207" s="14" t="s">
        <v>205</v>
      </c>
      <c r="B207" s="40">
        <v>0</v>
      </c>
      <c r="C207" s="40">
        <v>0</v>
      </c>
      <c r="D207" s="4">
        <f t="shared" si="68"/>
        <v>0</v>
      </c>
      <c r="E207" s="11">
        <v>0</v>
      </c>
      <c r="F207" s="5" t="s">
        <v>371</v>
      </c>
      <c r="G207" s="5" t="s">
        <v>371</v>
      </c>
      <c r="H207" s="5" t="s">
        <v>371</v>
      </c>
      <c r="I207" s="5" t="s">
        <v>371</v>
      </c>
      <c r="J207" s="5" t="s">
        <v>371</v>
      </c>
      <c r="K207" s="5" t="s">
        <v>371</v>
      </c>
      <c r="L207" s="5" t="s">
        <v>371</v>
      </c>
      <c r="M207" s="5" t="s">
        <v>371</v>
      </c>
      <c r="N207" s="40">
        <v>745.5</v>
      </c>
      <c r="O207" s="40">
        <v>308.39999999999998</v>
      </c>
      <c r="P207" s="4">
        <f t="shared" si="69"/>
        <v>0.41368209255533195</v>
      </c>
      <c r="Q207" s="11">
        <v>20</v>
      </c>
      <c r="R207" s="11">
        <v>1</v>
      </c>
      <c r="S207" s="11">
        <v>15</v>
      </c>
      <c r="T207" s="40">
        <v>86</v>
      </c>
      <c r="U207" s="40">
        <v>97.5</v>
      </c>
      <c r="V207" s="4">
        <f t="shared" si="70"/>
        <v>1.1337209302325582</v>
      </c>
      <c r="W207" s="11">
        <v>30</v>
      </c>
      <c r="X207" s="40">
        <v>15</v>
      </c>
      <c r="Y207" s="40">
        <v>12.3</v>
      </c>
      <c r="Z207" s="4">
        <f t="shared" si="71"/>
        <v>0.82000000000000006</v>
      </c>
      <c r="AA207" s="11">
        <v>20</v>
      </c>
      <c r="AB207" s="5" t="s">
        <v>371</v>
      </c>
      <c r="AC207" s="5" t="s">
        <v>371</v>
      </c>
      <c r="AD207" s="5" t="s">
        <v>371</v>
      </c>
      <c r="AE207" s="5" t="s">
        <v>371</v>
      </c>
      <c r="AF207" s="11" t="s">
        <v>429</v>
      </c>
      <c r="AG207" s="11" t="s">
        <v>429</v>
      </c>
      <c r="AH207" s="11" t="s">
        <v>429</v>
      </c>
      <c r="AI207" s="11" t="s">
        <v>429</v>
      </c>
      <c r="AJ207" s="59">
        <v>204</v>
      </c>
      <c r="AK207" s="59">
        <v>224</v>
      </c>
      <c r="AL207" s="4">
        <f t="shared" si="72"/>
        <v>1.0980392156862746</v>
      </c>
      <c r="AM207" s="11">
        <v>20</v>
      </c>
      <c r="AN207" s="58">
        <f t="shared" si="81"/>
        <v>0.91091480068389397</v>
      </c>
      <c r="AO207" s="58">
        <f t="shared" si="77"/>
        <v>0.91091480068389397</v>
      </c>
      <c r="AP207" s="59">
        <v>155</v>
      </c>
      <c r="AQ207" s="40">
        <f t="shared" si="73"/>
        <v>84.545454545454547</v>
      </c>
      <c r="AR207" s="40">
        <f t="shared" si="74"/>
        <v>77</v>
      </c>
      <c r="AS207" s="40">
        <f t="shared" si="75"/>
        <v>-7.5454545454545467</v>
      </c>
      <c r="AT207" s="40">
        <v>17.399999999999999</v>
      </c>
      <c r="AU207" s="40">
        <v>12.5</v>
      </c>
      <c r="AV207" s="40">
        <v>2.5</v>
      </c>
      <c r="AW207" s="40">
        <v>14.7</v>
      </c>
      <c r="AX207" s="40">
        <v>17.3</v>
      </c>
      <c r="AY207" s="40">
        <f t="shared" si="78"/>
        <v>12.600000000000009</v>
      </c>
      <c r="AZ207" s="11"/>
      <c r="BA207" s="40">
        <f t="shared" si="79"/>
        <v>12.600000000000009</v>
      </c>
      <c r="BB207" s="40">
        <v>0</v>
      </c>
      <c r="BC207" s="40">
        <f t="shared" si="80"/>
        <v>12.600000000000009</v>
      </c>
      <c r="BD207" s="40"/>
      <c r="BE207" s="40">
        <f t="shared" si="76"/>
        <v>12.6</v>
      </c>
      <c r="BF207" s="26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10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10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10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10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10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10"/>
      <c r="HF207" s="9"/>
      <c r="HG207" s="9"/>
    </row>
    <row r="208" spans="1:215" s="2" customFormat="1" ht="16.95" customHeight="1">
      <c r="A208" s="14" t="s">
        <v>206</v>
      </c>
      <c r="B208" s="40">
        <v>0</v>
      </c>
      <c r="C208" s="40">
        <v>0</v>
      </c>
      <c r="D208" s="4">
        <f t="shared" si="68"/>
        <v>0</v>
      </c>
      <c r="E208" s="11">
        <v>0</v>
      </c>
      <c r="F208" s="5" t="s">
        <v>371</v>
      </c>
      <c r="G208" s="5" t="s">
        <v>371</v>
      </c>
      <c r="H208" s="5" t="s">
        <v>371</v>
      </c>
      <c r="I208" s="5" t="s">
        <v>371</v>
      </c>
      <c r="J208" s="5" t="s">
        <v>371</v>
      </c>
      <c r="K208" s="5" t="s">
        <v>371</v>
      </c>
      <c r="L208" s="5" t="s">
        <v>371</v>
      </c>
      <c r="M208" s="5" t="s">
        <v>371</v>
      </c>
      <c r="N208" s="40">
        <v>478.3</v>
      </c>
      <c r="O208" s="40">
        <v>193.4</v>
      </c>
      <c r="P208" s="4">
        <f t="shared" si="69"/>
        <v>0.40434873510349151</v>
      </c>
      <c r="Q208" s="11">
        <v>20</v>
      </c>
      <c r="R208" s="11">
        <v>1</v>
      </c>
      <c r="S208" s="11">
        <v>15</v>
      </c>
      <c r="T208" s="40">
        <v>19</v>
      </c>
      <c r="U208" s="40">
        <v>8.1</v>
      </c>
      <c r="V208" s="4">
        <f t="shared" si="70"/>
        <v>0.4263157894736842</v>
      </c>
      <c r="W208" s="11">
        <v>30</v>
      </c>
      <c r="X208" s="40">
        <v>2</v>
      </c>
      <c r="Y208" s="40">
        <v>2.4</v>
      </c>
      <c r="Z208" s="4">
        <f t="shared" si="71"/>
        <v>1.2</v>
      </c>
      <c r="AA208" s="11">
        <v>20</v>
      </c>
      <c r="AB208" s="5" t="s">
        <v>371</v>
      </c>
      <c r="AC208" s="5" t="s">
        <v>371</v>
      </c>
      <c r="AD208" s="5" t="s">
        <v>371</v>
      </c>
      <c r="AE208" s="5" t="s">
        <v>371</v>
      </c>
      <c r="AF208" s="11" t="s">
        <v>429</v>
      </c>
      <c r="AG208" s="11" t="s">
        <v>429</v>
      </c>
      <c r="AH208" s="11" t="s">
        <v>429</v>
      </c>
      <c r="AI208" s="11" t="s">
        <v>429</v>
      </c>
      <c r="AJ208" s="59">
        <v>100</v>
      </c>
      <c r="AK208" s="59">
        <v>110</v>
      </c>
      <c r="AL208" s="4">
        <f t="shared" si="72"/>
        <v>1.1000000000000001</v>
      </c>
      <c r="AM208" s="11">
        <v>20</v>
      </c>
      <c r="AN208" s="58">
        <f t="shared" si="81"/>
        <v>0.77977569891695575</v>
      </c>
      <c r="AO208" s="58">
        <f t="shared" si="77"/>
        <v>0.77977569891695575</v>
      </c>
      <c r="AP208" s="59">
        <v>336</v>
      </c>
      <c r="AQ208" s="40">
        <f t="shared" si="73"/>
        <v>183.27272727272728</v>
      </c>
      <c r="AR208" s="40">
        <f t="shared" si="74"/>
        <v>142.9</v>
      </c>
      <c r="AS208" s="40">
        <f t="shared" si="75"/>
        <v>-40.372727272727275</v>
      </c>
      <c r="AT208" s="40">
        <v>17.3</v>
      </c>
      <c r="AU208" s="40">
        <v>20.3</v>
      </c>
      <c r="AV208" s="40">
        <v>18.8</v>
      </c>
      <c r="AW208" s="40">
        <v>31.5</v>
      </c>
      <c r="AX208" s="40">
        <v>36.9</v>
      </c>
      <c r="AY208" s="40">
        <f t="shared" si="78"/>
        <v>18.099999999999994</v>
      </c>
      <c r="AZ208" s="11"/>
      <c r="BA208" s="40">
        <f t="shared" si="79"/>
        <v>18.099999999999994</v>
      </c>
      <c r="BB208" s="40">
        <v>0</v>
      </c>
      <c r="BC208" s="40">
        <f t="shared" si="80"/>
        <v>18.099999999999994</v>
      </c>
      <c r="BD208" s="40"/>
      <c r="BE208" s="40">
        <f t="shared" si="76"/>
        <v>18.100000000000001</v>
      </c>
      <c r="BF208" s="26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10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10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10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10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10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10"/>
      <c r="HF208" s="9"/>
      <c r="HG208" s="9"/>
    </row>
    <row r="209" spans="1:215" s="2" customFormat="1" ht="16.95" customHeight="1">
      <c r="A209" s="14" t="s">
        <v>207</v>
      </c>
      <c r="B209" s="40">
        <v>815</v>
      </c>
      <c r="C209" s="40">
        <v>554</v>
      </c>
      <c r="D209" s="4">
        <f t="shared" si="68"/>
        <v>0.67975460122699383</v>
      </c>
      <c r="E209" s="11">
        <v>10</v>
      </c>
      <c r="F209" s="5" t="s">
        <v>371</v>
      </c>
      <c r="G209" s="5" t="s">
        <v>371</v>
      </c>
      <c r="H209" s="5" t="s">
        <v>371</v>
      </c>
      <c r="I209" s="5" t="s">
        <v>371</v>
      </c>
      <c r="J209" s="5" t="s">
        <v>371</v>
      </c>
      <c r="K209" s="5" t="s">
        <v>371</v>
      </c>
      <c r="L209" s="5" t="s">
        <v>371</v>
      </c>
      <c r="M209" s="5" t="s">
        <v>371</v>
      </c>
      <c r="N209" s="40">
        <v>2448</v>
      </c>
      <c r="O209" s="40">
        <v>1378.5</v>
      </c>
      <c r="P209" s="4">
        <f t="shared" si="69"/>
        <v>0.56311274509803921</v>
      </c>
      <c r="Q209" s="11">
        <v>20</v>
      </c>
      <c r="R209" s="11">
        <v>1</v>
      </c>
      <c r="S209" s="11">
        <v>15</v>
      </c>
      <c r="T209" s="40">
        <v>731</v>
      </c>
      <c r="U209" s="40">
        <v>650.4</v>
      </c>
      <c r="V209" s="4">
        <f t="shared" si="70"/>
        <v>0.8897400820793433</v>
      </c>
      <c r="W209" s="11">
        <v>35</v>
      </c>
      <c r="X209" s="40">
        <v>42.5</v>
      </c>
      <c r="Y209" s="40">
        <v>19.100000000000001</v>
      </c>
      <c r="Z209" s="4">
        <f t="shared" si="71"/>
        <v>0.4494117647058824</v>
      </c>
      <c r="AA209" s="11">
        <v>15</v>
      </c>
      <c r="AB209" s="5" t="s">
        <v>371</v>
      </c>
      <c r="AC209" s="5" t="s">
        <v>371</v>
      </c>
      <c r="AD209" s="5" t="s">
        <v>371</v>
      </c>
      <c r="AE209" s="5" t="s">
        <v>371</v>
      </c>
      <c r="AF209" s="11" t="s">
        <v>429</v>
      </c>
      <c r="AG209" s="11" t="s">
        <v>429</v>
      </c>
      <c r="AH209" s="11" t="s">
        <v>429</v>
      </c>
      <c r="AI209" s="11" t="s">
        <v>429</v>
      </c>
      <c r="AJ209" s="59">
        <v>747</v>
      </c>
      <c r="AK209" s="59">
        <v>757</v>
      </c>
      <c r="AL209" s="4">
        <f t="shared" si="72"/>
        <v>1.0133868808567603</v>
      </c>
      <c r="AM209" s="11">
        <v>20</v>
      </c>
      <c r="AN209" s="58">
        <f t="shared" si="81"/>
        <v>0.79312711195418428</v>
      </c>
      <c r="AO209" s="58">
        <f t="shared" si="77"/>
        <v>0.79312711195418428</v>
      </c>
      <c r="AP209" s="59">
        <v>2718</v>
      </c>
      <c r="AQ209" s="40">
        <f t="shared" si="73"/>
        <v>1482.5454545454545</v>
      </c>
      <c r="AR209" s="40">
        <f t="shared" si="74"/>
        <v>1175.8</v>
      </c>
      <c r="AS209" s="40">
        <f t="shared" si="75"/>
        <v>-306.74545454545455</v>
      </c>
      <c r="AT209" s="40">
        <v>296.8</v>
      </c>
      <c r="AU209" s="40">
        <v>269.2</v>
      </c>
      <c r="AV209" s="40">
        <v>112.5</v>
      </c>
      <c r="AW209" s="40">
        <v>156.4</v>
      </c>
      <c r="AX209" s="40">
        <v>251.8</v>
      </c>
      <c r="AY209" s="40">
        <f t="shared" si="78"/>
        <v>89.099999999999909</v>
      </c>
      <c r="AZ209" s="11"/>
      <c r="BA209" s="40">
        <f t="shared" si="79"/>
        <v>89.099999999999909</v>
      </c>
      <c r="BB209" s="40">
        <v>0</v>
      </c>
      <c r="BC209" s="40">
        <f t="shared" si="80"/>
        <v>89.099999999999909</v>
      </c>
      <c r="BD209" s="40"/>
      <c r="BE209" s="40">
        <f t="shared" si="76"/>
        <v>89.1</v>
      </c>
      <c r="BF209" s="26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10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10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10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10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10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10"/>
      <c r="HF209" s="9"/>
      <c r="HG209" s="9"/>
    </row>
    <row r="210" spans="1:215" s="2" customFormat="1" ht="16.95" customHeight="1">
      <c r="A210" s="14" t="s">
        <v>208</v>
      </c>
      <c r="B210" s="40">
        <v>0</v>
      </c>
      <c r="C210" s="40">
        <v>0</v>
      </c>
      <c r="D210" s="4">
        <f t="shared" si="68"/>
        <v>0</v>
      </c>
      <c r="E210" s="11">
        <v>0</v>
      </c>
      <c r="F210" s="5" t="s">
        <v>371</v>
      </c>
      <c r="G210" s="5" t="s">
        <v>371</v>
      </c>
      <c r="H210" s="5" t="s">
        <v>371</v>
      </c>
      <c r="I210" s="5" t="s">
        <v>371</v>
      </c>
      <c r="J210" s="5" t="s">
        <v>371</v>
      </c>
      <c r="K210" s="5" t="s">
        <v>371</v>
      </c>
      <c r="L210" s="5" t="s">
        <v>371</v>
      </c>
      <c r="M210" s="5" t="s">
        <v>371</v>
      </c>
      <c r="N210" s="40">
        <v>186.1</v>
      </c>
      <c r="O210" s="40">
        <v>99.8</v>
      </c>
      <c r="P210" s="4">
        <f t="shared" si="69"/>
        <v>0.53627082213863519</v>
      </c>
      <c r="Q210" s="11">
        <v>20</v>
      </c>
      <c r="R210" s="11">
        <v>1</v>
      </c>
      <c r="S210" s="11">
        <v>15</v>
      </c>
      <c r="T210" s="40">
        <v>12</v>
      </c>
      <c r="U210" s="40">
        <v>36.9</v>
      </c>
      <c r="V210" s="4">
        <f t="shared" si="70"/>
        <v>3.0749999999999997</v>
      </c>
      <c r="W210" s="11">
        <v>35</v>
      </c>
      <c r="X210" s="40">
        <v>2</v>
      </c>
      <c r="Y210" s="40">
        <v>0.3</v>
      </c>
      <c r="Z210" s="4">
        <f t="shared" si="71"/>
        <v>0.15</v>
      </c>
      <c r="AA210" s="11">
        <v>15</v>
      </c>
      <c r="AB210" s="5" t="s">
        <v>371</v>
      </c>
      <c r="AC210" s="5" t="s">
        <v>371</v>
      </c>
      <c r="AD210" s="5" t="s">
        <v>371</v>
      </c>
      <c r="AE210" s="5" t="s">
        <v>371</v>
      </c>
      <c r="AF210" s="11" t="s">
        <v>429</v>
      </c>
      <c r="AG210" s="11" t="s">
        <v>429</v>
      </c>
      <c r="AH210" s="11" t="s">
        <v>429</v>
      </c>
      <c r="AI210" s="11" t="s">
        <v>429</v>
      </c>
      <c r="AJ210" s="59">
        <v>100</v>
      </c>
      <c r="AK210" s="59">
        <v>100</v>
      </c>
      <c r="AL210" s="4">
        <f t="shared" si="72"/>
        <v>1</v>
      </c>
      <c r="AM210" s="11">
        <v>20</v>
      </c>
      <c r="AN210" s="58">
        <f t="shared" si="81"/>
        <v>1.4819087280264065</v>
      </c>
      <c r="AO210" s="58">
        <f t="shared" si="77"/>
        <v>1.2281908728026405</v>
      </c>
      <c r="AP210" s="59">
        <v>669</v>
      </c>
      <c r="AQ210" s="40">
        <f t="shared" si="73"/>
        <v>364.90909090909093</v>
      </c>
      <c r="AR210" s="40">
        <f t="shared" si="74"/>
        <v>448.2</v>
      </c>
      <c r="AS210" s="40">
        <f t="shared" si="75"/>
        <v>83.290909090909054</v>
      </c>
      <c r="AT210" s="40">
        <v>79.099999999999994</v>
      </c>
      <c r="AU210" s="40">
        <v>79.099999999999994</v>
      </c>
      <c r="AV210" s="40">
        <v>71.2</v>
      </c>
      <c r="AW210" s="40">
        <v>72.5</v>
      </c>
      <c r="AX210" s="40">
        <v>77</v>
      </c>
      <c r="AY210" s="40">
        <f t="shared" si="78"/>
        <v>69.300000000000011</v>
      </c>
      <c r="AZ210" s="11"/>
      <c r="BA210" s="40">
        <f t="shared" si="79"/>
        <v>69.300000000000011</v>
      </c>
      <c r="BB210" s="40">
        <v>0</v>
      </c>
      <c r="BC210" s="40">
        <f t="shared" si="80"/>
        <v>69.300000000000011</v>
      </c>
      <c r="BD210" s="40"/>
      <c r="BE210" s="40">
        <f t="shared" si="76"/>
        <v>69.3</v>
      </c>
      <c r="BF210" s="26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10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10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10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10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10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10"/>
      <c r="HF210" s="9"/>
      <c r="HG210" s="9"/>
    </row>
    <row r="211" spans="1:215" s="2" customFormat="1" ht="16.95" customHeight="1">
      <c r="A211" s="14" t="s">
        <v>209</v>
      </c>
      <c r="B211" s="40">
        <v>0</v>
      </c>
      <c r="C211" s="40">
        <v>0</v>
      </c>
      <c r="D211" s="4">
        <f t="shared" si="68"/>
        <v>0</v>
      </c>
      <c r="E211" s="11">
        <v>0</v>
      </c>
      <c r="F211" s="5" t="s">
        <v>371</v>
      </c>
      <c r="G211" s="5" t="s">
        <v>371</v>
      </c>
      <c r="H211" s="5" t="s">
        <v>371</v>
      </c>
      <c r="I211" s="5" t="s">
        <v>371</v>
      </c>
      <c r="J211" s="5" t="s">
        <v>371</v>
      </c>
      <c r="K211" s="5" t="s">
        <v>371</v>
      </c>
      <c r="L211" s="5" t="s">
        <v>371</v>
      </c>
      <c r="M211" s="5" t="s">
        <v>371</v>
      </c>
      <c r="N211" s="40">
        <v>1237.9000000000001</v>
      </c>
      <c r="O211" s="40">
        <v>1131.5</v>
      </c>
      <c r="P211" s="4">
        <f t="shared" si="69"/>
        <v>0.9140479844898618</v>
      </c>
      <c r="Q211" s="11">
        <v>20</v>
      </c>
      <c r="R211" s="11">
        <v>1</v>
      </c>
      <c r="S211" s="11">
        <v>15</v>
      </c>
      <c r="T211" s="40">
        <v>2</v>
      </c>
      <c r="U211" s="40">
        <v>0</v>
      </c>
      <c r="V211" s="4">
        <f t="shared" si="70"/>
        <v>0</v>
      </c>
      <c r="W211" s="11">
        <v>35</v>
      </c>
      <c r="X211" s="40">
        <v>3</v>
      </c>
      <c r="Y211" s="40">
        <v>0.9</v>
      </c>
      <c r="Z211" s="4">
        <f t="shared" si="71"/>
        <v>0.3</v>
      </c>
      <c r="AA211" s="11">
        <v>15</v>
      </c>
      <c r="AB211" s="5" t="s">
        <v>371</v>
      </c>
      <c r="AC211" s="5" t="s">
        <v>371</v>
      </c>
      <c r="AD211" s="5" t="s">
        <v>371</v>
      </c>
      <c r="AE211" s="5" t="s">
        <v>371</v>
      </c>
      <c r="AF211" s="11" t="s">
        <v>429</v>
      </c>
      <c r="AG211" s="11" t="s">
        <v>429</v>
      </c>
      <c r="AH211" s="11" t="s">
        <v>429</v>
      </c>
      <c r="AI211" s="11" t="s">
        <v>429</v>
      </c>
      <c r="AJ211" s="59">
        <v>90</v>
      </c>
      <c r="AK211" s="59">
        <v>90</v>
      </c>
      <c r="AL211" s="4">
        <f t="shared" si="72"/>
        <v>1</v>
      </c>
      <c r="AM211" s="11">
        <v>20</v>
      </c>
      <c r="AN211" s="58">
        <f t="shared" si="81"/>
        <v>0.55029485418854507</v>
      </c>
      <c r="AO211" s="58">
        <f t="shared" si="77"/>
        <v>0.55029485418854507</v>
      </c>
      <c r="AP211" s="59">
        <v>574</v>
      </c>
      <c r="AQ211" s="40">
        <f t="shared" si="73"/>
        <v>313.09090909090907</v>
      </c>
      <c r="AR211" s="40">
        <f t="shared" si="74"/>
        <v>172.3</v>
      </c>
      <c r="AS211" s="40">
        <f t="shared" si="75"/>
        <v>-140.79090909090905</v>
      </c>
      <c r="AT211" s="40">
        <v>39.5</v>
      </c>
      <c r="AU211" s="40">
        <v>39</v>
      </c>
      <c r="AV211" s="40">
        <v>12.7</v>
      </c>
      <c r="AW211" s="40">
        <v>32.1</v>
      </c>
      <c r="AX211" s="40">
        <v>44.5</v>
      </c>
      <c r="AY211" s="40">
        <f t="shared" si="78"/>
        <v>4.5</v>
      </c>
      <c r="AZ211" s="11"/>
      <c r="BA211" s="40">
        <f t="shared" si="79"/>
        <v>4.5</v>
      </c>
      <c r="BB211" s="40">
        <v>0</v>
      </c>
      <c r="BC211" s="40">
        <f t="shared" si="80"/>
        <v>4.5</v>
      </c>
      <c r="BD211" s="40"/>
      <c r="BE211" s="40">
        <f t="shared" si="76"/>
        <v>4.5</v>
      </c>
      <c r="BF211" s="26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10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10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10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10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10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10"/>
      <c r="HF211" s="9"/>
      <c r="HG211" s="9"/>
    </row>
    <row r="212" spans="1:215" s="2" customFormat="1" ht="16.95" customHeight="1">
      <c r="A212" s="19" t="s">
        <v>210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26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10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10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10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10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10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10"/>
      <c r="HF212" s="9"/>
      <c r="HG212" s="9"/>
    </row>
    <row r="213" spans="1:215" s="2" customFormat="1" ht="16.95" customHeight="1">
      <c r="A213" s="62" t="s">
        <v>211</v>
      </c>
      <c r="B213" s="40">
        <v>0</v>
      </c>
      <c r="C213" s="40">
        <v>14973</v>
      </c>
      <c r="D213" s="4">
        <f t="shared" si="68"/>
        <v>0</v>
      </c>
      <c r="E213" s="11">
        <v>0</v>
      </c>
      <c r="F213" s="5" t="s">
        <v>371</v>
      </c>
      <c r="G213" s="5" t="s">
        <v>371</v>
      </c>
      <c r="H213" s="5" t="s">
        <v>371</v>
      </c>
      <c r="I213" s="5" t="s">
        <v>371</v>
      </c>
      <c r="J213" s="5" t="s">
        <v>371</v>
      </c>
      <c r="K213" s="5" t="s">
        <v>371</v>
      </c>
      <c r="L213" s="5" t="s">
        <v>371</v>
      </c>
      <c r="M213" s="5" t="s">
        <v>371</v>
      </c>
      <c r="N213" s="40">
        <v>1989.6</v>
      </c>
      <c r="O213" s="40">
        <v>926.4</v>
      </c>
      <c r="P213" s="4">
        <f t="shared" si="69"/>
        <v>0.46562123039806996</v>
      </c>
      <c r="Q213" s="11">
        <v>20</v>
      </c>
      <c r="R213" s="11">
        <v>1</v>
      </c>
      <c r="S213" s="11">
        <v>15</v>
      </c>
      <c r="T213" s="40">
        <v>925</v>
      </c>
      <c r="U213" s="40">
        <v>851.6</v>
      </c>
      <c r="V213" s="4">
        <f t="shared" si="70"/>
        <v>0.9206486486486487</v>
      </c>
      <c r="W213" s="11">
        <v>15</v>
      </c>
      <c r="X213" s="40">
        <v>237</v>
      </c>
      <c r="Y213" s="40">
        <v>35</v>
      </c>
      <c r="Z213" s="4">
        <f t="shared" si="71"/>
        <v>0.14767932489451477</v>
      </c>
      <c r="AA213" s="11">
        <v>35</v>
      </c>
      <c r="AB213" s="5" t="s">
        <v>371</v>
      </c>
      <c r="AC213" s="5" t="s">
        <v>371</v>
      </c>
      <c r="AD213" s="5" t="s">
        <v>371</v>
      </c>
      <c r="AE213" s="5" t="s">
        <v>371</v>
      </c>
      <c r="AF213" s="11" t="s">
        <v>429</v>
      </c>
      <c r="AG213" s="11" t="s">
        <v>429</v>
      </c>
      <c r="AH213" s="11" t="s">
        <v>429</v>
      </c>
      <c r="AI213" s="11" t="s">
        <v>429</v>
      </c>
      <c r="AJ213" s="59">
        <v>455</v>
      </c>
      <c r="AK213" s="59">
        <v>433</v>
      </c>
      <c r="AL213" s="4">
        <f t="shared" si="72"/>
        <v>0.9516483516483516</v>
      </c>
      <c r="AM213" s="11">
        <v>20</v>
      </c>
      <c r="AN213" s="58">
        <f t="shared" si="81"/>
        <v>0.59356093087586836</v>
      </c>
      <c r="AO213" s="58">
        <f t="shared" si="77"/>
        <v>0.59356093087586836</v>
      </c>
      <c r="AP213" s="59">
        <v>829</v>
      </c>
      <c r="AQ213" s="40">
        <f t="shared" si="73"/>
        <v>452.18181818181813</v>
      </c>
      <c r="AR213" s="40">
        <f t="shared" si="74"/>
        <v>268.39999999999998</v>
      </c>
      <c r="AS213" s="40">
        <f t="shared" si="75"/>
        <v>-183.78181818181815</v>
      </c>
      <c r="AT213" s="40">
        <v>37</v>
      </c>
      <c r="AU213" s="40">
        <v>46.9</v>
      </c>
      <c r="AV213" s="40">
        <v>42</v>
      </c>
      <c r="AW213" s="40">
        <v>95.3</v>
      </c>
      <c r="AX213" s="40">
        <v>96.5</v>
      </c>
      <c r="AY213" s="40">
        <f t="shared" si="78"/>
        <v>-49.300000000000011</v>
      </c>
      <c r="AZ213" s="11"/>
      <c r="BA213" s="40">
        <f t="shared" si="79"/>
        <v>0</v>
      </c>
      <c r="BB213" s="40">
        <v>0</v>
      </c>
      <c r="BC213" s="40">
        <f t="shared" si="80"/>
        <v>0</v>
      </c>
      <c r="BD213" s="40"/>
      <c r="BE213" s="40">
        <f t="shared" si="76"/>
        <v>0</v>
      </c>
      <c r="BF213" s="26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10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10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10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10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10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10"/>
      <c r="HF213" s="9"/>
      <c r="HG213" s="9"/>
    </row>
    <row r="214" spans="1:215" s="2" customFormat="1" ht="16.95" customHeight="1">
      <c r="A214" s="62" t="s">
        <v>212</v>
      </c>
      <c r="B214" s="40">
        <v>0</v>
      </c>
      <c r="C214" s="40">
        <v>0</v>
      </c>
      <c r="D214" s="4">
        <f t="shared" si="68"/>
        <v>0</v>
      </c>
      <c r="E214" s="11">
        <v>0</v>
      </c>
      <c r="F214" s="5" t="s">
        <v>371</v>
      </c>
      <c r="G214" s="5" t="s">
        <v>371</v>
      </c>
      <c r="H214" s="5" t="s">
        <v>371</v>
      </c>
      <c r="I214" s="5" t="s">
        <v>371</v>
      </c>
      <c r="J214" s="5" t="s">
        <v>371</v>
      </c>
      <c r="K214" s="5" t="s">
        <v>371</v>
      </c>
      <c r="L214" s="5" t="s">
        <v>371</v>
      </c>
      <c r="M214" s="5" t="s">
        <v>371</v>
      </c>
      <c r="N214" s="40">
        <v>852.2</v>
      </c>
      <c r="O214" s="40">
        <v>689.4</v>
      </c>
      <c r="P214" s="4">
        <f t="shared" si="69"/>
        <v>0.80896503168270351</v>
      </c>
      <c r="Q214" s="11">
        <v>20</v>
      </c>
      <c r="R214" s="11">
        <v>1</v>
      </c>
      <c r="S214" s="11">
        <v>15</v>
      </c>
      <c r="T214" s="40">
        <v>42</v>
      </c>
      <c r="U214" s="40">
        <v>66.5</v>
      </c>
      <c r="V214" s="4">
        <f t="shared" si="70"/>
        <v>1.5833333333333333</v>
      </c>
      <c r="W214" s="11">
        <v>20</v>
      </c>
      <c r="X214" s="40">
        <v>4.2</v>
      </c>
      <c r="Y214" s="40">
        <v>1.5</v>
      </c>
      <c r="Z214" s="4">
        <f t="shared" si="71"/>
        <v>0.35714285714285715</v>
      </c>
      <c r="AA214" s="11">
        <v>30</v>
      </c>
      <c r="AB214" s="5" t="s">
        <v>371</v>
      </c>
      <c r="AC214" s="5" t="s">
        <v>371</v>
      </c>
      <c r="AD214" s="5" t="s">
        <v>371</v>
      </c>
      <c r="AE214" s="5" t="s">
        <v>371</v>
      </c>
      <c r="AF214" s="11" t="s">
        <v>429</v>
      </c>
      <c r="AG214" s="11" t="s">
        <v>429</v>
      </c>
      <c r="AH214" s="11" t="s">
        <v>429</v>
      </c>
      <c r="AI214" s="11" t="s">
        <v>429</v>
      </c>
      <c r="AJ214" s="59">
        <v>81</v>
      </c>
      <c r="AK214" s="59">
        <v>103</v>
      </c>
      <c r="AL214" s="4">
        <f t="shared" si="72"/>
        <v>1.271604938271605</v>
      </c>
      <c r="AM214" s="11">
        <v>20</v>
      </c>
      <c r="AN214" s="58">
        <f t="shared" si="81"/>
        <v>0.94278430266703372</v>
      </c>
      <c r="AO214" s="58">
        <f t="shared" si="77"/>
        <v>0.94278430266703372</v>
      </c>
      <c r="AP214" s="59">
        <v>2050</v>
      </c>
      <c r="AQ214" s="40">
        <f t="shared" si="73"/>
        <v>1118.1818181818182</v>
      </c>
      <c r="AR214" s="40">
        <f t="shared" si="74"/>
        <v>1054.2</v>
      </c>
      <c r="AS214" s="40">
        <f t="shared" si="75"/>
        <v>-63.981818181818198</v>
      </c>
      <c r="AT214" s="40">
        <v>197.4</v>
      </c>
      <c r="AU214" s="40">
        <v>164.7</v>
      </c>
      <c r="AV214" s="40">
        <v>180.6</v>
      </c>
      <c r="AW214" s="40">
        <v>106.7</v>
      </c>
      <c r="AX214" s="40">
        <v>202.8</v>
      </c>
      <c r="AY214" s="40">
        <f t="shared" si="78"/>
        <v>202</v>
      </c>
      <c r="AZ214" s="11"/>
      <c r="BA214" s="40">
        <f t="shared" si="79"/>
        <v>202</v>
      </c>
      <c r="BB214" s="40">
        <v>0</v>
      </c>
      <c r="BC214" s="40">
        <f t="shared" si="80"/>
        <v>202</v>
      </c>
      <c r="BD214" s="40"/>
      <c r="BE214" s="40">
        <f t="shared" si="76"/>
        <v>202</v>
      </c>
      <c r="BF214" s="26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10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10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10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10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10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10"/>
      <c r="HF214" s="9"/>
      <c r="HG214" s="9"/>
    </row>
    <row r="215" spans="1:215" s="2" customFormat="1" ht="16.95" customHeight="1">
      <c r="A215" s="62" t="s">
        <v>213</v>
      </c>
      <c r="B215" s="40">
        <v>322199</v>
      </c>
      <c r="C215" s="40">
        <v>376993.3</v>
      </c>
      <c r="D215" s="4">
        <f t="shared" si="68"/>
        <v>1.1700635321649042</v>
      </c>
      <c r="E215" s="11">
        <v>10</v>
      </c>
      <c r="F215" s="5" t="s">
        <v>371</v>
      </c>
      <c r="G215" s="5" t="s">
        <v>371</v>
      </c>
      <c r="H215" s="5" t="s">
        <v>371</v>
      </c>
      <c r="I215" s="5" t="s">
        <v>371</v>
      </c>
      <c r="J215" s="5" t="s">
        <v>371</v>
      </c>
      <c r="K215" s="5" t="s">
        <v>371</v>
      </c>
      <c r="L215" s="5" t="s">
        <v>371</v>
      </c>
      <c r="M215" s="5" t="s">
        <v>371</v>
      </c>
      <c r="N215" s="40">
        <v>7408.7</v>
      </c>
      <c r="O215" s="40">
        <v>9522.4</v>
      </c>
      <c r="P215" s="4">
        <f t="shared" si="69"/>
        <v>1.2852997151996977</v>
      </c>
      <c r="Q215" s="11">
        <v>20</v>
      </c>
      <c r="R215" s="11">
        <v>1</v>
      </c>
      <c r="S215" s="11">
        <v>15</v>
      </c>
      <c r="T215" s="40">
        <v>0.5</v>
      </c>
      <c r="U215" s="40">
        <v>0.4</v>
      </c>
      <c r="V215" s="4">
        <f t="shared" si="70"/>
        <v>0.8</v>
      </c>
      <c r="W215" s="11">
        <v>5</v>
      </c>
      <c r="X215" s="40">
        <v>1.9</v>
      </c>
      <c r="Y215" s="40">
        <v>1.7</v>
      </c>
      <c r="Z215" s="4">
        <f t="shared" si="71"/>
        <v>0.89473684210526316</v>
      </c>
      <c r="AA215" s="11">
        <v>45</v>
      </c>
      <c r="AB215" s="5" t="s">
        <v>371</v>
      </c>
      <c r="AC215" s="5" t="s">
        <v>371</v>
      </c>
      <c r="AD215" s="5" t="s">
        <v>371</v>
      </c>
      <c r="AE215" s="5" t="s">
        <v>371</v>
      </c>
      <c r="AF215" s="11" t="s">
        <v>429</v>
      </c>
      <c r="AG215" s="11" t="s">
        <v>429</v>
      </c>
      <c r="AH215" s="11" t="s">
        <v>429</v>
      </c>
      <c r="AI215" s="11" t="s">
        <v>429</v>
      </c>
      <c r="AJ215" s="59">
        <v>32</v>
      </c>
      <c r="AK215" s="59">
        <v>13</v>
      </c>
      <c r="AL215" s="4">
        <f t="shared" si="72"/>
        <v>0.40625</v>
      </c>
      <c r="AM215" s="11">
        <v>20</v>
      </c>
      <c r="AN215" s="58">
        <f t="shared" si="81"/>
        <v>0.91125902191634633</v>
      </c>
      <c r="AO215" s="58">
        <f t="shared" si="77"/>
        <v>0.91125902191634633</v>
      </c>
      <c r="AP215" s="59">
        <v>1257</v>
      </c>
      <c r="AQ215" s="40">
        <f t="shared" si="73"/>
        <v>685.63636363636363</v>
      </c>
      <c r="AR215" s="40">
        <f t="shared" si="74"/>
        <v>624.79999999999995</v>
      </c>
      <c r="AS215" s="40">
        <f t="shared" si="75"/>
        <v>-60.836363636363672</v>
      </c>
      <c r="AT215" s="40">
        <v>106.3</v>
      </c>
      <c r="AU215" s="40">
        <v>121.8</v>
      </c>
      <c r="AV215" s="40">
        <v>81.099999999999994</v>
      </c>
      <c r="AW215" s="40">
        <v>125.1</v>
      </c>
      <c r="AX215" s="40">
        <v>122</v>
      </c>
      <c r="AY215" s="40">
        <f t="shared" si="78"/>
        <v>68.5</v>
      </c>
      <c r="AZ215" s="11"/>
      <c r="BA215" s="40">
        <f t="shared" si="79"/>
        <v>68.5</v>
      </c>
      <c r="BB215" s="40">
        <v>0</v>
      </c>
      <c r="BC215" s="40">
        <f t="shared" si="80"/>
        <v>68.5</v>
      </c>
      <c r="BD215" s="40">
        <f>MIN(BC215,167.4)</f>
        <v>68.5</v>
      </c>
      <c r="BE215" s="40">
        <f t="shared" si="76"/>
        <v>0</v>
      </c>
      <c r="BF215" s="26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10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10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10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10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10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10"/>
      <c r="HF215" s="9"/>
      <c r="HG215" s="9"/>
    </row>
    <row r="216" spans="1:215" s="2" customFormat="1" ht="16.95" customHeight="1">
      <c r="A216" s="62" t="s">
        <v>214</v>
      </c>
      <c r="B216" s="40">
        <v>0</v>
      </c>
      <c r="C216" s="40">
        <v>10605</v>
      </c>
      <c r="D216" s="4">
        <f t="shared" si="68"/>
        <v>0</v>
      </c>
      <c r="E216" s="11">
        <v>0</v>
      </c>
      <c r="F216" s="5" t="s">
        <v>371</v>
      </c>
      <c r="G216" s="5" t="s">
        <v>371</v>
      </c>
      <c r="H216" s="5" t="s">
        <v>371</v>
      </c>
      <c r="I216" s="5" t="s">
        <v>371</v>
      </c>
      <c r="J216" s="5" t="s">
        <v>371</v>
      </c>
      <c r="K216" s="5" t="s">
        <v>371</v>
      </c>
      <c r="L216" s="5" t="s">
        <v>371</v>
      </c>
      <c r="M216" s="5" t="s">
        <v>371</v>
      </c>
      <c r="N216" s="40">
        <v>639.4</v>
      </c>
      <c r="O216" s="40">
        <v>750.7</v>
      </c>
      <c r="P216" s="4">
        <f t="shared" si="69"/>
        <v>1.174069440100094</v>
      </c>
      <c r="Q216" s="11">
        <v>20</v>
      </c>
      <c r="R216" s="11">
        <v>1</v>
      </c>
      <c r="S216" s="11">
        <v>15</v>
      </c>
      <c r="T216" s="40">
        <v>48</v>
      </c>
      <c r="U216" s="40">
        <v>55.7</v>
      </c>
      <c r="V216" s="4">
        <f t="shared" si="70"/>
        <v>1.1604166666666667</v>
      </c>
      <c r="W216" s="11">
        <v>30</v>
      </c>
      <c r="X216" s="40">
        <v>2.5</v>
      </c>
      <c r="Y216" s="40">
        <v>3.5</v>
      </c>
      <c r="Z216" s="4">
        <f t="shared" si="71"/>
        <v>1.4</v>
      </c>
      <c r="AA216" s="11">
        <v>20</v>
      </c>
      <c r="AB216" s="5" t="s">
        <v>371</v>
      </c>
      <c r="AC216" s="5" t="s">
        <v>371</v>
      </c>
      <c r="AD216" s="5" t="s">
        <v>371</v>
      </c>
      <c r="AE216" s="5" t="s">
        <v>371</v>
      </c>
      <c r="AF216" s="11" t="s">
        <v>429</v>
      </c>
      <c r="AG216" s="11" t="s">
        <v>429</v>
      </c>
      <c r="AH216" s="11" t="s">
        <v>429</v>
      </c>
      <c r="AI216" s="11" t="s">
        <v>429</v>
      </c>
      <c r="AJ216" s="59">
        <v>114</v>
      </c>
      <c r="AK216" s="59">
        <v>134</v>
      </c>
      <c r="AL216" s="4">
        <f t="shared" si="72"/>
        <v>1.1754385964912282</v>
      </c>
      <c r="AM216" s="11">
        <v>20</v>
      </c>
      <c r="AN216" s="58">
        <f t="shared" si="81"/>
        <v>1.1885967688745376</v>
      </c>
      <c r="AO216" s="58">
        <f t="shared" si="77"/>
        <v>1.1885967688745376</v>
      </c>
      <c r="AP216" s="59">
        <v>1408</v>
      </c>
      <c r="AQ216" s="40">
        <f t="shared" si="73"/>
        <v>768</v>
      </c>
      <c r="AR216" s="40">
        <f t="shared" si="74"/>
        <v>912.8</v>
      </c>
      <c r="AS216" s="40">
        <f t="shared" si="75"/>
        <v>144.79999999999995</v>
      </c>
      <c r="AT216" s="40">
        <v>155</v>
      </c>
      <c r="AU216" s="40">
        <v>142.19999999999999</v>
      </c>
      <c r="AV216" s="40">
        <v>87.3</v>
      </c>
      <c r="AW216" s="40">
        <v>143.6</v>
      </c>
      <c r="AX216" s="40">
        <v>141.69999999999999</v>
      </c>
      <c r="AY216" s="40">
        <f t="shared" si="78"/>
        <v>243</v>
      </c>
      <c r="AZ216" s="11"/>
      <c r="BA216" s="40">
        <f t="shared" si="79"/>
        <v>243</v>
      </c>
      <c r="BB216" s="40">
        <v>0</v>
      </c>
      <c r="BC216" s="40">
        <f t="shared" si="80"/>
        <v>243</v>
      </c>
      <c r="BD216" s="40"/>
      <c r="BE216" s="40">
        <f t="shared" si="76"/>
        <v>243</v>
      </c>
      <c r="BF216" s="26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10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10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10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10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10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9"/>
      <c r="HE216" s="10"/>
      <c r="HF216" s="9"/>
      <c r="HG216" s="9"/>
    </row>
    <row r="217" spans="1:215" s="2" customFormat="1" ht="16.95" customHeight="1">
      <c r="A217" s="62" t="s">
        <v>215</v>
      </c>
      <c r="B217" s="40">
        <v>420426</v>
      </c>
      <c r="C217" s="40">
        <v>379249</v>
      </c>
      <c r="D217" s="4">
        <f t="shared" si="68"/>
        <v>0.90205886410450353</v>
      </c>
      <c r="E217" s="11">
        <v>10</v>
      </c>
      <c r="F217" s="5" t="s">
        <v>371</v>
      </c>
      <c r="G217" s="5" t="s">
        <v>371</v>
      </c>
      <c r="H217" s="5" t="s">
        <v>371</v>
      </c>
      <c r="I217" s="5" t="s">
        <v>371</v>
      </c>
      <c r="J217" s="5" t="s">
        <v>371</v>
      </c>
      <c r="K217" s="5" t="s">
        <v>371</v>
      </c>
      <c r="L217" s="5" t="s">
        <v>371</v>
      </c>
      <c r="M217" s="5" t="s">
        <v>371</v>
      </c>
      <c r="N217" s="40">
        <v>66573</v>
      </c>
      <c r="O217" s="40">
        <v>25714</v>
      </c>
      <c r="P217" s="4">
        <f t="shared" si="69"/>
        <v>0.38625268502245658</v>
      </c>
      <c r="Q217" s="11">
        <v>20</v>
      </c>
      <c r="R217" s="11">
        <v>1</v>
      </c>
      <c r="S217" s="11">
        <v>15</v>
      </c>
      <c r="T217" s="40">
        <v>930</v>
      </c>
      <c r="U217" s="40">
        <v>1203.5999999999999</v>
      </c>
      <c r="V217" s="4">
        <f t="shared" si="70"/>
        <v>1.2941935483870968</v>
      </c>
      <c r="W217" s="11">
        <v>40</v>
      </c>
      <c r="X217" s="40">
        <v>64</v>
      </c>
      <c r="Y217" s="40">
        <v>60.2</v>
      </c>
      <c r="Z217" s="4">
        <f t="shared" si="71"/>
        <v>0.94062500000000004</v>
      </c>
      <c r="AA217" s="11">
        <v>10</v>
      </c>
      <c r="AB217" s="5" t="s">
        <v>371</v>
      </c>
      <c r="AC217" s="5" t="s">
        <v>371</v>
      </c>
      <c r="AD217" s="5" t="s">
        <v>371</v>
      </c>
      <c r="AE217" s="5" t="s">
        <v>371</v>
      </c>
      <c r="AF217" s="11" t="s">
        <v>429</v>
      </c>
      <c r="AG217" s="11" t="s">
        <v>429</v>
      </c>
      <c r="AH217" s="11" t="s">
        <v>429</v>
      </c>
      <c r="AI217" s="11" t="s">
        <v>429</v>
      </c>
      <c r="AJ217" s="59">
        <v>680</v>
      </c>
      <c r="AK217" s="59">
        <v>399</v>
      </c>
      <c r="AL217" s="4">
        <f t="shared" si="72"/>
        <v>0.58676470588235297</v>
      </c>
      <c r="AM217" s="11">
        <v>20</v>
      </c>
      <c r="AN217" s="58">
        <f t="shared" si="81"/>
        <v>0.91004285560543552</v>
      </c>
      <c r="AO217" s="58">
        <f t="shared" si="77"/>
        <v>0.91004285560543552</v>
      </c>
      <c r="AP217" s="59">
        <v>2184</v>
      </c>
      <c r="AQ217" s="40">
        <f t="shared" si="73"/>
        <v>1191.2727272727273</v>
      </c>
      <c r="AR217" s="40">
        <f t="shared" si="74"/>
        <v>1084.0999999999999</v>
      </c>
      <c r="AS217" s="40">
        <f t="shared" si="75"/>
        <v>-107.17272727272734</v>
      </c>
      <c r="AT217" s="40">
        <v>239.4</v>
      </c>
      <c r="AU217" s="40">
        <v>219.4</v>
      </c>
      <c r="AV217" s="40">
        <v>202.4</v>
      </c>
      <c r="AW217" s="40">
        <v>172.8</v>
      </c>
      <c r="AX217" s="40">
        <v>170.2</v>
      </c>
      <c r="AY217" s="40">
        <f t="shared" si="78"/>
        <v>79.899999999999864</v>
      </c>
      <c r="AZ217" s="11"/>
      <c r="BA217" s="40">
        <f t="shared" si="79"/>
        <v>79.899999999999864</v>
      </c>
      <c r="BB217" s="40">
        <v>0</v>
      </c>
      <c r="BC217" s="40">
        <f t="shared" si="80"/>
        <v>79.899999999999864</v>
      </c>
      <c r="BD217" s="40"/>
      <c r="BE217" s="40">
        <f t="shared" si="76"/>
        <v>79.900000000000006</v>
      </c>
      <c r="BF217" s="26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10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10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10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10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10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10"/>
      <c r="HF217" s="9"/>
      <c r="HG217" s="9"/>
    </row>
    <row r="218" spans="1:215" s="2" customFormat="1" ht="16.95" customHeight="1">
      <c r="A218" s="62" t="s">
        <v>216</v>
      </c>
      <c r="B218" s="40">
        <v>74945</v>
      </c>
      <c r="C218" s="40">
        <v>71793</v>
      </c>
      <c r="D218" s="4">
        <f t="shared" si="68"/>
        <v>0.95794249116018415</v>
      </c>
      <c r="E218" s="11">
        <v>10</v>
      </c>
      <c r="F218" s="5" t="s">
        <v>371</v>
      </c>
      <c r="G218" s="5" t="s">
        <v>371</v>
      </c>
      <c r="H218" s="5" t="s">
        <v>371</v>
      </c>
      <c r="I218" s="5" t="s">
        <v>371</v>
      </c>
      <c r="J218" s="5" t="s">
        <v>371</v>
      </c>
      <c r="K218" s="5" t="s">
        <v>371</v>
      </c>
      <c r="L218" s="5" t="s">
        <v>371</v>
      </c>
      <c r="M218" s="5" t="s">
        <v>371</v>
      </c>
      <c r="N218" s="40">
        <v>3545.8</v>
      </c>
      <c r="O218" s="40">
        <v>5081.3999999999996</v>
      </c>
      <c r="P218" s="4">
        <f t="shared" si="69"/>
        <v>1.4330757515934343</v>
      </c>
      <c r="Q218" s="11">
        <v>20</v>
      </c>
      <c r="R218" s="11">
        <v>1</v>
      </c>
      <c r="S218" s="11">
        <v>15</v>
      </c>
      <c r="T218" s="40">
        <v>0.5</v>
      </c>
      <c r="U218" s="40">
        <v>0.3</v>
      </c>
      <c r="V218" s="4">
        <f t="shared" si="70"/>
        <v>0.6</v>
      </c>
      <c r="W218" s="11">
        <v>15</v>
      </c>
      <c r="X218" s="40">
        <v>3.1</v>
      </c>
      <c r="Y218" s="40">
        <v>4</v>
      </c>
      <c r="Z218" s="4">
        <f t="shared" si="71"/>
        <v>1.2903225806451613</v>
      </c>
      <c r="AA218" s="11">
        <v>35</v>
      </c>
      <c r="AB218" s="5" t="s">
        <v>371</v>
      </c>
      <c r="AC218" s="5" t="s">
        <v>371</v>
      </c>
      <c r="AD218" s="5" t="s">
        <v>371</v>
      </c>
      <c r="AE218" s="5" t="s">
        <v>371</v>
      </c>
      <c r="AF218" s="11" t="s">
        <v>429</v>
      </c>
      <c r="AG218" s="11" t="s">
        <v>429</v>
      </c>
      <c r="AH218" s="11" t="s">
        <v>429</v>
      </c>
      <c r="AI218" s="11" t="s">
        <v>429</v>
      </c>
      <c r="AJ218" s="59">
        <v>32</v>
      </c>
      <c r="AK218" s="59">
        <v>15</v>
      </c>
      <c r="AL218" s="4">
        <f t="shared" si="72"/>
        <v>0.46875</v>
      </c>
      <c r="AM218" s="11">
        <v>20</v>
      </c>
      <c r="AN218" s="58">
        <f t="shared" si="81"/>
        <v>1.0154541762265319</v>
      </c>
      <c r="AO218" s="58">
        <f t="shared" si="77"/>
        <v>1.0154541762265319</v>
      </c>
      <c r="AP218" s="59">
        <v>3457</v>
      </c>
      <c r="AQ218" s="40">
        <f t="shared" si="73"/>
        <v>1885.6363636363635</v>
      </c>
      <c r="AR218" s="40">
        <f t="shared" si="74"/>
        <v>1914.8</v>
      </c>
      <c r="AS218" s="40">
        <f t="shared" si="75"/>
        <v>29.163636363636442</v>
      </c>
      <c r="AT218" s="40">
        <v>377.3</v>
      </c>
      <c r="AU218" s="40">
        <v>379.1</v>
      </c>
      <c r="AV218" s="40">
        <v>314.7</v>
      </c>
      <c r="AW218" s="40">
        <v>223.7</v>
      </c>
      <c r="AX218" s="40">
        <v>351.3</v>
      </c>
      <c r="AY218" s="40">
        <f t="shared" si="78"/>
        <v>268.69999999999982</v>
      </c>
      <c r="AZ218" s="11"/>
      <c r="BA218" s="40">
        <f t="shared" si="79"/>
        <v>268.69999999999982</v>
      </c>
      <c r="BB218" s="40">
        <v>0</v>
      </c>
      <c r="BC218" s="40">
        <f t="shared" si="80"/>
        <v>268.69999999999982</v>
      </c>
      <c r="BD218" s="40"/>
      <c r="BE218" s="40">
        <f t="shared" si="76"/>
        <v>268.7</v>
      </c>
      <c r="BF218" s="26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10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10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10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10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10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10"/>
      <c r="HF218" s="9"/>
      <c r="HG218" s="9"/>
    </row>
    <row r="219" spans="1:215" s="2" customFormat="1" ht="16.95" customHeight="1">
      <c r="A219" s="62" t="s">
        <v>217</v>
      </c>
      <c r="B219" s="40">
        <v>1643817</v>
      </c>
      <c r="C219" s="40">
        <v>1519455</v>
      </c>
      <c r="D219" s="4">
        <f t="shared" si="68"/>
        <v>0.92434559321384313</v>
      </c>
      <c r="E219" s="11">
        <v>10</v>
      </c>
      <c r="F219" s="5" t="s">
        <v>371</v>
      </c>
      <c r="G219" s="5" t="s">
        <v>371</v>
      </c>
      <c r="H219" s="5" t="s">
        <v>371</v>
      </c>
      <c r="I219" s="5" t="s">
        <v>371</v>
      </c>
      <c r="J219" s="5" t="s">
        <v>371</v>
      </c>
      <c r="K219" s="5" t="s">
        <v>371</v>
      </c>
      <c r="L219" s="5" t="s">
        <v>371</v>
      </c>
      <c r="M219" s="5" t="s">
        <v>371</v>
      </c>
      <c r="N219" s="40">
        <v>12324.9</v>
      </c>
      <c r="O219" s="40">
        <v>10306.1</v>
      </c>
      <c r="P219" s="4">
        <f t="shared" si="69"/>
        <v>0.83620151076276483</v>
      </c>
      <c r="Q219" s="11">
        <v>20</v>
      </c>
      <c r="R219" s="11">
        <v>1</v>
      </c>
      <c r="S219" s="11">
        <v>15</v>
      </c>
      <c r="T219" s="40">
        <v>12</v>
      </c>
      <c r="U219" s="40">
        <v>21.7</v>
      </c>
      <c r="V219" s="4">
        <f t="shared" si="70"/>
        <v>1.8083333333333333</v>
      </c>
      <c r="W219" s="11">
        <v>30</v>
      </c>
      <c r="X219" s="40">
        <v>24</v>
      </c>
      <c r="Y219" s="40">
        <v>30.2</v>
      </c>
      <c r="Z219" s="4">
        <f t="shared" si="71"/>
        <v>1.2583333333333333</v>
      </c>
      <c r="AA219" s="11">
        <v>20</v>
      </c>
      <c r="AB219" s="5" t="s">
        <v>371</v>
      </c>
      <c r="AC219" s="5" t="s">
        <v>371</v>
      </c>
      <c r="AD219" s="5" t="s">
        <v>371</v>
      </c>
      <c r="AE219" s="5" t="s">
        <v>371</v>
      </c>
      <c r="AF219" s="11" t="s">
        <v>429</v>
      </c>
      <c r="AG219" s="11" t="s">
        <v>429</v>
      </c>
      <c r="AH219" s="11" t="s">
        <v>429</v>
      </c>
      <c r="AI219" s="11" t="s">
        <v>429</v>
      </c>
      <c r="AJ219" s="59">
        <v>70</v>
      </c>
      <c r="AK219" s="59">
        <v>90</v>
      </c>
      <c r="AL219" s="4">
        <f t="shared" si="72"/>
        <v>1.2857142857142858</v>
      </c>
      <c r="AM219" s="11">
        <v>20</v>
      </c>
      <c r="AN219" s="58">
        <f t="shared" si="81"/>
        <v>1.2704212045943142</v>
      </c>
      <c r="AO219" s="58">
        <f t="shared" si="77"/>
        <v>1.2070421204594313</v>
      </c>
      <c r="AP219" s="59">
        <v>896</v>
      </c>
      <c r="AQ219" s="40">
        <f t="shared" si="73"/>
        <v>488.72727272727275</v>
      </c>
      <c r="AR219" s="40">
        <f t="shared" si="74"/>
        <v>589.9</v>
      </c>
      <c r="AS219" s="40">
        <f t="shared" si="75"/>
        <v>101.17272727272723</v>
      </c>
      <c r="AT219" s="40">
        <v>99.6</v>
      </c>
      <c r="AU219" s="40">
        <v>98.9</v>
      </c>
      <c r="AV219" s="40">
        <v>97.2</v>
      </c>
      <c r="AW219" s="40">
        <v>97.6</v>
      </c>
      <c r="AX219" s="40">
        <v>98.1</v>
      </c>
      <c r="AY219" s="40">
        <f t="shared" si="78"/>
        <v>98.5</v>
      </c>
      <c r="AZ219" s="11"/>
      <c r="BA219" s="40">
        <f t="shared" si="79"/>
        <v>98.5</v>
      </c>
      <c r="BB219" s="40">
        <v>0</v>
      </c>
      <c r="BC219" s="40">
        <f t="shared" si="80"/>
        <v>98.5</v>
      </c>
      <c r="BD219" s="40">
        <f>MIN(BC219,143)</f>
        <v>98.5</v>
      </c>
      <c r="BE219" s="40">
        <f t="shared" si="76"/>
        <v>0</v>
      </c>
      <c r="BF219" s="26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10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10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10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10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10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10"/>
      <c r="HF219" s="9"/>
      <c r="HG219" s="9"/>
    </row>
    <row r="220" spans="1:215" s="2" customFormat="1" ht="16.95" customHeight="1">
      <c r="A220" s="62" t="s">
        <v>218</v>
      </c>
      <c r="B220" s="40">
        <v>202843</v>
      </c>
      <c r="C220" s="40">
        <v>153437.6</v>
      </c>
      <c r="D220" s="4">
        <f t="shared" si="68"/>
        <v>0.7564352725999911</v>
      </c>
      <c r="E220" s="11">
        <v>10</v>
      </c>
      <c r="F220" s="5" t="s">
        <v>371</v>
      </c>
      <c r="G220" s="5" t="s">
        <v>371</v>
      </c>
      <c r="H220" s="5" t="s">
        <v>371</v>
      </c>
      <c r="I220" s="5" t="s">
        <v>371</v>
      </c>
      <c r="J220" s="5" t="s">
        <v>371</v>
      </c>
      <c r="K220" s="5" t="s">
        <v>371</v>
      </c>
      <c r="L220" s="5" t="s">
        <v>371</v>
      </c>
      <c r="M220" s="5" t="s">
        <v>371</v>
      </c>
      <c r="N220" s="40">
        <v>2693.3</v>
      </c>
      <c r="O220" s="40">
        <v>1870.6</v>
      </c>
      <c r="P220" s="4">
        <f t="shared" si="69"/>
        <v>0.694538298741321</v>
      </c>
      <c r="Q220" s="11">
        <v>20</v>
      </c>
      <c r="R220" s="11">
        <v>1</v>
      </c>
      <c r="S220" s="11">
        <v>15</v>
      </c>
      <c r="T220" s="40">
        <v>125</v>
      </c>
      <c r="U220" s="40">
        <v>61.8</v>
      </c>
      <c r="V220" s="4">
        <f t="shared" si="70"/>
        <v>0.49439999999999995</v>
      </c>
      <c r="W220" s="11">
        <v>30</v>
      </c>
      <c r="X220" s="40">
        <v>6</v>
      </c>
      <c r="Y220" s="40">
        <v>10.5</v>
      </c>
      <c r="Z220" s="4">
        <f t="shared" si="71"/>
        <v>1.75</v>
      </c>
      <c r="AA220" s="11">
        <v>20</v>
      </c>
      <c r="AB220" s="5" t="s">
        <v>371</v>
      </c>
      <c r="AC220" s="5" t="s">
        <v>371</v>
      </c>
      <c r="AD220" s="5" t="s">
        <v>371</v>
      </c>
      <c r="AE220" s="5" t="s">
        <v>371</v>
      </c>
      <c r="AF220" s="11" t="s">
        <v>429</v>
      </c>
      <c r="AG220" s="11" t="s">
        <v>429</v>
      </c>
      <c r="AH220" s="11" t="s">
        <v>429</v>
      </c>
      <c r="AI220" s="11" t="s">
        <v>429</v>
      </c>
      <c r="AJ220" s="59">
        <v>389</v>
      </c>
      <c r="AK220" s="59">
        <v>210</v>
      </c>
      <c r="AL220" s="4">
        <f t="shared" si="72"/>
        <v>0.53984575835475579</v>
      </c>
      <c r="AM220" s="11">
        <v>20</v>
      </c>
      <c r="AN220" s="58">
        <f t="shared" si="81"/>
        <v>0.84420899015583872</v>
      </c>
      <c r="AO220" s="58">
        <f t="shared" si="77"/>
        <v>0.84420899015583872</v>
      </c>
      <c r="AP220" s="59">
        <v>3320</v>
      </c>
      <c r="AQ220" s="40">
        <f t="shared" si="73"/>
        <v>1810.909090909091</v>
      </c>
      <c r="AR220" s="40">
        <f t="shared" si="74"/>
        <v>1528.8</v>
      </c>
      <c r="AS220" s="40">
        <f t="shared" si="75"/>
        <v>-282.10909090909104</v>
      </c>
      <c r="AT220" s="40">
        <v>220.5</v>
      </c>
      <c r="AU220" s="40">
        <v>346.9</v>
      </c>
      <c r="AV220" s="40">
        <v>176.7</v>
      </c>
      <c r="AW220" s="40">
        <v>382.5</v>
      </c>
      <c r="AX220" s="40">
        <v>363.1</v>
      </c>
      <c r="AY220" s="40">
        <f t="shared" si="78"/>
        <v>39.100000000000136</v>
      </c>
      <c r="AZ220" s="11"/>
      <c r="BA220" s="40">
        <f t="shared" si="79"/>
        <v>39.100000000000136</v>
      </c>
      <c r="BB220" s="40">
        <v>0</v>
      </c>
      <c r="BC220" s="40">
        <f t="shared" si="80"/>
        <v>39.100000000000136</v>
      </c>
      <c r="BD220" s="40"/>
      <c r="BE220" s="40">
        <f t="shared" si="76"/>
        <v>39.1</v>
      </c>
      <c r="BF220" s="26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10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10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10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10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10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10"/>
      <c r="HF220" s="9"/>
      <c r="HG220" s="9"/>
    </row>
    <row r="221" spans="1:215" s="2" customFormat="1" ht="16.95" customHeight="1">
      <c r="A221" s="62" t="s">
        <v>219</v>
      </c>
      <c r="B221" s="40">
        <v>250865</v>
      </c>
      <c r="C221" s="40">
        <v>526832.19999999995</v>
      </c>
      <c r="D221" s="4">
        <f t="shared" si="68"/>
        <v>2.1000625834612241</v>
      </c>
      <c r="E221" s="11">
        <v>10</v>
      </c>
      <c r="F221" s="5" t="s">
        <v>371</v>
      </c>
      <c r="G221" s="5" t="s">
        <v>371</v>
      </c>
      <c r="H221" s="5" t="s">
        <v>371</v>
      </c>
      <c r="I221" s="5" t="s">
        <v>371</v>
      </c>
      <c r="J221" s="5" t="s">
        <v>371</v>
      </c>
      <c r="K221" s="5" t="s">
        <v>371</v>
      </c>
      <c r="L221" s="5" t="s">
        <v>371</v>
      </c>
      <c r="M221" s="5" t="s">
        <v>371</v>
      </c>
      <c r="N221" s="40">
        <v>11980.2</v>
      </c>
      <c r="O221" s="40">
        <v>7600.2</v>
      </c>
      <c r="P221" s="4">
        <f t="shared" si="69"/>
        <v>0.63439675464516443</v>
      </c>
      <c r="Q221" s="11">
        <v>20</v>
      </c>
      <c r="R221" s="11">
        <v>1</v>
      </c>
      <c r="S221" s="11">
        <v>15</v>
      </c>
      <c r="T221" s="40">
        <v>120</v>
      </c>
      <c r="U221" s="40">
        <v>618.6</v>
      </c>
      <c r="V221" s="4">
        <f t="shared" si="70"/>
        <v>5.1550000000000002</v>
      </c>
      <c r="W221" s="11">
        <v>10</v>
      </c>
      <c r="X221" s="40">
        <v>1141</v>
      </c>
      <c r="Y221" s="40">
        <v>1532.4</v>
      </c>
      <c r="Z221" s="4">
        <f t="shared" si="71"/>
        <v>1.3430324276950045</v>
      </c>
      <c r="AA221" s="11">
        <v>40</v>
      </c>
      <c r="AB221" s="5" t="s">
        <v>371</v>
      </c>
      <c r="AC221" s="5" t="s">
        <v>371</v>
      </c>
      <c r="AD221" s="5" t="s">
        <v>371</v>
      </c>
      <c r="AE221" s="5" t="s">
        <v>371</v>
      </c>
      <c r="AF221" s="11" t="s">
        <v>429</v>
      </c>
      <c r="AG221" s="11" t="s">
        <v>429</v>
      </c>
      <c r="AH221" s="11" t="s">
        <v>429</v>
      </c>
      <c r="AI221" s="11" t="s">
        <v>429</v>
      </c>
      <c r="AJ221" s="59">
        <v>550</v>
      </c>
      <c r="AK221" s="59">
        <v>929</v>
      </c>
      <c r="AL221" s="4">
        <f t="shared" si="72"/>
        <v>1.6890909090909092</v>
      </c>
      <c r="AM221" s="11">
        <v>20</v>
      </c>
      <c r="AN221" s="58">
        <f t="shared" si="81"/>
        <v>1.632536314931599</v>
      </c>
      <c r="AO221" s="58">
        <f t="shared" si="77"/>
        <v>1.2432536314931599</v>
      </c>
      <c r="AP221" s="59">
        <v>202</v>
      </c>
      <c r="AQ221" s="40">
        <f t="shared" si="73"/>
        <v>110.18181818181819</v>
      </c>
      <c r="AR221" s="40">
        <f t="shared" si="74"/>
        <v>137</v>
      </c>
      <c r="AS221" s="40">
        <f t="shared" si="75"/>
        <v>26.818181818181813</v>
      </c>
      <c r="AT221" s="40">
        <v>20.5</v>
      </c>
      <c r="AU221" s="40">
        <v>22.1</v>
      </c>
      <c r="AV221" s="40">
        <v>19.100000000000001</v>
      </c>
      <c r="AW221" s="40">
        <v>23.3</v>
      </c>
      <c r="AX221" s="40">
        <v>23.4</v>
      </c>
      <c r="AY221" s="40">
        <f t="shared" si="78"/>
        <v>28.599999999999994</v>
      </c>
      <c r="AZ221" s="11"/>
      <c r="BA221" s="40">
        <f t="shared" si="79"/>
        <v>28.599999999999994</v>
      </c>
      <c r="BB221" s="40">
        <v>0</v>
      </c>
      <c r="BC221" s="40">
        <f t="shared" si="80"/>
        <v>28.599999999999994</v>
      </c>
      <c r="BD221" s="40">
        <f>MIN(BC221,27.8)</f>
        <v>27.8</v>
      </c>
      <c r="BE221" s="40">
        <f t="shared" si="76"/>
        <v>0.8</v>
      </c>
      <c r="BF221" s="26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10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10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10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10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10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10"/>
      <c r="HF221" s="9"/>
      <c r="HG221" s="9"/>
    </row>
    <row r="222" spans="1:215" s="2" customFormat="1" ht="16.95" customHeight="1">
      <c r="A222" s="62" t="s">
        <v>220</v>
      </c>
      <c r="B222" s="40">
        <v>0</v>
      </c>
      <c r="C222" s="40">
        <v>0</v>
      </c>
      <c r="D222" s="4">
        <f t="shared" si="68"/>
        <v>0</v>
      </c>
      <c r="E222" s="11">
        <v>0</v>
      </c>
      <c r="F222" s="5" t="s">
        <v>371</v>
      </c>
      <c r="G222" s="5" t="s">
        <v>371</v>
      </c>
      <c r="H222" s="5" t="s">
        <v>371</v>
      </c>
      <c r="I222" s="5" t="s">
        <v>371</v>
      </c>
      <c r="J222" s="5" t="s">
        <v>371</v>
      </c>
      <c r="K222" s="5" t="s">
        <v>371</v>
      </c>
      <c r="L222" s="5" t="s">
        <v>371</v>
      </c>
      <c r="M222" s="5" t="s">
        <v>371</v>
      </c>
      <c r="N222" s="40">
        <v>619.1</v>
      </c>
      <c r="O222" s="40">
        <v>325.89999999999998</v>
      </c>
      <c r="P222" s="4">
        <f t="shared" si="69"/>
        <v>0.52640930382813755</v>
      </c>
      <c r="Q222" s="11">
        <v>20</v>
      </c>
      <c r="R222" s="11">
        <v>1</v>
      </c>
      <c r="S222" s="11">
        <v>15</v>
      </c>
      <c r="T222" s="40">
        <v>35</v>
      </c>
      <c r="U222" s="40">
        <v>32.200000000000003</v>
      </c>
      <c r="V222" s="4">
        <f t="shared" si="70"/>
        <v>0.92</v>
      </c>
      <c r="W222" s="11">
        <v>25</v>
      </c>
      <c r="X222" s="40">
        <v>2.2000000000000002</v>
      </c>
      <c r="Y222" s="40">
        <v>2.8</v>
      </c>
      <c r="Z222" s="4">
        <f t="shared" si="71"/>
        <v>1.2727272727272725</v>
      </c>
      <c r="AA222" s="11">
        <v>25</v>
      </c>
      <c r="AB222" s="5" t="s">
        <v>371</v>
      </c>
      <c r="AC222" s="5" t="s">
        <v>371</v>
      </c>
      <c r="AD222" s="5" t="s">
        <v>371</v>
      </c>
      <c r="AE222" s="5" t="s">
        <v>371</v>
      </c>
      <c r="AF222" s="11" t="s">
        <v>429</v>
      </c>
      <c r="AG222" s="11" t="s">
        <v>429</v>
      </c>
      <c r="AH222" s="11" t="s">
        <v>429</v>
      </c>
      <c r="AI222" s="11" t="s">
        <v>429</v>
      </c>
      <c r="AJ222" s="59">
        <v>67</v>
      </c>
      <c r="AK222" s="59">
        <v>61</v>
      </c>
      <c r="AL222" s="4">
        <f t="shared" si="72"/>
        <v>0.91044776119402981</v>
      </c>
      <c r="AM222" s="11">
        <v>20</v>
      </c>
      <c r="AN222" s="58">
        <f t="shared" si="81"/>
        <v>0.93862212493928721</v>
      </c>
      <c r="AO222" s="58">
        <f t="shared" si="77"/>
        <v>0.93862212493928721</v>
      </c>
      <c r="AP222" s="59">
        <v>771</v>
      </c>
      <c r="AQ222" s="40">
        <f t="shared" si="73"/>
        <v>420.54545454545456</v>
      </c>
      <c r="AR222" s="40">
        <f t="shared" si="74"/>
        <v>394.7</v>
      </c>
      <c r="AS222" s="40">
        <f t="shared" si="75"/>
        <v>-25.845454545454572</v>
      </c>
      <c r="AT222" s="40">
        <v>66</v>
      </c>
      <c r="AU222" s="40">
        <v>61.4</v>
      </c>
      <c r="AV222" s="40">
        <v>54.9</v>
      </c>
      <c r="AW222" s="40">
        <v>81.3</v>
      </c>
      <c r="AX222" s="40">
        <v>78.5</v>
      </c>
      <c r="AY222" s="40">
        <f t="shared" si="78"/>
        <v>52.599999999999966</v>
      </c>
      <c r="AZ222" s="11"/>
      <c r="BA222" s="40">
        <f t="shared" si="79"/>
        <v>52.599999999999966</v>
      </c>
      <c r="BB222" s="40">
        <v>0</v>
      </c>
      <c r="BC222" s="40">
        <f t="shared" si="80"/>
        <v>52.599999999999966</v>
      </c>
      <c r="BD222" s="40"/>
      <c r="BE222" s="40">
        <f t="shared" si="76"/>
        <v>52.6</v>
      </c>
      <c r="BF222" s="26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10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10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10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10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10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10"/>
      <c r="HF222" s="9"/>
      <c r="HG222" s="9"/>
    </row>
    <row r="223" spans="1:215" s="2" customFormat="1" ht="16.95" customHeight="1">
      <c r="A223" s="62" t="s">
        <v>221</v>
      </c>
      <c r="B223" s="40">
        <v>4904</v>
      </c>
      <c r="C223" s="40">
        <v>7001.4</v>
      </c>
      <c r="D223" s="4">
        <f t="shared" si="68"/>
        <v>1.4276916802610113</v>
      </c>
      <c r="E223" s="11">
        <v>10</v>
      </c>
      <c r="F223" s="5" t="s">
        <v>371</v>
      </c>
      <c r="G223" s="5" t="s">
        <v>371</v>
      </c>
      <c r="H223" s="5" t="s">
        <v>371</v>
      </c>
      <c r="I223" s="5" t="s">
        <v>371</v>
      </c>
      <c r="J223" s="5" t="s">
        <v>371</v>
      </c>
      <c r="K223" s="5" t="s">
        <v>371</v>
      </c>
      <c r="L223" s="5" t="s">
        <v>371</v>
      </c>
      <c r="M223" s="5" t="s">
        <v>371</v>
      </c>
      <c r="N223" s="40">
        <v>1967.3</v>
      </c>
      <c r="O223" s="40">
        <v>809.4</v>
      </c>
      <c r="P223" s="4">
        <f t="shared" si="69"/>
        <v>0.41142682864840135</v>
      </c>
      <c r="Q223" s="11">
        <v>20</v>
      </c>
      <c r="R223" s="11">
        <v>1</v>
      </c>
      <c r="S223" s="11">
        <v>15</v>
      </c>
      <c r="T223" s="40">
        <v>220</v>
      </c>
      <c r="U223" s="40">
        <v>275.10000000000002</v>
      </c>
      <c r="V223" s="4">
        <f t="shared" si="70"/>
        <v>1.2504545454545455</v>
      </c>
      <c r="W223" s="11">
        <v>15</v>
      </c>
      <c r="X223" s="40">
        <v>835.3</v>
      </c>
      <c r="Y223" s="40">
        <v>822.6</v>
      </c>
      <c r="Z223" s="4">
        <f t="shared" si="71"/>
        <v>0.9847958817191429</v>
      </c>
      <c r="AA223" s="11">
        <v>35</v>
      </c>
      <c r="AB223" s="5" t="s">
        <v>371</v>
      </c>
      <c r="AC223" s="5" t="s">
        <v>371</v>
      </c>
      <c r="AD223" s="5" t="s">
        <v>371</v>
      </c>
      <c r="AE223" s="5" t="s">
        <v>371</v>
      </c>
      <c r="AF223" s="11" t="s">
        <v>429</v>
      </c>
      <c r="AG223" s="11" t="s">
        <v>429</v>
      </c>
      <c r="AH223" s="11" t="s">
        <v>429</v>
      </c>
      <c r="AI223" s="11" t="s">
        <v>429</v>
      </c>
      <c r="AJ223" s="59">
        <v>1146</v>
      </c>
      <c r="AK223" s="59">
        <v>1383</v>
      </c>
      <c r="AL223" s="4">
        <f t="shared" si="72"/>
        <v>1.206806282722513</v>
      </c>
      <c r="AM223" s="11">
        <v>20</v>
      </c>
      <c r="AN223" s="58">
        <f t="shared" si="81"/>
        <v>0.99883698323492698</v>
      </c>
      <c r="AO223" s="58">
        <f t="shared" si="77"/>
        <v>0.99883698323492698</v>
      </c>
      <c r="AP223" s="59">
        <v>2227</v>
      </c>
      <c r="AQ223" s="40">
        <f t="shared" si="73"/>
        <v>1214.7272727272727</v>
      </c>
      <c r="AR223" s="40">
        <f t="shared" si="74"/>
        <v>1213.3</v>
      </c>
      <c r="AS223" s="40">
        <f t="shared" si="75"/>
        <v>-1.4272727272727934</v>
      </c>
      <c r="AT223" s="40">
        <v>172.7</v>
      </c>
      <c r="AU223" s="40">
        <v>199.5</v>
      </c>
      <c r="AV223" s="40">
        <v>262.3</v>
      </c>
      <c r="AW223" s="40">
        <v>212</v>
      </c>
      <c r="AX223" s="40">
        <v>173.8</v>
      </c>
      <c r="AY223" s="40">
        <f t="shared" si="78"/>
        <v>193</v>
      </c>
      <c r="AZ223" s="11"/>
      <c r="BA223" s="40">
        <f t="shared" si="79"/>
        <v>193</v>
      </c>
      <c r="BB223" s="40">
        <v>0</v>
      </c>
      <c r="BC223" s="40">
        <f t="shared" si="80"/>
        <v>193</v>
      </c>
      <c r="BD223" s="40"/>
      <c r="BE223" s="40">
        <f t="shared" si="76"/>
        <v>193</v>
      </c>
      <c r="BF223" s="26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10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10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10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10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10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/>
      <c r="HA223" s="9"/>
      <c r="HB223" s="9"/>
      <c r="HC223" s="9"/>
      <c r="HD223" s="9"/>
      <c r="HE223" s="10"/>
      <c r="HF223" s="9"/>
      <c r="HG223" s="9"/>
    </row>
    <row r="224" spans="1:215" s="2" customFormat="1" ht="16.95" customHeight="1">
      <c r="A224" s="62" t="s">
        <v>222</v>
      </c>
      <c r="B224" s="40">
        <v>0</v>
      </c>
      <c r="C224" s="40">
        <v>16373</v>
      </c>
      <c r="D224" s="4">
        <f t="shared" si="68"/>
        <v>0</v>
      </c>
      <c r="E224" s="11">
        <v>0</v>
      </c>
      <c r="F224" s="5" t="s">
        <v>371</v>
      </c>
      <c r="G224" s="5" t="s">
        <v>371</v>
      </c>
      <c r="H224" s="5" t="s">
        <v>371</v>
      </c>
      <c r="I224" s="5" t="s">
        <v>371</v>
      </c>
      <c r="J224" s="5" t="s">
        <v>371</v>
      </c>
      <c r="K224" s="5" t="s">
        <v>371</v>
      </c>
      <c r="L224" s="5" t="s">
        <v>371</v>
      </c>
      <c r="M224" s="5" t="s">
        <v>371</v>
      </c>
      <c r="N224" s="40">
        <v>6763.6</v>
      </c>
      <c r="O224" s="40">
        <v>5245.4</v>
      </c>
      <c r="P224" s="4">
        <f t="shared" si="69"/>
        <v>0.77553373942870651</v>
      </c>
      <c r="Q224" s="11">
        <v>20</v>
      </c>
      <c r="R224" s="11">
        <v>1</v>
      </c>
      <c r="S224" s="11">
        <v>15</v>
      </c>
      <c r="T224" s="40">
        <v>360</v>
      </c>
      <c r="U224" s="40">
        <v>338.4</v>
      </c>
      <c r="V224" s="4">
        <f t="shared" si="70"/>
        <v>0.94</v>
      </c>
      <c r="W224" s="11">
        <v>30</v>
      </c>
      <c r="X224" s="40">
        <v>36</v>
      </c>
      <c r="Y224" s="40">
        <v>30.4</v>
      </c>
      <c r="Z224" s="4">
        <f t="shared" si="71"/>
        <v>0.84444444444444444</v>
      </c>
      <c r="AA224" s="11">
        <v>20</v>
      </c>
      <c r="AB224" s="5" t="s">
        <v>371</v>
      </c>
      <c r="AC224" s="5" t="s">
        <v>371</v>
      </c>
      <c r="AD224" s="5" t="s">
        <v>371</v>
      </c>
      <c r="AE224" s="5" t="s">
        <v>371</v>
      </c>
      <c r="AF224" s="11" t="s">
        <v>429</v>
      </c>
      <c r="AG224" s="11" t="s">
        <v>429</v>
      </c>
      <c r="AH224" s="11" t="s">
        <v>429</v>
      </c>
      <c r="AI224" s="11" t="s">
        <v>429</v>
      </c>
      <c r="AJ224" s="59">
        <v>952</v>
      </c>
      <c r="AK224" s="59">
        <v>926</v>
      </c>
      <c r="AL224" s="4">
        <f t="shared" si="72"/>
        <v>0.97268907563025209</v>
      </c>
      <c r="AM224" s="11">
        <v>20</v>
      </c>
      <c r="AN224" s="58">
        <f t="shared" si="81"/>
        <v>0.90526995419112433</v>
      </c>
      <c r="AO224" s="58">
        <f t="shared" si="77"/>
        <v>0.90526995419112433</v>
      </c>
      <c r="AP224" s="59">
        <v>554</v>
      </c>
      <c r="AQ224" s="40">
        <f t="shared" si="73"/>
        <v>302.18181818181819</v>
      </c>
      <c r="AR224" s="40">
        <f t="shared" si="74"/>
        <v>273.60000000000002</v>
      </c>
      <c r="AS224" s="40">
        <f t="shared" si="75"/>
        <v>-28.581818181818164</v>
      </c>
      <c r="AT224" s="40">
        <v>34.6</v>
      </c>
      <c r="AU224" s="40">
        <v>60.5</v>
      </c>
      <c r="AV224" s="40">
        <v>49.1</v>
      </c>
      <c r="AW224" s="40">
        <v>32.6</v>
      </c>
      <c r="AX224" s="40">
        <v>35.5</v>
      </c>
      <c r="AY224" s="40">
        <f t="shared" si="78"/>
        <v>61.30000000000004</v>
      </c>
      <c r="AZ224" s="11"/>
      <c r="BA224" s="40">
        <f t="shared" si="79"/>
        <v>61.30000000000004</v>
      </c>
      <c r="BB224" s="40">
        <v>0</v>
      </c>
      <c r="BC224" s="40">
        <f t="shared" si="80"/>
        <v>61.30000000000004</v>
      </c>
      <c r="BD224" s="40"/>
      <c r="BE224" s="40">
        <f t="shared" si="76"/>
        <v>61.3</v>
      </c>
      <c r="BF224" s="26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10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10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10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10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10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10"/>
      <c r="HF224" s="9"/>
      <c r="HG224" s="9"/>
    </row>
    <row r="225" spans="1:215" s="2" customFormat="1" ht="16.95" customHeight="1">
      <c r="A225" s="62" t="s">
        <v>223</v>
      </c>
      <c r="B225" s="40">
        <v>0</v>
      </c>
      <c r="C225" s="40">
        <v>0</v>
      </c>
      <c r="D225" s="4">
        <f t="shared" si="68"/>
        <v>0</v>
      </c>
      <c r="E225" s="11">
        <v>0</v>
      </c>
      <c r="F225" s="5" t="s">
        <v>371</v>
      </c>
      <c r="G225" s="5" t="s">
        <v>371</v>
      </c>
      <c r="H225" s="5" t="s">
        <v>371</v>
      </c>
      <c r="I225" s="5" t="s">
        <v>371</v>
      </c>
      <c r="J225" s="5" t="s">
        <v>371</v>
      </c>
      <c r="K225" s="5" t="s">
        <v>371</v>
      </c>
      <c r="L225" s="5" t="s">
        <v>371</v>
      </c>
      <c r="M225" s="5" t="s">
        <v>371</v>
      </c>
      <c r="N225" s="40">
        <v>356.1</v>
      </c>
      <c r="O225" s="40">
        <v>170.5</v>
      </c>
      <c r="P225" s="4">
        <f t="shared" si="69"/>
        <v>0.47879809042403815</v>
      </c>
      <c r="Q225" s="11">
        <v>20</v>
      </c>
      <c r="R225" s="11">
        <v>1</v>
      </c>
      <c r="S225" s="11">
        <v>15</v>
      </c>
      <c r="T225" s="40">
        <v>920</v>
      </c>
      <c r="U225" s="40">
        <v>640.20000000000005</v>
      </c>
      <c r="V225" s="4">
        <f t="shared" si="70"/>
        <v>0.69586956521739141</v>
      </c>
      <c r="W225" s="11">
        <v>40</v>
      </c>
      <c r="X225" s="40">
        <v>22</v>
      </c>
      <c r="Y225" s="40">
        <v>36.5</v>
      </c>
      <c r="Z225" s="4">
        <f t="shared" si="71"/>
        <v>1.6590909090909092</v>
      </c>
      <c r="AA225" s="11">
        <v>10</v>
      </c>
      <c r="AB225" s="5" t="s">
        <v>371</v>
      </c>
      <c r="AC225" s="5" t="s">
        <v>371</v>
      </c>
      <c r="AD225" s="5" t="s">
        <v>371</v>
      </c>
      <c r="AE225" s="5" t="s">
        <v>371</v>
      </c>
      <c r="AF225" s="11" t="s">
        <v>429</v>
      </c>
      <c r="AG225" s="11" t="s">
        <v>429</v>
      </c>
      <c r="AH225" s="11" t="s">
        <v>429</v>
      </c>
      <c r="AI225" s="11" t="s">
        <v>429</v>
      </c>
      <c r="AJ225" s="59">
        <v>710</v>
      </c>
      <c r="AK225" s="59">
        <v>579</v>
      </c>
      <c r="AL225" s="4">
        <f t="shared" si="72"/>
        <v>0.8154929577464789</v>
      </c>
      <c r="AM225" s="11">
        <v>20</v>
      </c>
      <c r="AN225" s="58">
        <f t="shared" si="81"/>
        <v>0.81249059679061997</v>
      </c>
      <c r="AO225" s="58">
        <f t="shared" si="77"/>
        <v>0.81249059679061997</v>
      </c>
      <c r="AP225" s="59">
        <v>520</v>
      </c>
      <c r="AQ225" s="40">
        <f t="shared" si="73"/>
        <v>283.63636363636363</v>
      </c>
      <c r="AR225" s="40">
        <f t="shared" si="74"/>
        <v>230.5</v>
      </c>
      <c r="AS225" s="40">
        <f t="shared" si="75"/>
        <v>-53.136363636363626</v>
      </c>
      <c r="AT225" s="40">
        <v>41.2</v>
      </c>
      <c r="AU225" s="40">
        <v>42.6</v>
      </c>
      <c r="AV225" s="40">
        <v>22.8</v>
      </c>
      <c r="AW225" s="40">
        <v>37.200000000000003</v>
      </c>
      <c r="AX225" s="40">
        <v>38.4</v>
      </c>
      <c r="AY225" s="40">
        <f t="shared" si="78"/>
        <v>48.299999999999983</v>
      </c>
      <c r="AZ225" s="11"/>
      <c r="BA225" s="40">
        <f t="shared" si="79"/>
        <v>48.299999999999983</v>
      </c>
      <c r="BB225" s="40">
        <v>0</v>
      </c>
      <c r="BC225" s="40">
        <f t="shared" si="80"/>
        <v>48.299999999999983</v>
      </c>
      <c r="BD225" s="40"/>
      <c r="BE225" s="40">
        <f t="shared" si="76"/>
        <v>48.3</v>
      </c>
      <c r="BF225" s="26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10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10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10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10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10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10"/>
      <c r="HF225" s="9"/>
      <c r="HG225" s="9"/>
    </row>
    <row r="226" spans="1:215" s="2" customFormat="1" ht="16.95" customHeight="1">
      <c r="A226" s="19" t="s">
        <v>224</v>
      </c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26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10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10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10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10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10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10"/>
      <c r="HF226" s="9"/>
      <c r="HG226" s="9"/>
    </row>
    <row r="227" spans="1:215" s="2" customFormat="1" ht="16.95" customHeight="1">
      <c r="A227" s="14" t="s">
        <v>225</v>
      </c>
      <c r="B227" s="40">
        <v>0</v>
      </c>
      <c r="C227" s="40">
        <v>0</v>
      </c>
      <c r="D227" s="4">
        <f t="shared" si="68"/>
        <v>0</v>
      </c>
      <c r="E227" s="11">
        <v>0</v>
      </c>
      <c r="F227" s="5" t="s">
        <v>371</v>
      </c>
      <c r="G227" s="5" t="s">
        <v>371</v>
      </c>
      <c r="H227" s="5" t="s">
        <v>371</v>
      </c>
      <c r="I227" s="5" t="s">
        <v>371</v>
      </c>
      <c r="J227" s="5" t="s">
        <v>371</v>
      </c>
      <c r="K227" s="5" t="s">
        <v>371</v>
      </c>
      <c r="L227" s="5" t="s">
        <v>371</v>
      </c>
      <c r="M227" s="5" t="s">
        <v>371</v>
      </c>
      <c r="N227" s="40">
        <v>871.4</v>
      </c>
      <c r="O227" s="40">
        <v>566.6</v>
      </c>
      <c r="P227" s="4">
        <f t="shared" si="69"/>
        <v>0.65021803993573568</v>
      </c>
      <c r="Q227" s="11">
        <v>20</v>
      </c>
      <c r="R227" s="11">
        <v>1</v>
      </c>
      <c r="S227" s="11">
        <v>15</v>
      </c>
      <c r="T227" s="40">
        <v>3</v>
      </c>
      <c r="U227" s="40">
        <v>7.2</v>
      </c>
      <c r="V227" s="4">
        <f t="shared" si="70"/>
        <v>2.4</v>
      </c>
      <c r="W227" s="11">
        <v>20</v>
      </c>
      <c r="X227" s="40">
        <v>2</v>
      </c>
      <c r="Y227" s="40">
        <v>9.1999999999999993</v>
      </c>
      <c r="Z227" s="4">
        <f t="shared" si="71"/>
        <v>4.5999999999999996</v>
      </c>
      <c r="AA227" s="11">
        <v>30</v>
      </c>
      <c r="AB227" s="5" t="s">
        <v>371</v>
      </c>
      <c r="AC227" s="5" t="s">
        <v>371</v>
      </c>
      <c r="AD227" s="5" t="s">
        <v>371</v>
      </c>
      <c r="AE227" s="5" t="s">
        <v>371</v>
      </c>
      <c r="AF227" s="11" t="s">
        <v>429</v>
      </c>
      <c r="AG227" s="11" t="s">
        <v>429</v>
      </c>
      <c r="AH227" s="11" t="s">
        <v>429</v>
      </c>
      <c r="AI227" s="11" t="s">
        <v>429</v>
      </c>
      <c r="AJ227" s="59">
        <v>60</v>
      </c>
      <c r="AK227" s="59">
        <v>22</v>
      </c>
      <c r="AL227" s="4">
        <f t="shared" si="72"/>
        <v>0.36666666666666664</v>
      </c>
      <c r="AM227" s="11">
        <v>20</v>
      </c>
      <c r="AN227" s="58">
        <f t="shared" si="81"/>
        <v>2.1079780393528385</v>
      </c>
      <c r="AO227" s="58">
        <f t="shared" si="77"/>
        <v>1.2907978039352839</v>
      </c>
      <c r="AP227" s="59">
        <v>1294</v>
      </c>
      <c r="AQ227" s="40">
        <f t="shared" si="73"/>
        <v>705.81818181818187</v>
      </c>
      <c r="AR227" s="40">
        <f t="shared" si="74"/>
        <v>911.1</v>
      </c>
      <c r="AS227" s="40">
        <f t="shared" si="75"/>
        <v>205.28181818181815</v>
      </c>
      <c r="AT227" s="40">
        <v>73.5</v>
      </c>
      <c r="AU227" s="40">
        <v>103</v>
      </c>
      <c r="AV227" s="40">
        <v>122.3</v>
      </c>
      <c r="AW227" s="40">
        <v>111</v>
      </c>
      <c r="AX227" s="40">
        <v>104.6</v>
      </c>
      <c r="AY227" s="40">
        <f t="shared" si="78"/>
        <v>396.70000000000005</v>
      </c>
      <c r="AZ227" s="11"/>
      <c r="BA227" s="40">
        <f t="shared" si="79"/>
        <v>396.70000000000005</v>
      </c>
      <c r="BB227" s="40">
        <v>0</v>
      </c>
      <c r="BC227" s="40">
        <f t="shared" si="80"/>
        <v>396.70000000000005</v>
      </c>
      <c r="BD227" s="40"/>
      <c r="BE227" s="40">
        <f t="shared" si="76"/>
        <v>396.7</v>
      </c>
      <c r="BF227" s="26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10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10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10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10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10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10"/>
      <c r="HF227" s="9"/>
      <c r="HG227" s="9"/>
    </row>
    <row r="228" spans="1:215" s="2" customFormat="1" ht="16.95" customHeight="1">
      <c r="A228" s="14" t="s">
        <v>149</v>
      </c>
      <c r="B228" s="40">
        <v>0</v>
      </c>
      <c r="C228" s="40">
        <v>0</v>
      </c>
      <c r="D228" s="4">
        <f t="shared" si="68"/>
        <v>0</v>
      </c>
      <c r="E228" s="11">
        <v>0</v>
      </c>
      <c r="F228" s="5" t="s">
        <v>371</v>
      </c>
      <c r="G228" s="5" t="s">
        <v>371</v>
      </c>
      <c r="H228" s="5" t="s">
        <v>371</v>
      </c>
      <c r="I228" s="5" t="s">
        <v>371</v>
      </c>
      <c r="J228" s="5" t="s">
        <v>371</v>
      </c>
      <c r="K228" s="5" t="s">
        <v>371</v>
      </c>
      <c r="L228" s="5" t="s">
        <v>371</v>
      </c>
      <c r="M228" s="5" t="s">
        <v>371</v>
      </c>
      <c r="N228" s="40">
        <v>790.7</v>
      </c>
      <c r="O228" s="40">
        <v>710.2</v>
      </c>
      <c r="P228" s="4">
        <f t="shared" si="69"/>
        <v>0.89819147590742376</v>
      </c>
      <c r="Q228" s="11">
        <v>20</v>
      </c>
      <c r="R228" s="11">
        <v>1</v>
      </c>
      <c r="S228" s="11">
        <v>15</v>
      </c>
      <c r="T228" s="40">
        <v>137</v>
      </c>
      <c r="U228" s="40">
        <v>173.2</v>
      </c>
      <c r="V228" s="4">
        <f t="shared" si="70"/>
        <v>1.2642335766423356</v>
      </c>
      <c r="W228" s="11">
        <v>30</v>
      </c>
      <c r="X228" s="40">
        <v>15</v>
      </c>
      <c r="Y228" s="40">
        <v>16</v>
      </c>
      <c r="Z228" s="4">
        <f t="shared" si="71"/>
        <v>1.0666666666666667</v>
      </c>
      <c r="AA228" s="11">
        <v>20</v>
      </c>
      <c r="AB228" s="5" t="s">
        <v>371</v>
      </c>
      <c r="AC228" s="5" t="s">
        <v>371</v>
      </c>
      <c r="AD228" s="5" t="s">
        <v>371</v>
      </c>
      <c r="AE228" s="5" t="s">
        <v>371</v>
      </c>
      <c r="AF228" s="11" t="s">
        <v>429</v>
      </c>
      <c r="AG228" s="11" t="s">
        <v>429</v>
      </c>
      <c r="AH228" s="11" t="s">
        <v>429</v>
      </c>
      <c r="AI228" s="11" t="s">
        <v>429</v>
      </c>
      <c r="AJ228" s="59">
        <v>420</v>
      </c>
      <c r="AK228" s="59">
        <v>454</v>
      </c>
      <c r="AL228" s="4">
        <f t="shared" si="72"/>
        <v>1.0809523809523809</v>
      </c>
      <c r="AM228" s="11">
        <v>20</v>
      </c>
      <c r="AN228" s="58">
        <f t="shared" si="81"/>
        <v>1.084221121617138</v>
      </c>
      <c r="AO228" s="58">
        <f t="shared" si="77"/>
        <v>1.084221121617138</v>
      </c>
      <c r="AP228" s="59">
        <v>1032</v>
      </c>
      <c r="AQ228" s="40">
        <f t="shared" si="73"/>
        <v>562.90909090909088</v>
      </c>
      <c r="AR228" s="40">
        <f t="shared" si="74"/>
        <v>610.29999999999995</v>
      </c>
      <c r="AS228" s="40">
        <f t="shared" si="75"/>
        <v>47.390909090909076</v>
      </c>
      <c r="AT228" s="40">
        <v>117.6</v>
      </c>
      <c r="AU228" s="40">
        <v>111</v>
      </c>
      <c r="AV228" s="40">
        <v>109.4</v>
      </c>
      <c r="AW228" s="40">
        <v>106.4</v>
      </c>
      <c r="AX228" s="40">
        <v>83.6</v>
      </c>
      <c r="AY228" s="40">
        <f t="shared" si="78"/>
        <v>82.299999999999955</v>
      </c>
      <c r="AZ228" s="11"/>
      <c r="BA228" s="40">
        <f t="shared" si="79"/>
        <v>82.299999999999955</v>
      </c>
      <c r="BB228" s="40">
        <v>0</v>
      </c>
      <c r="BC228" s="40">
        <f t="shared" si="80"/>
        <v>82.299999999999955</v>
      </c>
      <c r="BD228" s="40"/>
      <c r="BE228" s="40">
        <f t="shared" si="76"/>
        <v>82.3</v>
      </c>
      <c r="BF228" s="26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10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10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10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10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10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10"/>
      <c r="HF228" s="9"/>
      <c r="HG228" s="9"/>
    </row>
    <row r="229" spans="1:215" s="2" customFormat="1" ht="16.95" customHeight="1">
      <c r="A229" s="14" t="s">
        <v>226</v>
      </c>
      <c r="B229" s="40">
        <v>0</v>
      </c>
      <c r="C229" s="40">
        <v>0</v>
      </c>
      <c r="D229" s="4">
        <f t="shared" si="68"/>
        <v>0</v>
      </c>
      <c r="E229" s="11">
        <v>0</v>
      </c>
      <c r="F229" s="5" t="s">
        <v>371</v>
      </c>
      <c r="G229" s="5" t="s">
        <v>371</v>
      </c>
      <c r="H229" s="5" t="s">
        <v>371</v>
      </c>
      <c r="I229" s="5" t="s">
        <v>371</v>
      </c>
      <c r="J229" s="5" t="s">
        <v>371</v>
      </c>
      <c r="K229" s="5" t="s">
        <v>371</v>
      </c>
      <c r="L229" s="5" t="s">
        <v>371</v>
      </c>
      <c r="M229" s="5" t="s">
        <v>371</v>
      </c>
      <c r="N229" s="40">
        <v>870.3</v>
      </c>
      <c r="O229" s="40">
        <v>997.3</v>
      </c>
      <c r="P229" s="4">
        <f t="shared" si="69"/>
        <v>1.1459266919453062</v>
      </c>
      <c r="Q229" s="11">
        <v>20</v>
      </c>
      <c r="R229" s="11">
        <v>1</v>
      </c>
      <c r="S229" s="11">
        <v>15</v>
      </c>
      <c r="T229" s="40">
        <v>208</v>
      </c>
      <c r="U229" s="40">
        <v>277.10000000000002</v>
      </c>
      <c r="V229" s="4">
        <f t="shared" si="70"/>
        <v>1.3322115384615385</v>
      </c>
      <c r="W229" s="11">
        <v>15</v>
      </c>
      <c r="X229" s="40">
        <v>18</v>
      </c>
      <c r="Y229" s="40">
        <v>22</v>
      </c>
      <c r="Z229" s="4">
        <f t="shared" si="71"/>
        <v>1.2222222222222223</v>
      </c>
      <c r="AA229" s="11">
        <v>35</v>
      </c>
      <c r="AB229" s="5" t="s">
        <v>371</v>
      </c>
      <c r="AC229" s="5" t="s">
        <v>371</v>
      </c>
      <c r="AD229" s="5" t="s">
        <v>371</v>
      </c>
      <c r="AE229" s="5" t="s">
        <v>371</v>
      </c>
      <c r="AF229" s="11" t="s">
        <v>429</v>
      </c>
      <c r="AG229" s="11" t="s">
        <v>429</v>
      </c>
      <c r="AH229" s="11" t="s">
        <v>429</v>
      </c>
      <c r="AI229" s="11" t="s">
        <v>429</v>
      </c>
      <c r="AJ229" s="59">
        <v>1120</v>
      </c>
      <c r="AK229" s="59">
        <v>1213</v>
      </c>
      <c r="AL229" s="4">
        <f t="shared" si="72"/>
        <v>1.0830357142857143</v>
      </c>
      <c r="AM229" s="11">
        <v>20</v>
      </c>
      <c r="AN229" s="58">
        <f t="shared" si="81"/>
        <v>1.1651447521840119</v>
      </c>
      <c r="AO229" s="58">
        <f t="shared" si="77"/>
        <v>1.1651447521840119</v>
      </c>
      <c r="AP229" s="59">
        <v>1586</v>
      </c>
      <c r="AQ229" s="40">
        <f t="shared" si="73"/>
        <v>865.09090909090912</v>
      </c>
      <c r="AR229" s="40">
        <f t="shared" si="74"/>
        <v>1008</v>
      </c>
      <c r="AS229" s="40">
        <f t="shared" si="75"/>
        <v>142.90909090909088</v>
      </c>
      <c r="AT229" s="40">
        <v>186.8</v>
      </c>
      <c r="AU229" s="40">
        <v>179.8</v>
      </c>
      <c r="AV229" s="40">
        <v>168.1</v>
      </c>
      <c r="AW229" s="40">
        <v>128.9</v>
      </c>
      <c r="AX229" s="40">
        <v>143.1</v>
      </c>
      <c r="AY229" s="40">
        <f t="shared" si="78"/>
        <v>201.29999999999995</v>
      </c>
      <c r="AZ229" s="11"/>
      <c r="BA229" s="40">
        <f t="shared" si="79"/>
        <v>201.29999999999995</v>
      </c>
      <c r="BB229" s="40">
        <v>0</v>
      </c>
      <c r="BC229" s="40">
        <f t="shared" si="80"/>
        <v>201.29999999999995</v>
      </c>
      <c r="BD229" s="40"/>
      <c r="BE229" s="40">
        <f t="shared" si="76"/>
        <v>201.3</v>
      </c>
      <c r="BF229" s="26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10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10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10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10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10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10"/>
      <c r="HF229" s="9"/>
      <c r="HG229" s="9"/>
    </row>
    <row r="230" spans="1:215" s="2" customFormat="1" ht="16.95" customHeight="1">
      <c r="A230" s="14" t="s">
        <v>227</v>
      </c>
      <c r="B230" s="40">
        <v>0</v>
      </c>
      <c r="C230" s="40">
        <v>0</v>
      </c>
      <c r="D230" s="4">
        <f t="shared" si="68"/>
        <v>0</v>
      </c>
      <c r="E230" s="11">
        <v>0</v>
      </c>
      <c r="F230" s="5" t="s">
        <v>371</v>
      </c>
      <c r="G230" s="5" t="s">
        <v>371</v>
      </c>
      <c r="H230" s="5" t="s">
        <v>371</v>
      </c>
      <c r="I230" s="5" t="s">
        <v>371</v>
      </c>
      <c r="J230" s="5" t="s">
        <v>371</v>
      </c>
      <c r="K230" s="5" t="s">
        <v>371</v>
      </c>
      <c r="L230" s="5" t="s">
        <v>371</v>
      </c>
      <c r="M230" s="5" t="s">
        <v>371</v>
      </c>
      <c r="N230" s="40">
        <v>641</v>
      </c>
      <c r="O230" s="40">
        <v>430.2</v>
      </c>
      <c r="P230" s="4">
        <f t="shared" si="69"/>
        <v>0.67113884555382208</v>
      </c>
      <c r="Q230" s="11">
        <v>20</v>
      </c>
      <c r="R230" s="11">
        <v>1</v>
      </c>
      <c r="S230" s="11">
        <v>15</v>
      </c>
      <c r="T230" s="40">
        <v>26</v>
      </c>
      <c r="U230" s="40">
        <v>30.1</v>
      </c>
      <c r="V230" s="4">
        <f t="shared" si="70"/>
        <v>1.1576923076923078</v>
      </c>
      <c r="W230" s="11">
        <v>25</v>
      </c>
      <c r="X230" s="40">
        <v>8</v>
      </c>
      <c r="Y230" s="40">
        <v>4.5</v>
      </c>
      <c r="Z230" s="4">
        <f t="shared" si="71"/>
        <v>0.5625</v>
      </c>
      <c r="AA230" s="11">
        <v>25</v>
      </c>
      <c r="AB230" s="5" t="s">
        <v>371</v>
      </c>
      <c r="AC230" s="5" t="s">
        <v>371</v>
      </c>
      <c r="AD230" s="5" t="s">
        <v>371</v>
      </c>
      <c r="AE230" s="5" t="s">
        <v>371</v>
      </c>
      <c r="AF230" s="11" t="s">
        <v>429</v>
      </c>
      <c r="AG230" s="11" t="s">
        <v>429</v>
      </c>
      <c r="AH230" s="11" t="s">
        <v>429</v>
      </c>
      <c r="AI230" s="11" t="s">
        <v>429</v>
      </c>
      <c r="AJ230" s="59">
        <v>150</v>
      </c>
      <c r="AK230" s="59">
        <v>123</v>
      </c>
      <c r="AL230" s="4">
        <f t="shared" si="72"/>
        <v>0.82</v>
      </c>
      <c r="AM230" s="11">
        <v>20</v>
      </c>
      <c r="AN230" s="58">
        <f t="shared" si="81"/>
        <v>0.83645318669889657</v>
      </c>
      <c r="AO230" s="58">
        <f t="shared" si="77"/>
        <v>0.83645318669889657</v>
      </c>
      <c r="AP230" s="59">
        <v>1549</v>
      </c>
      <c r="AQ230" s="40">
        <f t="shared" si="73"/>
        <v>844.90909090909088</v>
      </c>
      <c r="AR230" s="40">
        <f t="shared" si="74"/>
        <v>706.7</v>
      </c>
      <c r="AS230" s="40">
        <f t="shared" si="75"/>
        <v>-138.20909090909083</v>
      </c>
      <c r="AT230" s="40">
        <v>168.1</v>
      </c>
      <c r="AU230" s="40">
        <v>133.9</v>
      </c>
      <c r="AV230" s="40">
        <v>62</v>
      </c>
      <c r="AW230" s="40">
        <v>81.099999999999994</v>
      </c>
      <c r="AX230" s="40">
        <v>157.9</v>
      </c>
      <c r="AY230" s="40">
        <f t="shared" si="78"/>
        <v>103.70000000000005</v>
      </c>
      <c r="AZ230" s="11"/>
      <c r="BA230" s="40">
        <f t="shared" si="79"/>
        <v>103.70000000000005</v>
      </c>
      <c r="BB230" s="40">
        <v>0</v>
      </c>
      <c r="BC230" s="40">
        <f t="shared" si="80"/>
        <v>103.70000000000005</v>
      </c>
      <c r="BD230" s="40"/>
      <c r="BE230" s="40">
        <f t="shared" si="76"/>
        <v>103.7</v>
      </c>
      <c r="BF230" s="26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10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10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10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10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10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10"/>
      <c r="HF230" s="9"/>
      <c r="HG230" s="9"/>
    </row>
    <row r="231" spans="1:215" s="2" customFormat="1" ht="16.95" customHeight="1">
      <c r="A231" s="62" t="s">
        <v>228</v>
      </c>
      <c r="B231" s="40">
        <v>76809</v>
      </c>
      <c r="C231" s="40">
        <v>83640</v>
      </c>
      <c r="D231" s="4">
        <f t="shared" si="68"/>
        <v>1.0889348904425262</v>
      </c>
      <c r="E231" s="11">
        <v>10</v>
      </c>
      <c r="F231" s="5" t="s">
        <v>371</v>
      </c>
      <c r="G231" s="5" t="s">
        <v>371</v>
      </c>
      <c r="H231" s="5" t="s">
        <v>371</v>
      </c>
      <c r="I231" s="5" t="s">
        <v>371</v>
      </c>
      <c r="J231" s="5" t="s">
        <v>371</v>
      </c>
      <c r="K231" s="5" t="s">
        <v>371</v>
      </c>
      <c r="L231" s="5" t="s">
        <v>371</v>
      </c>
      <c r="M231" s="5" t="s">
        <v>371</v>
      </c>
      <c r="N231" s="40">
        <v>2228.4</v>
      </c>
      <c r="O231" s="40">
        <v>1761.1</v>
      </c>
      <c r="P231" s="4">
        <f t="shared" si="69"/>
        <v>0.79029797163884397</v>
      </c>
      <c r="Q231" s="11">
        <v>20</v>
      </c>
      <c r="R231" s="11">
        <v>1</v>
      </c>
      <c r="S231" s="11">
        <v>15</v>
      </c>
      <c r="T231" s="40">
        <v>3</v>
      </c>
      <c r="U231" s="40">
        <v>0</v>
      </c>
      <c r="V231" s="4">
        <f t="shared" si="70"/>
        <v>0</v>
      </c>
      <c r="W231" s="11">
        <v>15</v>
      </c>
      <c r="X231" s="40">
        <v>6</v>
      </c>
      <c r="Y231" s="40">
        <v>3.5</v>
      </c>
      <c r="Z231" s="4">
        <f t="shared" si="71"/>
        <v>0.58333333333333337</v>
      </c>
      <c r="AA231" s="11">
        <v>35</v>
      </c>
      <c r="AB231" s="5" t="s">
        <v>371</v>
      </c>
      <c r="AC231" s="5" t="s">
        <v>371</v>
      </c>
      <c r="AD231" s="5" t="s">
        <v>371</v>
      </c>
      <c r="AE231" s="5" t="s">
        <v>371</v>
      </c>
      <c r="AF231" s="11" t="s">
        <v>429</v>
      </c>
      <c r="AG231" s="11" t="s">
        <v>429</v>
      </c>
      <c r="AH231" s="11" t="s">
        <v>429</v>
      </c>
      <c r="AI231" s="11" t="s">
        <v>429</v>
      </c>
      <c r="AJ231" s="59">
        <v>25</v>
      </c>
      <c r="AK231" s="59">
        <v>37</v>
      </c>
      <c r="AL231" s="4">
        <f t="shared" si="72"/>
        <v>1.48</v>
      </c>
      <c r="AM231" s="11">
        <v>20</v>
      </c>
      <c r="AN231" s="58">
        <f t="shared" si="81"/>
        <v>0.79749543481625051</v>
      </c>
      <c r="AO231" s="58">
        <f t="shared" si="77"/>
        <v>0.79749543481625051</v>
      </c>
      <c r="AP231" s="59">
        <v>24</v>
      </c>
      <c r="AQ231" s="40">
        <f t="shared" si="73"/>
        <v>13.09090909090909</v>
      </c>
      <c r="AR231" s="40">
        <f t="shared" si="74"/>
        <v>10.4</v>
      </c>
      <c r="AS231" s="40">
        <f t="shared" si="75"/>
        <v>-2.6909090909090896</v>
      </c>
      <c r="AT231" s="40">
        <v>0.9</v>
      </c>
      <c r="AU231" s="40">
        <v>1.1000000000000001</v>
      </c>
      <c r="AV231" s="40">
        <v>1.9</v>
      </c>
      <c r="AW231" s="40">
        <v>2.4</v>
      </c>
      <c r="AX231" s="40">
        <v>2</v>
      </c>
      <c r="AY231" s="40">
        <f t="shared" si="78"/>
        <v>2.0999999999999996</v>
      </c>
      <c r="AZ231" s="11"/>
      <c r="BA231" s="40">
        <f t="shared" si="79"/>
        <v>2.0999999999999996</v>
      </c>
      <c r="BB231" s="40">
        <v>0</v>
      </c>
      <c r="BC231" s="40">
        <f t="shared" si="80"/>
        <v>2.0999999999999996</v>
      </c>
      <c r="BD231" s="40">
        <f>BC231</f>
        <v>2.0999999999999996</v>
      </c>
      <c r="BE231" s="40">
        <f t="shared" si="76"/>
        <v>0</v>
      </c>
      <c r="BF231" s="26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10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10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10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10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10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10"/>
      <c r="HF231" s="9"/>
      <c r="HG231" s="9"/>
    </row>
    <row r="232" spans="1:215" s="2" customFormat="1" ht="16.95" customHeight="1">
      <c r="A232" s="14" t="s">
        <v>229</v>
      </c>
      <c r="B232" s="40">
        <v>3708168</v>
      </c>
      <c r="C232" s="40">
        <v>3397078.9</v>
      </c>
      <c r="D232" s="4">
        <f t="shared" si="68"/>
        <v>0.91610706418910903</v>
      </c>
      <c r="E232" s="11">
        <v>10</v>
      </c>
      <c r="F232" s="5" t="s">
        <v>371</v>
      </c>
      <c r="G232" s="5" t="s">
        <v>371</v>
      </c>
      <c r="H232" s="5" t="s">
        <v>371</v>
      </c>
      <c r="I232" s="5" t="s">
        <v>371</v>
      </c>
      <c r="J232" s="5" t="s">
        <v>371</v>
      </c>
      <c r="K232" s="5" t="s">
        <v>371</v>
      </c>
      <c r="L232" s="5" t="s">
        <v>371</v>
      </c>
      <c r="M232" s="5" t="s">
        <v>371</v>
      </c>
      <c r="N232" s="40">
        <v>20163.3</v>
      </c>
      <c r="O232" s="40">
        <v>31237.8</v>
      </c>
      <c r="P232" s="4">
        <f t="shared" si="69"/>
        <v>1.5492404517117735</v>
      </c>
      <c r="Q232" s="11">
        <v>20</v>
      </c>
      <c r="R232" s="11">
        <v>1</v>
      </c>
      <c r="S232" s="11">
        <v>15</v>
      </c>
      <c r="T232" s="40">
        <v>0</v>
      </c>
      <c r="U232" s="40">
        <v>0</v>
      </c>
      <c r="V232" s="4">
        <f t="shared" si="70"/>
        <v>1</v>
      </c>
      <c r="W232" s="11">
        <v>15</v>
      </c>
      <c r="X232" s="40">
        <v>1</v>
      </c>
      <c r="Y232" s="40">
        <v>0</v>
      </c>
      <c r="Z232" s="4">
        <f t="shared" si="71"/>
        <v>0</v>
      </c>
      <c r="AA232" s="11">
        <v>35</v>
      </c>
      <c r="AB232" s="5" t="s">
        <v>371</v>
      </c>
      <c r="AC232" s="5" t="s">
        <v>371</v>
      </c>
      <c r="AD232" s="5" t="s">
        <v>371</v>
      </c>
      <c r="AE232" s="5" t="s">
        <v>371</v>
      </c>
      <c r="AF232" s="11" t="s">
        <v>429</v>
      </c>
      <c r="AG232" s="11" t="s">
        <v>429</v>
      </c>
      <c r="AH232" s="11" t="s">
        <v>429</v>
      </c>
      <c r="AI232" s="11" t="s">
        <v>429</v>
      </c>
      <c r="AJ232" s="59">
        <v>0</v>
      </c>
      <c r="AK232" s="59">
        <v>0</v>
      </c>
      <c r="AL232" s="4">
        <f t="shared" si="72"/>
        <v>1</v>
      </c>
      <c r="AM232" s="11">
        <v>20</v>
      </c>
      <c r="AN232" s="58">
        <f t="shared" si="81"/>
        <v>0.78387721457501347</v>
      </c>
      <c r="AO232" s="58">
        <f t="shared" si="77"/>
        <v>0.78387721457501347</v>
      </c>
      <c r="AP232" s="59">
        <v>1952</v>
      </c>
      <c r="AQ232" s="40">
        <f t="shared" si="73"/>
        <v>1064.7272727272727</v>
      </c>
      <c r="AR232" s="40">
        <f t="shared" si="74"/>
        <v>834.6</v>
      </c>
      <c r="AS232" s="40">
        <f t="shared" si="75"/>
        <v>-230.12727272727273</v>
      </c>
      <c r="AT232" s="40">
        <v>164.6</v>
      </c>
      <c r="AU232" s="40">
        <v>101.7</v>
      </c>
      <c r="AV232" s="40">
        <v>75.2</v>
      </c>
      <c r="AW232" s="40">
        <v>223.3</v>
      </c>
      <c r="AX232" s="40">
        <v>167.2</v>
      </c>
      <c r="AY232" s="40">
        <f t="shared" si="78"/>
        <v>102.60000000000002</v>
      </c>
      <c r="AZ232" s="11"/>
      <c r="BA232" s="40">
        <f t="shared" si="79"/>
        <v>102.60000000000002</v>
      </c>
      <c r="BB232" s="40">
        <v>0</v>
      </c>
      <c r="BC232" s="40">
        <f t="shared" si="80"/>
        <v>102.60000000000002</v>
      </c>
      <c r="BD232" s="40"/>
      <c r="BE232" s="40">
        <f t="shared" si="76"/>
        <v>102.6</v>
      </c>
      <c r="BF232" s="26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10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10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10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10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10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10"/>
      <c r="HF232" s="9"/>
      <c r="HG232" s="9"/>
    </row>
    <row r="233" spans="1:215" s="2" customFormat="1" ht="16.95" customHeight="1">
      <c r="A233" s="14" t="s">
        <v>230</v>
      </c>
      <c r="B233" s="40">
        <v>0</v>
      </c>
      <c r="C233" s="40">
        <v>0</v>
      </c>
      <c r="D233" s="4">
        <f t="shared" si="68"/>
        <v>0</v>
      </c>
      <c r="E233" s="11">
        <v>0</v>
      </c>
      <c r="F233" s="5" t="s">
        <v>371</v>
      </c>
      <c r="G233" s="5" t="s">
        <v>371</v>
      </c>
      <c r="H233" s="5" t="s">
        <v>371</v>
      </c>
      <c r="I233" s="5" t="s">
        <v>371</v>
      </c>
      <c r="J233" s="5" t="s">
        <v>371</v>
      </c>
      <c r="K233" s="5" t="s">
        <v>371</v>
      </c>
      <c r="L233" s="5" t="s">
        <v>371</v>
      </c>
      <c r="M233" s="5" t="s">
        <v>371</v>
      </c>
      <c r="N233" s="40">
        <v>573.79999999999995</v>
      </c>
      <c r="O233" s="40">
        <v>250.9</v>
      </c>
      <c r="P233" s="4">
        <f t="shared" si="69"/>
        <v>0.43726036946671321</v>
      </c>
      <c r="Q233" s="11">
        <v>20</v>
      </c>
      <c r="R233" s="11">
        <v>1</v>
      </c>
      <c r="S233" s="11">
        <v>15</v>
      </c>
      <c r="T233" s="40">
        <v>691</v>
      </c>
      <c r="U233" s="40">
        <v>674</v>
      </c>
      <c r="V233" s="4">
        <f t="shared" si="70"/>
        <v>0.97539797395079597</v>
      </c>
      <c r="W233" s="11">
        <v>30</v>
      </c>
      <c r="X233" s="40">
        <v>22</v>
      </c>
      <c r="Y233" s="40">
        <v>38.200000000000003</v>
      </c>
      <c r="Z233" s="4">
        <f t="shared" si="71"/>
        <v>1.7363636363636366</v>
      </c>
      <c r="AA233" s="11">
        <v>20</v>
      </c>
      <c r="AB233" s="5" t="s">
        <v>371</v>
      </c>
      <c r="AC233" s="5" t="s">
        <v>371</v>
      </c>
      <c r="AD233" s="5" t="s">
        <v>371</v>
      </c>
      <c r="AE233" s="5" t="s">
        <v>371</v>
      </c>
      <c r="AF233" s="11" t="s">
        <v>429</v>
      </c>
      <c r="AG233" s="11" t="s">
        <v>429</v>
      </c>
      <c r="AH233" s="11" t="s">
        <v>429</v>
      </c>
      <c r="AI233" s="11" t="s">
        <v>429</v>
      </c>
      <c r="AJ233" s="59">
        <v>450</v>
      </c>
      <c r="AK233" s="59">
        <v>433</v>
      </c>
      <c r="AL233" s="4">
        <f t="shared" si="72"/>
        <v>0.9622222222222222</v>
      </c>
      <c r="AM233" s="11">
        <v>20</v>
      </c>
      <c r="AN233" s="58">
        <f t="shared" si="81"/>
        <v>1.0188463217102413</v>
      </c>
      <c r="AO233" s="58">
        <f t="shared" si="77"/>
        <v>1.0188463217102413</v>
      </c>
      <c r="AP233" s="59">
        <v>712</v>
      </c>
      <c r="AQ233" s="40">
        <f t="shared" si="73"/>
        <v>388.36363636363637</v>
      </c>
      <c r="AR233" s="40">
        <f t="shared" si="74"/>
        <v>395.7</v>
      </c>
      <c r="AS233" s="40">
        <f t="shared" si="75"/>
        <v>7.3363636363636147</v>
      </c>
      <c r="AT233" s="40">
        <v>56.9</v>
      </c>
      <c r="AU233" s="40">
        <v>66.900000000000006</v>
      </c>
      <c r="AV233" s="40">
        <v>104.1</v>
      </c>
      <c r="AW233" s="40">
        <v>78.099999999999994</v>
      </c>
      <c r="AX233" s="40">
        <v>45.5</v>
      </c>
      <c r="AY233" s="40">
        <f t="shared" si="78"/>
        <v>44.199999999999989</v>
      </c>
      <c r="AZ233" s="11"/>
      <c r="BA233" s="40">
        <f t="shared" si="79"/>
        <v>44.199999999999989</v>
      </c>
      <c r="BB233" s="40">
        <v>0</v>
      </c>
      <c r="BC233" s="40">
        <f t="shared" si="80"/>
        <v>44.199999999999989</v>
      </c>
      <c r="BD233" s="40">
        <f>MIN(BC233,54.4)</f>
        <v>44.199999999999989</v>
      </c>
      <c r="BE233" s="40">
        <f t="shared" si="76"/>
        <v>0</v>
      </c>
      <c r="BF233" s="26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10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10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10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10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10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10"/>
      <c r="HF233" s="9"/>
      <c r="HG233" s="9"/>
    </row>
    <row r="234" spans="1:215" s="2" customFormat="1" ht="16.95" customHeight="1">
      <c r="A234" s="14" t="s">
        <v>231</v>
      </c>
      <c r="B234" s="40">
        <v>0</v>
      </c>
      <c r="C234" s="40">
        <v>0</v>
      </c>
      <c r="D234" s="4">
        <f t="shared" si="68"/>
        <v>0</v>
      </c>
      <c r="E234" s="11">
        <v>0</v>
      </c>
      <c r="F234" s="5" t="s">
        <v>371</v>
      </c>
      <c r="G234" s="5" t="s">
        <v>371</v>
      </c>
      <c r="H234" s="5" t="s">
        <v>371</v>
      </c>
      <c r="I234" s="5" t="s">
        <v>371</v>
      </c>
      <c r="J234" s="5" t="s">
        <v>371</v>
      </c>
      <c r="K234" s="5" t="s">
        <v>371</v>
      </c>
      <c r="L234" s="5" t="s">
        <v>371</v>
      </c>
      <c r="M234" s="5" t="s">
        <v>371</v>
      </c>
      <c r="N234" s="40">
        <v>7120.4</v>
      </c>
      <c r="O234" s="40">
        <v>7872.8</v>
      </c>
      <c r="P234" s="4">
        <f t="shared" si="69"/>
        <v>1.1056682208864672</v>
      </c>
      <c r="Q234" s="11">
        <v>20</v>
      </c>
      <c r="R234" s="11">
        <v>1</v>
      </c>
      <c r="S234" s="11">
        <v>15</v>
      </c>
      <c r="T234" s="40">
        <v>3</v>
      </c>
      <c r="U234" s="40">
        <v>0</v>
      </c>
      <c r="V234" s="4">
        <f t="shared" si="70"/>
        <v>0</v>
      </c>
      <c r="W234" s="11">
        <v>25</v>
      </c>
      <c r="X234" s="40">
        <v>7</v>
      </c>
      <c r="Y234" s="40">
        <v>0.7</v>
      </c>
      <c r="Z234" s="4">
        <f t="shared" si="71"/>
        <v>9.9999999999999992E-2</v>
      </c>
      <c r="AA234" s="11">
        <v>25</v>
      </c>
      <c r="AB234" s="5" t="s">
        <v>371</v>
      </c>
      <c r="AC234" s="5" t="s">
        <v>371</v>
      </c>
      <c r="AD234" s="5" t="s">
        <v>371</v>
      </c>
      <c r="AE234" s="5" t="s">
        <v>371</v>
      </c>
      <c r="AF234" s="11" t="s">
        <v>429</v>
      </c>
      <c r="AG234" s="11" t="s">
        <v>429</v>
      </c>
      <c r="AH234" s="11" t="s">
        <v>429</v>
      </c>
      <c r="AI234" s="11" t="s">
        <v>429</v>
      </c>
      <c r="AJ234" s="59">
        <v>66</v>
      </c>
      <c r="AK234" s="59">
        <v>68</v>
      </c>
      <c r="AL234" s="4">
        <f t="shared" si="72"/>
        <v>1.0303030303030303</v>
      </c>
      <c r="AM234" s="11">
        <v>20</v>
      </c>
      <c r="AN234" s="58">
        <f t="shared" si="81"/>
        <v>0.57351833355990434</v>
      </c>
      <c r="AO234" s="58">
        <f t="shared" si="77"/>
        <v>0.57351833355990434</v>
      </c>
      <c r="AP234" s="59">
        <v>1147</v>
      </c>
      <c r="AQ234" s="40">
        <f t="shared" si="73"/>
        <v>625.63636363636363</v>
      </c>
      <c r="AR234" s="40">
        <f t="shared" si="74"/>
        <v>358.8</v>
      </c>
      <c r="AS234" s="40">
        <f t="shared" si="75"/>
        <v>-266.83636363636361</v>
      </c>
      <c r="AT234" s="40">
        <v>120</v>
      </c>
      <c r="AU234" s="40">
        <v>55.5</v>
      </c>
      <c r="AV234" s="40">
        <v>11.8</v>
      </c>
      <c r="AW234" s="40">
        <v>128.19999999999999</v>
      </c>
      <c r="AX234" s="40">
        <v>84.2</v>
      </c>
      <c r="AY234" s="40">
        <f t="shared" si="78"/>
        <v>-40.899999999999977</v>
      </c>
      <c r="AZ234" s="11"/>
      <c r="BA234" s="40">
        <f t="shared" si="79"/>
        <v>0</v>
      </c>
      <c r="BB234" s="40">
        <v>0</v>
      </c>
      <c r="BC234" s="40">
        <f t="shared" si="80"/>
        <v>0</v>
      </c>
      <c r="BD234" s="40"/>
      <c r="BE234" s="40">
        <f t="shared" si="76"/>
        <v>0</v>
      </c>
      <c r="BF234" s="26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10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10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10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10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10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10"/>
      <c r="HF234" s="9"/>
      <c r="HG234" s="9"/>
    </row>
    <row r="235" spans="1:215" s="2" customFormat="1" ht="16.95" customHeight="1">
      <c r="A235" s="14" t="s">
        <v>232</v>
      </c>
      <c r="B235" s="40">
        <v>63746</v>
      </c>
      <c r="C235" s="40">
        <v>209537.7</v>
      </c>
      <c r="D235" s="4">
        <f t="shared" si="68"/>
        <v>3.2870721300160013</v>
      </c>
      <c r="E235" s="11">
        <v>10</v>
      </c>
      <c r="F235" s="5" t="s">
        <v>371</v>
      </c>
      <c r="G235" s="5" t="s">
        <v>371</v>
      </c>
      <c r="H235" s="5" t="s">
        <v>371</v>
      </c>
      <c r="I235" s="5" t="s">
        <v>371</v>
      </c>
      <c r="J235" s="5" t="s">
        <v>371</v>
      </c>
      <c r="K235" s="5" t="s">
        <v>371</v>
      </c>
      <c r="L235" s="5" t="s">
        <v>371</v>
      </c>
      <c r="M235" s="5" t="s">
        <v>371</v>
      </c>
      <c r="N235" s="40">
        <v>3049.1</v>
      </c>
      <c r="O235" s="40">
        <v>3544.9</v>
      </c>
      <c r="P235" s="4">
        <f t="shared" si="69"/>
        <v>1.1626053589583811</v>
      </c>
      <c r="Q235" s="11">
        <v>20</v>
      </c>
      <c r="R235" s="11">
        <v>1</v>
      </c>
      <c r="S235" s="11">
        <v>15</v>
      </c>
      <c r="T235" s="40">
        <v>10</v>
      </c>
      <c r="U235" s="40">
        <v>16.600000000000001</v>
      </c>
      <c r="V235" s="4">
        <f t="shared" si="70"/>
        <v>1.6600000000000001</v>
      </c>
      <c r="W235" s="11">
        <v>20</v>
      </c>
      <c r="X235" s="40">
        <v>16</v>
      </c>
      <c r="Y235" s="40">
        <v>25.6</v>
      </c>
      <c r="Z235" s="4">
        <f t="shared" si="71"/>
        <v>1.6</v>
      </c>
      <c r="AA235" s="11">
        <v>30</v>
      </c>
      <c r="AB235" s="5" t="s">
        <v>371</v>
      </c>
      <c r="AC235" s="5" t="s">
        <v>371</v>
      </c>
      <c r="AD235" s="5" t="s">
        <v>371</v>
      </c>
      <c r="AE235" s="5" t="s">
        <v>371</v>
      </c>
      <c r="AF235" s="11" t="s">
        <v>429</v>
      </c>
      <c r="AG235" s="11" t="s">
        <v>429</v>
      </c>
      <c r="AH235" s="11" t="s">
        <v>429</v>
      </c>
      <c r="AI235" s="11" t="s">
        <v>429</v>
      </c>
      <c r="AJ235" s="59">
        <v>235</v>
      </c>
      <c r="AK235" s="59">
        <v>248</v>
      </c>
      <c r="AL235" s="4">
        <f t="shared" si="72"/>
        <v>1.0553191489361702</v>
      </c>
      <c r="AM235" s="11">
        <v>20</v>
      </c>
      <c r="AN235" s="58">
        <f t="shared" si="81"/>
        <v>1.5080800996352264</v>
      </c>
      <c r="AO235" s="58">
        <f t="shared" si="77"/>
        <v>1.2308080099635226</v>
      </c>
      <c r="AP235" s="59">
        <v>3838</v>
      </c>
      <c r="AQ235" s="40">
        <f t="shared" si="73"/>
        <v>2093.4545454545455</v>
      </c>
      <c r="AR235" s="40">
        <f t="shared" si="74"/>
        <v>2576.6</v>
      </c>
      <c r="AS235" s="40">
        <f t="shared" si="75"/>
        <v>483.14545454545441</v>
      </c>
      <c r="AT235" s="40">
        <v>440.2</v>
      </c>
      <c r="AU235" s="40">
        <v>421.6</v>
      </c>
      <c r="AV235" s="40">
        <v>418.9</v>
      </c>
      <c r="AW235" s="40">
        <v>384.2</v>
      </c>
      <c r="AX235" s="40">
        <v>433.7</v>
      </c>
      <c r="AY235" s="40">
        <f t="shared" si="78"/>
        <v>478</v>
      </c>
      <c r="AZ235" s="11"/>
      <c r="BA235" s="40">
        <f t="shared" si="79"/>
        <v>478</v>
      </c>
      <c r="BB235" s="40">
        <v>0</v>
      </c>
      <c r="BC235" s="40">
        <f t="shared" si="80"/>
        <v>478</v>
      </c>
      <c r="BD235" s="40"/>
      <c r="BE235" s="40">
        <f t="shared" si="76"/>
        <v>478</v>
      </c>
      <c r="BF235" s="26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10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10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10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10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10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10"/>
      <c r="HF235" s="9"/>
      <c r="HG235" s="9"/>
    </row>
    <row r="236" spans="1:215" s="2" customFormat="1" ht="16.95" customHeight="1">
      <c r="A236" s="19" t="s">
        <v>233</v>
      </c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26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10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10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10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10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10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10"/>
      <c r="HF236" s="9"/>
      <c r="HG236" s="9"/>
    </row>
    <row r="237" spans="1:215" s="2" customFormat="1" ht="16.95" customHeight="1">
      <c r="A237" s="14" t="s">
        <v>234</v>
      </c>
      <c r="B237" s="40">
        <v>0</v>
      </c>
      <c r="C237" s="40">
        <v>0</v>
      </c>
      <c r="D237" s="4">
        <f t="shared" si="68"/>
        <v>0</v>
      </c>
      <c r="E237" s="11">
        <v>0</v>
      </c>
      <c r="F237" s="5" t="s">
        <v>371</v>
      </c>
      <c r="G237" s="5" t="s">
        <v>371</v>
      </c>
      <c r="H237" s="5" t="s">
        <v>371</v>
      </c>
      <c r="I237" s="5" t="s">
        <v>371</v>
      </c>
      <c r="J237" s="5" t="s">
        <v>371</v>
      </c>
      <c r="K237" s="5" t="s">
        <v>371</v>
      </c>
      <c r="L237" s="5" t="s">
        <v>371</v>
      </c>
      <c r="M237" s="5" t="s">
        <v>371</v>
      </c>
      <c r="N237" s="40">
        <v>1046.3</v>
      </c>
      <c r="O237" s="40">
        <v>998.6</v>
      </c>
      <c r="P237" s="4">
        <f t="shared" si="69"/>
        <v>0.95441078084679354</v>
      </c>
      <c r="Q237" s="11">
        <v>20</v>
      </c>
      <c r="R237" s="11">
        <v>1</v>
      </c>
      <c r="S237" s="11">
        <v>15</v>
      </c>
      <c r="T237" s="40">
        <v>50</v>
      </c>
      <c r="U237" s="40">
        <v>20.8</v>
      </c>
      <c r="V237" s="4">
        <f t="shared" si="70"/>
        <v>0.41600000000000004</v>
      </c>
      <c r="W237" s="11">
        <v>20</v>
      </c>
      <c r="X237" s="40">
        <v>11</v>
      </c>
      <c r="Y237" s="40">
        <v>12.1</v>
      </c>
      <c r="Z237" s="4">
        <f t="shared" si="71"/>
        <v>1.0999999999999999</v>
      </c>
      <c r="AA237" s="11">
        <v>30</v>
      </c>
      <c r="AB237" s="5" t="s">
        <v>371</v>
      </c>
      <c r="AC237" s="5" t="s">
        <v>371</v>
      </c>
      <c r="AD237" s="5" t="s">
        <v>371</v>
      </c>
      <c r="AE237" s="5" t="s">
        <v>371</v>
      </c>
      <c r="AF237" s="11" t="s">
        <v>429</v>
      </c>
      <c r="AG237" s="11" t="s">
        <v>429</v>
      </c>
      <c r="AH237" s="11" t="s">
        <v>429</v>
      </c>
      <c r="AI237" s="11" t="s">
        <v>429</v>
      </c>
      <c r="AJ237" s="59">
        <v>130</v>
      </c>
      <c r="AK237" s="59">
        <v>100</v>
      </c>
      <c r="AL237" s="4">
        <f t="shared" si="72"/>
        <v>0.76923076923076927</v>
      </c>
      <c r="AM237" s="11">
        <v>20</v>
      </c>
      <c r="AN237" s="58">
        <f t="shared" si="81"/>
        <v>0.86469362858620236</v>
      </c>
      <c r="AO237" s="58">
        <f t="shared" si="77"/>
        <v>0.86469362858620236</v>
      </c>
      <c r="AP237" s="59">
        <v>796</v>
      </c>
      <c r="AQ237" s="40">
        <f t="shared" si="73"/>
        <v>434.18181818181813</v>
      </c>
      <c r="AR237" s="40">
        <f t="shared" si="74"/>
        <v>375.4</v>
      </c>
      <c r="AS237" s="40">
        <f t="shared" si="75"/>
        <v>-58.781818181818153</v>
      </c>
      <c r="AT237" s="40">
        <v>94.1</v>
      </c>
      <c r="AU237" s="40">
        <v>94.1</v>
      </c>
      <c r="AV237" s="40">
        <v>76.5</v>
      </c>
      <c r="AW237" s="40">
        <v>62.6</v>
      </c>
      <c r="AX237" s="40">
        <v>27</v>
      </c>
      <c r="AY237" s="40">
        <f t="shared" si="78"/>
        <v>21.099999999999966</v>
      </c>
      <c r="AZ237" s="11"/>
      <c r="BA237" s="40">
        <f t="shared" si="79"/>
        <v>21.099999999999966</v>
      </c>
      <c r="BB237" s="40">
        <v>0</v>
      </c>
      <c r="BC237" s="40">
        <f t="shared" si="80"/>
        <v>21.099999999999966</v>
      </c>
      <c r="BD237" s="40"/>
      <c r="BE237" s="40">
        <f t="shared" si="76"/>
        <v>21.1</v>
      </c>
      <c r="BF237" s="26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10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10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10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10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10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10"/>
      <c r="HF237" s="9"/>
      <c r="HG237" s="9"/>
    </row>
    <row r="238" spans="1:215" s="2" customFormat="1" ht="16.95" customHeight="1">
      <c r="A238" s="14" t="s">
        <v>235</v>
      </c>
      <c r="B238" s="40">
        <v>0</v>
      </c>
      <c r="C238" s="40">
        <v>0</v>
      </c>
      <c r="D238" s="4">
        <f t="shared" ref="D238:D301" si="82">IF(E238=0,0,IF(B238=0,1,IF(C238&lt;0,0,C238/B238)))</f>
        <v>0</v>
      </c>
      <c r="E238" s="11">
        <v>0</v>
      </c>
      <c r="F238" s="5" t="s">
        <v>371</v>
      </c>
      <c r="G238" s="5" t="s">
        <v>371</v>
      </c>
      <c r="H238" s="5" t="s">
        <v>371</v>
      </c>
      <c r="I238" s="5" t="s">
        <v>371</v>
      </c>
      <c r="J238" s="5" t="s">
        <v>371</v>
      </c>
      <c r="K238" s="5" t="s">
        <v>371</v>
      </c>
      <c r="L238" s="5" t="s">
        <v>371</v>
      </c>
      <c r="M238" s="5" t="s">
        <v>371</v>
      </c>
      <c r="N238" s="40">
        <v>913.9</v>
      </c>
      <c r="O238" s="40">
        <v>472</v>
      </c>
      <c r="P238" s="4">
        <f t="shared" ref="P238:P301" si="83">IF(Q238=0,0,IF(N238=0,1,IF(O238&lt;0,0,O238/N238)))</f>
        <v>0.51646788488893758</v>
      </c>
      <c r="Q238" s="11">
        <v>20</v>
      </c>
      <c r="R238" s="11">
        <v>1</v>
      </c>
      <c r="S238" s="11">
        <v>15</v>
      </c>
      <c r="T238" s="40">
        <v>156</v>
      </c>
      <c r="U238" s="40">
        <v>236.8</v>
      </c>
      <c r="V238" s="4">
        <f t="shared" ref="V238:V301" si="84">IF(W238=0,0,IF(T238=0,1,IF(U238&lt;0,0,U238/T238)))</f>
        <v>1.5179487179487181</v>
      </c>
      <c r="W238" s="11">
        <v>25</v>
      </c>
      <c r="X238" s="40">
        <v>12</v>
      </c>
      <c r="Y238" s="40">
        <v>14.3</v>
      </c>
      <c r="Z238" s="4">
        <f t="shared" ref="Z238:Z301" si="85">IF(AA238=0,0,IF(X238=0,1,IF(Y238&lt;0,0,Y238/X238)))</f>
        <v>1.1916666666666667</v>
      </c>
      <c r="AA238" s="11">
        <v>25</v>
      </c>
      <c r="AB238" s="5" t="s">
        <v>371</v>
      </c>
      <c r="AC238" s="5" t="s">
        <v>371</v>
      </c>
      <c r="AD238" s="5" t="s">
        <v>371</v>
      </c>
      <c r="AE238" s="5" t="s">
        <v>371</v>
      </c>
      <c r="AF238" s="11" t="s">
        <v>429</v>
      </c>
      <c r="AG238" s="11" t="s">
        <v>429</v>
      </c>
      <c r="AH238" s="11" t="s">
        <v>429</v>
      </c>
      <c r="AI238" s="11" t="s">
        <v>429</v>
      </c>
      <c r="AJ238" s="59">
        <v>312</v>
      </c>
      <c r="AK238" s="59">
        <v>347</v>
      </c>
      <c r="AL238" s="4">
        <f t="shared" ref="AL238:AL301" si="86">IF(AM238=0,0,IF(AJ238=0,1,IF(AK238&lt;0,0,AK238/AJ238)))</f>
        <v>1.1121794871794872</v>
      </c>
      <c r="AM238" s="11">
        <v>20</v>
      </c>
      <c r="AN238" s="58">
        <f t="shared" si="81"/>
        <v>1.0982222100643155</v>
      </c>
      <c r="AO238" s="58">
        <f t="shared" si="77"/>
        <v>1.0982222100643155</v>
      </c>
      <c r="AP238" s="59">
        <v>280</v>
      </c>
      <c r="AQ238" s="40">
        <f t="shared" ref="AQ238:AQ301" si="87">AP238/11*6</f>
        <v>152.72727272727272</v>
      </c>
      <c r="AR238" s="40">
        <f t="shared" ref="AR238:AR301" si="88">ROUND(AO238*AQ238,1)</f>
        <v>167.7</v>
      </c>
      <c r="AS238" s="40">
        <f t="shared" ref="AS238:AS301" si="89">AR238-AQ238</f>
        <v>14.972727272727269</v>
      </c>
      <c r="AT238" s="40">
        <v>30.9</v>
      </c>
      <c r="AU238" s="40">
        <v>25.5</v>
      </c>
      <c r="AV238" s="40">
        <v>15.8</v>
      </c>
      <c r="AW238" s="40">
        <v>19.7</v>
      </c>
      <c r="AX238" s="40">
        <v>32.4</v>
      </c>
      <c r="AY238" s="40">
        <f t="shared" si="78"/>
        <v>43.399999999999977</v>
      </c>
      <c r="AZ238" s="11"/>
      <c r="BA238" s="40">
        <f t="shared" si="79"/>
        <v>43.399999999999977</v>
      </c>
      <c r="BB238" s="40">
        <v>0</v>
      </c>
      <c r="BC238" s="40">
        <f t="shared" si="80"/>
        <v>43.399999999999977</v>
      </c>
      <c r="BD238" s="40"/>
      <c r="BE238" s="40">
        <f t="shared" ref="BE238:BE301" si="90">ROUND(BC238-BD238,1)</f>
        <v>43.4</v>
      </c>
      <c r="BF238" s="26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10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10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10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10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10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10"/>
      <c r="HF238" s="9"/>
      <c r="HG238" s="9"/>
    </row>
    <row r="239" spans="1:215" s="2" customFormat="1" ht="16.95" customHeight="1">
      <c r="A239" s="14" t="s">
        <v>236</v>
      </c>
      <c r="B239" s="40">
        <v>0</v>
      </c>
      <c r="C239" s="40">
        <v>0</v>
      </c>
      <c r="D239" s="4">
        <f t="shared" si="82"/>
        <v>0</v>
      </c>
      <c r="E239" s="11">
        <v>0</v>
      </c>
      <c r="F239" s="5" t="s">
        <v>371</v>
      </c>
      <c r="G239" s="5" t="s">
        <v>371</v>
      </c>
      <c r="H239" s="5" t="s">
        <v>371</v>
      </c>
      <c r="I239" s="5" t="s">
        <v>371</v>
      </c>
      <c r="J239" s="5" t="s">
        <v>371</v>
      </c>
      <c r="K239" s="5" t="s">
        <v>371</v>
      </c>
      <c r="L239" s="5" t="s">
        <v>371</v>
      </c>
      <c r="M239" s="5" t="s">
        <v>371</v>
      </c>
      <c r="N239" s="40">
        <v>2340.6</v>
      </c>
      <c r="O239" s="40">
        <v>1118.5999999999999</v>
      </c>
      <c r="P239" s="4">
        <f t="shared" si="83"/>
        <v>0.47791164658634538</v>
      </c>
      <c r="Q239" s="11">
        <v>20</v>
      </c>
      <c r="R239" s="11">
        <v>1</v>
      </c>
      <c r="S239" s="11">
        <v>15</v>
      </c>
      <c r="T239" s="40">
        <v>193</v>
      </c>
      <c r="U239" s="40">
        <v>270</v>
      </c>
      <c r="V239" s="4">
        <f t="shared" si="84"/>
        <v>1.3989637305699483</v>
      </c>
      <c r="W239" s="11">
        <v>15</v>
      </c>
      <c r="X239" s="40">
        <v>37</v>
      </c>
      <c r="Y239" s="40">
        <v>54.5</v>
      </c>
      <c r="Z239" s="4">
        <f t="shared" si="85"/>
        <v>1.472972972972973</v>
      </c>
      <c r="AA239" s="11">
        <v>35</v>
      </c>
      <c r="AB239" s="5" t="s">
        <v>371</v>
      </c>
      <c r="AC239" s="5" t="s">
        <v>371</v>
      </c>
      <c r="AD239" s="5" t="s">
        <v>371</v>
      </c>
      <c r="AE239" s="5" t="s">
        <v>371</v>
      </c>
      <c r="AF239" s="11" t="s">
        <v>429</v>
      </c>
      <c r="AG239" s="11" t="s">
        <v>429</v>
      </c>
      <c r="AH239" s="11" t="s">
        <v>429</v>
      </c>
      <c r="AI239" s="11" t="s">
        <v>429</v>
      </c>
      <c r="AJ239" s="59">
        <v>420</v>
      </c>
      <c r="AK239" s="59">
        <v>418</v>
      </c>
      <c r="AL239" s="4">
        <f t="shared" si="86"/>
        <v>0.99523809523809526</v>
      </c>
      <c r="AM239" s="11">
        <v>20</v>
      </c>
      <c r="AN239" s="58">
        <f t="shared" si="81"/>
        <v>1.1143000461818293</v>
      </c>
      <c r="AO239" s="58">
        <f t="shared" ref="AO239:AO302" si="91">IF(AN239&gt;1.2,IF((AN239-1.2)*0.1+1.2&gt;1.3,1.3,(AN239-1.2)*0.1+1.2),AN239)</f>
        <v>1.1143000461818293</v>
      </c>
      <c r="AP239" s="59">
        <v>3506</v>
      </c>
      <c r="AQ239" s="40">
        <f t="shared" si="87"/>
        <v>1912.3636363636365</v>
      </c>
      <c r="AR239" s="40">
        <f t="shared" si="88"/>
        <v>2130.9</v>
      </c>
      <c r="AS239" s="40">
        <f t="shared" si="89"/>
        <v>218.5363636363636</v>
      </c>
      <c r="AT239" s="40">
        <v>300.60000000000002</v>
      </c>
      <c r="AU239" s="40">
        <v>347.8</v>
      </c>
      <c r="AV239" s="40">
        <v>317</v>
      </c>
      <c r="AW239" s="40">
        <v>340.6</v>
      </c>
      <c r="AX239" s="40">
        <v>405.2</v>
      </c>
      <c r="AY239" s="40">
        <f t="shared" ref="AY239:AY302" si="92">AR239-SUM(AT239:AX239)</f>
        <v>419.70000000000005</v>
      </c>
      <c r="AZ239" s="11"/>
      <c r="BA239" s="40">
        <f t="shared" ref="BA239:BA302" si="93">IF(OR(AY239&lt;0,AZ239="+"),0,AY239)</f>
        <v>419.70000000000005</v>
      </c>
      <c r="BB239" s="40">
        <v>0</v>
      </c>
      <c r="BC239" s="40">
        <f t="shared" ref="BC239:BC302" si="94">BA239+BB239</f>
        <v>419.70000000000005</v>
      </c>
      <c r="BD239" s="40"/>
      <c r="BE239" s="40">
        <f t="shared" si="90"/>
        <v>419.7</v>
      </c>
      <c r="BF239" s="26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10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10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10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10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10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10"/>
      <c r="HF239" s="9"/>
      <c r="HG239" s="9"/>
    </row>
    <row r="240" spans="1:215" s="2" customFormat="1" ht="16.95" customHeight="1">
      <c r="A240" s="14" t="s">
        <v>237</v>
      </c>
      <c r="B240" s="40">
        <v>9318</v>
      </c>
      <c r="C240" s="40">
        <v>13568</v>
      </c>
      <c r="D240" s="4">
        <f t="shared" si="82"/>
        <v>1.4561064606138656</v>
      </c>
      <c r="E240" s="11">
        <v>10</v>
      </c>
      <c r="F240" s="5" t="s">
        <v>371</v>
      </c>
      <c r="G240" s="5" t="s">
        <v>371</v>
      </c>
      <c r="H240" s="5" t="s">
        <v>371</v>
      </c>
      <c r="I240" s="5" t="s">
        <v>371</v>
      </c>
      <c r="J240" s="5" t="s">
        <v>371</v>
      </c>
      <c r="K240" s="5" t="s">
        <v>371</v>
      </c>
      <c r="L240" s="5" t="s">
        <v>371</v>
      </c>
      <c r="M240" s="5" t="s">
        <v>371</v>
      </c>
      <c r="N240" s="40">
        <v>1161.4000000000001</v>
      </c>
      <c r="O240" s="40">
        <v>2112.6999999999998</v>
      </c>
      <c r="P240" s="4">
        <f t="shared" si="83"/>
        <v>1.8190976407783706</v>
      </c>
      <c r="Q240" s="11">
        <v>20</v>
      </c>
      <c r="R240" s="11">
        <v>1</v>
      </c>
      <c r="S240" s="11">
        <v>15</v>
      </c>
      <c r="T240" s="40">
        <v>98</v>
      </c>
      <c r="U240" s="40">
        <v>135.5</v>
      </c>
      <c r="V240" s="4">
        <f t="shared" si="84"/>
        <v>1.3826530612244898</v>
      </c>
      <c r="W240" s="11">
        <v>15</v>
      </c>
      <c r="X240" s="40">
        <v>21</v>
      </c>
      <c r="Y240" s="40">
        <v>22.8</v>
      </c>
      <c r="Z240" s="4">
        <f t="shared" si="85"/>
        <v>1.0857142857142859</v>
      </c>
      <c r="AA240" s="11">
        <v>35</v>
      </c>
      <c r="AB240" s="5" t="s">
        <v>371</v>
      </c>
      <c r="AC240" s="5" t="s">
        <v>371</v>
      </c>
      <c r="AD240" s="5" t="s">
        <v>371</v>
      </c>
      <c r="AE240" s="5" t="s">
        <v>371</v>
      </c>
      <c r="AF240" s="11" t="s">
        <v>429</v>
      </c>
      <c r="AG240" s="11" t="s">
        <v>429</v>
      </c>
      <c r="AH240" s="11" t="s">
        <v>429</v>
      </c>
      <c r="AI240" s="11" t="s">
        <v>429</v>
      </c>
      <c r="AJ240" s="59">
        <v>185</v>
      </c>
      <c r="AK240" s="59">
        <v>167</v>
      </c>
      <c r="AL240" s="4">
        <f t="shared" si="86"/>
        <v>0.9027027027027027</v>
      </c>
      <c r="AM240" s="11">
        <v>20</v>
      </c>
      <c r="AN240" s="58">
        <f t="shared" ref="AN240:AN303" si="95">(D240*E240+P240*Q240+R240*S240+V240*W240+Z240*AA240+AL240*AM240)/(E240+Q240+S240+W240+AA240+AM240)</f>
        <v>1.2411901512532824</v>
      </c>
      <c r="AO240" s="58">
        <f t="shared" si="91"/>
        <v>1.2041190151253283</v>
      </c>
      <c r="AP240" s="59">
        <v>1545</v>
      </c>
      <c r="AQ240" s="40">
        <f t="shared" si="87"/>
        <v>842.72727272727275</v>
      </c>
      <c r="AR240" s="40">
        <f t="shared" si="88"/>
        <v>1014.7</v>
      </c>
      <c r="AS240" s="40">
        <f t="shared" si="89"/>
        <v>171.9727272727273</v>
      </c>
      <c r="AT240" s="40">
        <v>170.1</v>
      </c>
      <c r="AU240" s="40">
        <v>179.4</v>
      </c>
      <c r="AV240" s="40">
        <v>167.3</v>
      </c>
      <c r="AW240" s="40">
        <v>174.8</v>
      </c>
      <c r="AX240" s="40">
        <v>168.9</v>
      </c>
      <c r="AY240" s="40">
        <f t="shared" si="92"/>
        <v>154.20000000000016</v>
      </c>
      <c r="AZ240" s="11"/>
      <c r="BA240" s="40">
        <f t="shared" si="93"/>
        <v>154.20000000000016</v>
      </c>
      <c r="BB240" s="40">
        <v>0</v>
      </c>
      <c r="BC240" s="40">
        <f t="shared" si="94"/>
        <v>154.20000000000016</v>
      </c>
      <c r="BD240" s="40"/>
      <c r="BE240" s="40">
        <f t="shared" si="90"/>
        <v>154.19999999999999</v>
      </c>
      <c r="BF240" s="26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10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10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10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10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10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10"/>
      <c r="HF240" s="9"/>
      <c r="HG240" s="9"/>
    </row>
    <row r="241" spans="1:215" s="2" customFormat="1" ht="16.95" customHeight="1">
      <c r="A241" s="14" t="s">
        <v>238</v>
      </c>
      <c r="B241" s="40">
        <v>0</v>
      </c>
      <c r="C241" s="40">
        <v>0</v>
      </c>
      <c r="D241" s="4">
        <f t="shared" si="82"/>
        <v>0</v>
      </c>
      <c r="E241" s="11">
        <v>0</v>
      </c>
      <c r="F241" s="5" t="s">
        <v>371</v>
      </c>
      <c r="G241" s="5" t="s">
        <v>371</v>
      </c>
      <c r="H241" s="5" t="s">
        <v>371</v>
      </c>
      <c r="I241" s="5" t="s">
        <v>371</v>
      </c>
      <c r="J241" s="5" t="s">
        <v>371</v>
      </c>
      <c r="K241" s="5" t="s">
        <v>371</v>
      </c>
      <c r="L241" s="5" t="s">
        <v>371</v>
      </c>
      <c r="M241" s="5" t="s">
        <v>371</v>
      </c>
      <c r="N241" s="40">
        <v>188.4</v>
      </c>
      <c r="O241" s="40">
        <v>327.2</v>
      </c>
      <c r="P241" s="4">
        <f t="shared" si="83"/>
        <v>1.7367303609341824</v>
      </c>
      <c r="Q241" s="11">
        <v>20</v>
      </c>
      <c r="R241" s="11">
        <v>1</v>
      </c>
      <c r="S241" s="11">
        <v>15</v>
      </c>
      <c r="T241" s="40">
        <v>61</v>
      </c>
      <c r="U241" s="40">
        <v>78.099999999999994</v>
      </c>
      <c r="V241" s="4">
        <f t="shared" si="84"/>
        <v>1.2803278688524589</v>
      </c>
      <c r="W241" s="11">
        <v>20</v>
      </c>
      <c r="X241" s="40">
        <v>9</v>
      </c>
      <c r="Y241" s="40">
        <v>13.7</v>
      </c>
      <c r="Z241" s="4">
        <f t="shared" si="85"/>
        <v>1.5222222222222221</v>
      </c>
      <c r="AA241" s="11">
        <v>30</v>
      </c>
      <c r="AB241" s="5" t="s">
        <v>371</v>
      </c>
      <c r="AC241" s="5" t="s">
        <v>371</v>
      </c>
      <c r="AD241" s="5" t="s">
        <v>371</v>
      </c>
      <c r="AE241" s="5" t="s">
        <v>371</v>
      </c>
      <c r="AF241" s="11" t="s">
        <v>429</v>
      </c>
      <c r="AG241" s="11" t="s">
        <v>429</v>
      </c>
      <c r="AH241" s="11" t="s">
        <v>429</v>
      </c>
      <c r="AI241" s="11" t="s">
        <v>429</v>
      </c>
      <c r="AJ241" s="59">
        <v>204</v>
      </c>
      <c r="AK241" s="59">
        <v>276</v>
      </c>
      <c r="AL241" s="4">
        <f t="shared" si="86"/>
        <v>1.3529411764705883</v>
      </c>
      <c r="AM241" s="11">
        <v>20</v>
      </c>
      <c r="AN241" s="58">
        <f t="shared" si="95"/>
        <v>1.4101586170648692</v>
      </c>
      <c r="AO241" s="58">
        <f t="shared" si="91"/>
        <v>1.2210158617064868</v>
      </c>
      <c r="AP241" s="59">
        <v>884</v>
      </c>
      <c r="AQ241" s="40">
        <f t="shared" si="87"/>
        <v>482.18181818181813</v>
      </c>
      <c r="AR241" s="40">
        <f t="shared" si="88"/>
        <v>588.79999999999995</v>
      </c>
      <c r="AS241" s="40">
        <f t="shared" si="89"/>
        <v>106.61818181818182</v>
      </c>
      <c r="AT241" s="40">
        <v>104.5</v>
      </c>
      <c r="AU241" s="40">
        <v>102.9</v>
      </c>
      <c r="AV241" s="40">
        <v>106</v>
      </c>
      <c r="AW241" s="40">
        <v>83.8</v>
      </c>
      <c r="AX241" s="40">
        <v>57.2</v>
      </c>
      <c r="AY241" s="40">
        <f t="shared" si="92"/>
        <v>134.39999999999998</v>
      </c>
      <c r="AZ241" s="11"/>
      <c r="BA241" s="40">
        <f t="shared" si="93"/>
        <v>134.39999999999998</v>
      </c>
      <c r="BB241" s="40">
        <v>0</v>
      </c>
      <c r="BC241" s="40">
        <f t="shared" si="94"/>
        <v>134.39999999999998</v>
      </c>
      <c r="BD241" s="40"/>
      <c r="BE241" s="40">
        <f t="shared" si="90"/>
        <v>134.4</v>
      </c>
      <c r="BF241" s="26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10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10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10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10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10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  <c r="HD241" s="9"/>
      <c r="HE241" s="10"/>
      <c r="HF241" s="9"/>
      <c r="HG241" s="9"/>
    </row>
    <row r="242" spans="1:215" s="2" customFormat="1" ht="16.95" customHeight="1">
      <c r="A242" s="14" t="s">
        <v>239</v>
      </c>
      <c r="B242" s="40">
        <v>0</v>
      </c>
      <c r="C242" s="40">
        <v>0</v>
      </c>
      <c r="D242" s="4">
        <f t="shared" si="82"/>
        <v>0</v>
      </c>
      <c r="E242" s="11">
        <v>0</v>
      </c>
      <c r="F242" s="5" t="s">
        <v>371</v>
      </c>
      <c r="G242" s="5" t="s">
        <v>371</v>
      </c>
      <c r="H242" s="5" t="s">
        <v>371</v>
      </c>
      <c r="I242" s="5" t="s">
        <v>371</v>
      </c>
      <c r="J242" s="5" t="s">
        <v>371</v>
      </c>
      <c r="K242" s="5" t="s">
        <v>371</v>
      </c>
      <c r="L242" s="5" t="s">
        <v>371</v>
      </c>
      <c r="M242" s="5" t="s">
        <v>371</v>
      </c>
      <c r="N242" s="40">
        <v>671.8</v>
      </c>
      <c r="O242" s="40">
        <v>748.3</v>
      </c>
      <c r="P242" s="4">
        <f t="shared" si="83"/>
        <v>1.1138731765406371</v>
      </c>
      <c r="Q242" s="11">
        <v>20</v>
      </c>
      <c r="R242" s="11">
        <v>1</v>
      </c>
      <c r="S242" s="11">
        <v>15</v>
      </c>
      <c r="T242" s="40">
        <v>157</v>
      </c>
      <c r="U242" s="40">
        <v>105</v>
      </c>
      <c r="V242" s="4">
        <f t="shared" si="84"/>
        <v>0.66878980891719741</v>
      </c>
      <c r="W242" s="11">
        <v>20</v>
      </c>
      <c r="X242" s="40">
        <v>14</v>
      </c>
      <c r="Y242" s="40">
        <v>14.8</v>
      </c>
      <c r="Z242" s="4">
        <f t="shared" si="85"/>
        <v>1.0571428571428572</v>
      </c>
      <c r="AA242" s="11">
        <v>30</v>
      </c>
      <c r="AB242" s="5" t="s">
        <v>371</v>
      </c>
      <c r="AC242" s="5" t="s">
        <v>371</v>
      </c>
      <c r="AD242" s="5" t="s">
        <v>371</v>
      </c>
      <c r="AE242" s="5" t="s">
        <v>371</v>
      </c>
      <c r="AF242" s="11" t="s">
        <v>429</v>
      </c>
      <c r="AG242" s="11" t="s">
        <v>429</v>
      </c>
      <c r="AH242" s="11" t="s">
        <v>429</v>
      </c>
      <c r="AI242" s="11" t="s">
        <v>429</v>
      </c>
      <c r="AJ242" s="59">
        <v>285</v>
      </c>
      <c r="AK242" s="59">
        <v>244</v>
      </c>
      <c r="AL242" s="4">
        <f t="shared" si="86"/>
        <v>0.85614035087719298</v>
      </c>
      <c r="AM242" s="11">
        <v>20</v>
      </c>
      <c r="AN242" s="58">
        <f t="shared" si="95"/>
        <v>0.94752716610463117</v>
      </c>
      <c r="AO242" s="58">
        <f t="shared" si="91"/>
        <v>0.94752716610463117</v>
      </c>
      <c r="AP242" s="59">
        <v>1877</v>
      </c>
      <c r="AQ242" s="40">
        <f t="shared" si="87"/>
        <v>1023.8181818181818</v>
      </c>
      <c r="AR242" s="40">
        <f t="shared" si="88"/>
        <v>970.1</v>
      </c>
      <c r="AS242" s="40">
        <f t="shared" si="89"/>
        <v>-53.718181818181733</v>
      </c>
      <c r="AT242" s="40">
        <v>215.9</v>
      </c>
      <c r="AU242" s="40">
        <v>179.6</v>
      </c>
      <c r="AV242" s="40">
        <v>222.8</v>
      </c>
      <c r="AW242" s="40">
        <v>199.4</v>
      </c>
      <c r="AX242" s="40">
        <v>99</v>
      </c>
      <c r="AY242" s="40">
        <f t="shared" si="92"/>
        <v>53.400000000000091</v>
      </c>
      <c r="AZ242" s="11"/>
      <c r="BA242" s="40">
        <f t="shared" si="93"/>
        <v>53.400000000000091</v>
      </c>
      <c r="BB242" s="40">
        <v>0</v>
      </c>
      <c r="BC242" s="40">
        <f t="shared" si="94"/>
        <v>53.400000000000091</v>
      </c>
      <c r="BD242" s="40"/>
      <c r="BE242" s="40">
        <f t="shared" si="90"/>
        <v>53.4</v>
      </c>
      <c r="BF242" s="26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10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10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10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10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10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10"/>
      <c r="HF242" s="9"/>
      <c r="HG242" s="9"/>
    </row>
    <row r="243" spans="1:215" s="2" customFormat="1" ht="16.95" customHeight="1">
      <c r="A243" s="14" t="s">
        <v>240</v>
      </c>
      <c r="B243" s="40">
        <v>13300</v>
      </c>
      <c r="C243" s="40">
        <v>13466</v>
      </c>
      <c r="D243" s="4">
        <f t="shared" si="82"/>
        <v>1.0124812030075188</v>
      </c>
      <c r="E243" s="11">
        <v>10</v>
      </c>
      <c r="F243" s="5" t="s">
        <v>371</v>
      </c>
      <c r="G243" s="5" t="s">
        <v>371</v>
      </c>
      <c r="H243" s="5" t="s">
        <v>371</v>
      </c>
      <c r="I243" s="5" t="s">
        <v>371</v>
      </c>
      <c r="J243" s="5" t="s">
        <v>371</v>
      </c>
      <c r="K243" s="5" t="s">
        <v>371</v>
      </c>
      <c r="L243" s="5" t="s">
        <v>371</v>
      </c>
      <c r="M243" s="5" t="s">
        <v>371</v>
      </c>
      <c r="N243" s="40">
        <v>755.8</v>
      </c>
      <c r="O243" s="40">
        <v>522.79999999999995</v>
      </c>
      <c r="P243" s="4">
        <f t="shared" si="83"/>
        <v>0.69171738555173323</v>
      </c>
      <c r="Q243" s="11">
        <v>20</v>
      </c>
      <c r="R243" s="11">
        <v>1</v>
      </c>
      <c r="S243" s="11">
        <v>15</v>
      </c>
      <c r="T243" s="40">
        <v>101</v>
      </c>
      <c r="U243" s="40">
        <v>72.2</v>
      </c>
      <c r="V243" s="4">
        <f t="shared" si="84"/>
        <v>0.71485148514851493</v>
      </c>
      <c r="W243" s="11">
        <v>15</v>
      </c>
      <c r="X243" s="40">
        <v>24</v>
      </c>
      <c r="Y243" s="40">
        <v>32.700000000000003</v>
      </c>
      <c r="Z243" s="4">
        <f t="shared" si="85"/>
        <v>1.3625</v>
      </c>
      <c r="AA243" s="11">
        <v>35</v>
      </c>
      <c r="AB243" s="5" t="s">
        <v>371</v>
      </c>
      <c r="AC243" s="5" t="s">
        <v>371</v>
      </c>
      <c r="AD243" s="5" t="s">
        <v>371</v>
      </c>
      <c r="AE243" s="5" t="s">
        <v>371</v>
      </c>
      <c r="AF243" s="11" t="s">
        <v>429</v>
      </c>
      <c r="AG243" s="11" t="s">
        <v>429</v>
      </c>
      <c r="AH243" s="11" t="s">
        <v>429</v>
      </c>
      <c r="AI243" s="11" t="s">
        <v>429</v>
      </c>
      <c r="AJ243" s="59">
        <v>322</v>
      </c>
      <c r="AK243" s="59">
        <v>280</v>
      </c>
      <c r="AL243" s="4">
        <f t="shared" si="86"/>
        <v>0.86956521739130432</v>
      </c>
      <c r="AM243" s="11">
        <v>20</v>
      </c>
      <c r="AN243" s="58">
        <f t="shared" si="95"/>
        <v>0.99791944666229271</v>
      </c>
      <c r="AO243" s="58">
        <f t="shared" si="91"/>
        <v>0.99791944666229271</v>
      </c>
      <c r="AP243" s="59">
        <v>3229</v>
      </c>
      <c r="AQ243" s="40">
        <f t="shared" si="87"/>
        <v>1761.2727272727275</v>
      </c>
      <c r="AR243" s="40">
        <f t="shared" si="88"/>
        <v>1757.6</v>
      </c>
      <c r="AS243" s="40">
        <f t="shared" si="89"/>
        <v>-3.6727272727275704</v>
      </c>
      <c r="AT243" s="40">
        <v>166.2</v>
      </c>
      <c r="AU243" s="40">
        <v>320.89999999999998</v>
      </c>
      <c r="AV243" s="40">
        <v>483.9</v>
      </c>
      <c r="AW243" s="40">
        <v>311.8</v>
      </c>
      <c r="AX243" s="40">
        <v>327.2</v>
      </c>
      <c r="AY243" s="40">
        <f t="shared" si="92"/>
        <v>147.59999999999991</v>
      </c>
      <c r="AZ243" s="11"/>
      <c r="BA243" s="40">
        <f t="shared" si="93"/>
        <v>147.59999999999991</v>
      </c>
      <c r="BB243" s="40">
        <v>0</v>
      </c>
      <c r="BC243" s="40">
        <f t="shared" si="94"/>
        <v>147.59999999999991</v>
      </c>
      <c r="BD243" s="40"/>
      <c r="BE243" s="40">
        <f t="shared" si="90"/>
        <v>147.6</v>
      </c>
      <c r="BF243" s="26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10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10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10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10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10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9"/>
      <c r="GZ243" s="9"/>
      <c r="HA243" s="9"/>
      <c r="HB243" s="9"/>
      <c r="HC243" s="9"/>
      <c r="HD243" s="9"/>
      <c r="HE243" s="10"/>
      <c r="HF243" s="9"/>
      <c r="HG243" s="9"/>
    </row>
    <row r="244" spans="1:215" s="2" customFormat="1" ht="16.95" customHeight="1">
      <c r="A244" s="14" t="s">
        <v>241</v>
      </c>
      <c r="B244" s="40">
        <v>408496</v>
      </c>
      <c r="C244" s="40">
        <v>456506.1</v>
      </c>
      <c r="D244" s="4">
        <f t="shared" si="82"/>
        <v>1.1175289354118523</v>
      </c>
      <c r="E244" s="11">
        <v>10</v>
      </c>
      <c r="F244" s="5" t="s">
        <v>371</v>
      </c>
      <c r="G244" s="5" t="s">
        <v>371</v>
      </c>
      <c r="H244" s="5" t="s">
        <v>371</v>
      </c>
      <c r="I244" s="5" t="s">
        <v>371</v>
      </c>
      <c r="J244" s="5" t="s">
        <v>371</v>
      </c>
      <c r="K244" s="5" t="s">
        <v>371</v>
      </c>
      <c r="L244" s="5" t="s">
        <v>371</v>
      </c>
      <c r="M244" s="5" t="s">
        <v>371</v>
      </c>
      <c r="N244" s="40">
        <v>8541.1</v>
      </c>
      <c r="O244" s="40">
        <v>6456.9</v>
      </c>
      <c r="P244" s="4">
        <f t="shared" si="83"/>
        <v>0.75597990891103017</v>
      </c>
      <c r="Q244" s="11">
        <v>20</v>
      </c>
      <c r="R244" s="11">
        <v>1</v>
      </c>
      <c r="S244" s="11">
        <v>15</v>
      </c>
      <c r="T244" s="40">
        <v>77</v>
      </c>
      <c r="U244" s="40">
        <v>50.1</v>
      </c>
      <c r="V244" s="4">
        <f t="shared" si="84"/>
        <v>0.6506493506493507</v>
      </c>
      <c r="W244" s="11">
        <v>10</v>
      </c>
      <c r="X244" s="40">
        <v>16</v>
      </c>
      <c r="Y244" s="40">
        <v>27.3</v>
      </c>
      <c r="Z244" s="4">
        <f t="shared" si="85"/>
        <v>1.70625</v>
      </c>
      <c r="AA244" s="11">
        <v>40</v>
      </c>
      <c r="AB244" s="5" t="s">
        <v>371</v>
      </c>
      <c r="AC244" s="5" t="s">
        <v>371</v>
      </c>
      <c r="AD244" s="5" t="s">
        <v>371</v>
      </c>
      <c r="AE244" s="5" t="s">
        <v>371</v>
      </c>
      <c r="AF244" s="11" t="s">
        <v>429</v>
      </c>
      <c r="AG244" s="11" t="s">
        <v>429</v>
      </c>
      <c r="AH244" s="11" t="s">
        <v>429</v>
      </c>
      <c r="AI244" s="11" t="s">
        <v>429</v>
      </c>
      <c r="AJ244" s="59">
        <v>175</v>
      </c>
      <c r="AK244" s="59">
        <v>155</v>
      </c>
      <c r="AL244" s="4">
        <f t="shared" si="86"/>
        <v>0.88571428571428568</v>
      </c>
      <c r="AM244" s="11">
        <v>20</v>
      </c>
      <c r="AN244" s="58">
        <f t="shared" si="95"/>
        <v>1.1631797108966813</v>
      </c>
      <c r="AO244" s="58">
        <f t="shared" si="91"/>
        <v>1.1631797108966813</v>
      </c>
      <c r="AP244" s="59">
        <v>1442</v>
      </c>
      <c r="AQ244" s="40">
        <f t="shared" si="87"/>
        <v>786.5454545454545</v>
      </c>
      <c r="AR244" s="40">
        <f t="shared" si="88"/>
        <v>914.9</v>
      </c>
      <c r="AS244" s="40">
        <f t="shared" si="89"/>
        <v>128.35454545454547</v>
      </c>
      <c r="AT244" s="40">
        <v>116.1</v>
      </c>
      <c r="AU244" s="40">
        <v>159.9</v>
      </c>
      <c r="AV244" s="40">
        <v>188.4</v>
      </c>
      <c r="AW244" s="40">
        <v>155.4</v>
      </c>
      <c r="AX244" s="40">
        <v>134.1</v>
      </c>
      <c r="AY244" s="40">
        <f t="shared" si="92"/>
        <v>161</v>
      </c>
      <c r="AZ244" s="11"/>
      <c r="BA244" s="40">
        <f t="shared" si="93"/>
        <v>161</v>
      </c>
      <c r="BB244" s="40">
        <v>0</v>
      </c>
      <c r="BC244" s="40">
        <f t="shared" si="94"/>
        <v>161</v>
      </c>
      <c r="BD244" s="40"/>
      <c r="BE244" s="40">
        <f t="shared" si="90"/>
        <v>161</v>
      </c>
      <c r="BF244" s="26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10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10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10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10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10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9"/>
      <c r="HA244" s="9"/>
      <c r="HB244" s="9"/>
      <c r="HC244" s="9"/>
      <c r="HD244" s="9"/>
      <c r="HE244" s="10"/>
      <c r="HF244" s="9"/>
      <c r="HG244" s="9"/>
    </row>
    <row r="245" spans="1:215" s="2" customFormat="1" ht="16.95" customHeight="1">
      <c r="A245" s="19" t="s">
        <v>242</v>
      </c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26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10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10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10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10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10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9"/>
      <c r="HA245" s="9"/>
      <c r="HB245" s="9"/>
      <c r="HC245" s="9"/>
      <c r="HD245" s="9"/>
      <c r="HE245" s="10"/>
      <c r="HF245" s="9"/>
      <c r="HG245" s="9"/>
    </row>
    <row r="246" spans="1:215" s="2" customFormat="1" ht="16.95" customHeight="1">
      <c r="A246" s="14" t="s">
        <v>243</v>
      </c>
      <c r="B246" s="40">
        <v>9317</v>
      </c>
      <c r="C246" s="40">
        <v>9896</v>
      </c>
      <c r="D246" s="4">
        <f t="shared" si="82"/>
        <v>1.0621444671031448</v>
      </c>
      <c r="E246" s="11">
        <v>10</v>
      </c>
      <c r="F246" s="5" t="s">
        <v>371</v>
      </c>
      <c r="G246" s="5" t="s">
        <v>371</v>
      </c>
      <c r="H246" s="5" t="s">
        <v>371</v>
      </c>
      <c r="I246" s="5" t="s">
        <v>371</v>
      </c>
      <c r="J246" s="5" t="s">
        <v>371</v>
      </c>
      <c r="K246" s="5" t="s">
        <v>371</v>
      </c>
      <c r="L246" s="5" t="s">
        <v>371</v>
      </c>
      <c r="M246" s="5" t="s">
        <v>371</v>
      </c>
      <c r="N246" s="40">
        <v>582.9</v>
      </c>
      <c r="O246" s="40">
        <v>190.4</v>
      </c>
      <c r="P246" s="4">
        <f t="shared" si="83"/>
        <v>0.32664264882484134</v>
      </c>
      <c r="Q246" s="11">
        <v>20</v>
      </c>
      <c r="R246" s="11">
        <v>1</v>
      </c>
      <c r="S246" s="11">
        <v>15</v>
      </c>
      <c r="T246" s="40">
        <v>285</v>
      </c>
      <c r="U246" s="40">
        <v>488.9</v>
      </c>
      <c r="V246" s="4">
        <f t="shared" si="84"/>
        <v>1.715438596491228</v>
      </c>
      <c r="W246" s="11">
        <v>20</v>
      </c>
      <c r="X246" s="40">
        <v>43.8</v>
      </c>
      <c r="Y246" s="40">
        <v>65.099999999999994</v>
      </c>
      <c r="Z246" s="4">
        <f t="shared" si="85"/>
        <v>1.4863013698630136</v>
      </c>
      <c r="AA246" s="11">
        <v>30</v>
      </c>
      <c r="AB246" s="5" t="s">
        <v>371</v>
      </c>
      <c r="AC246" s="5" t="s">
        <v>371</v>
      </c>
      <c r="AD246" s="5" t="s">
        <v>371</v>
      </c>
      <c r="AE246" s="5" t="s">
        <v>371</v>
      </c>
      <c r="AF246" s="11" t="s">
        <v>429</v>
      </c>
      <c r="AG246" s="11" t="s">
        <v>429</v>
      </c>
      <c r="AH246" s="11" t="s">
        <v>429</v>
      </c>
      <c r="AI246" s="11" t="s">
        <v>429</v>
      </c>
      <c r="AJ246" s="59">
        <v>692</v>
      </c>
      <c r="AK246" s="59">
        <v>728</v>
      </c>
      <c r="AL246" s="4">
        <f t="shared" si="86"/>
        <v>1.0520231213872833</v>
      </c>
      <c r="AM246" s="11">
        <v>20</v>
      </c>
      <c r="AN246" s="58">
        <f t="shared" si="95"/>
        <v>1.1486310704433815</v>
      </c>
      <c r="AO246" s="58">
        <f t="shared" si="91"/>
        <v>1.1486310704433815</v>
      </c>
      <c r="AP246" s="59">
        <v>2320</v>
      </c>
      <c r="AQ246" s="40">
        <f t="shared" si="87"/>
        <v>1265.4545454545455</v>
      </c>
      <c r="AR246" s="40">
        <f t="shared" si="88"/>
        <v>1453.5</v>
      </c>
      <c r="AS246" s="40">
        <f t="shared" si="89"/>
        <v>188.0454545454545</v>
      </c>
      <c r="AT246" s="40">
        <v>263</v>
      </c>
      <c r="AU246" s="40">
        <v>258.8</v>
      </c>
      <c r="AV246" s="40">
        <v>190.2</v>
      </c>
      <c r="AW246" s="40">
        <v>259.8</v>
      </c>
      <c r="AX246" s="40">
        <v>254.6</v>
      </c>
      <c r="AY246" s="40">
        <f t="shared" si="92"/>
        <v>227.10000000000014</v>
      </c>
      <c r="AZ246" s="11"/>
      <c r="BA246" s="40">
        <f t="shared" si="93"/>
        <v>227.10000000000014</v>
      </c>
      <c r="BB246" s="40">
        <v>0</v>
      </c>
      <c r="BC246" s="40">
        <f t="shared" si="94"/>
        <v>227.10000000000014</v>
      </c>
      <c r="BD246" s="40"/>
      <c r="BE246" s="40">
        <f t="shared" si="90"/>
        <v>227.1</v>
      </c>
      <c r="BF246" s="26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10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10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10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10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10"/>
      <c r="GD246" s="9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9"/>
      <c r="GZ246" s="9"/>
      <c r="HA246" s="9"/>
      <c r="HB246" s="9"/>
      <c r="HC246" s="9"/>
      <c r="HD246" s="9"/>
      <c r="HE246" s="10"/>
      <c r="HF246" s="9"/>
      <c r="HG246" s="9"/>
    </row>
    <row r="247" spans="1:215" s="2" customFormat="1" ht="16.95" customHeight="1">
      <c r="A247" s="14" t="s">
        <v>244</v>
      </c>
      <c r="B247" s="40">
        <v>0</v>
      </c>
      <c r="C247" s="40">
        <v>0</v>
      </c>
      <c r="D247" s="4">
        <f t="shared" si="82"/>
        <v>0</v>
      </c>
      <c r="E247" s="11">
        <v>0</v>
      </c>
      <c r="F247" s="5" t="s">
        <v>371</v>
      </c>
      <c r="G247" s="5" t="s">
        <v>371</v>
      </c>
      <c r="H247" s="5" t="s">
        <v>371</v>
      </c>
      <c r="I247" s="5" t="s">
        <v>371</v>
      </c>
      <c r="J247" s="5" t="s">
        <v>371</v>
      </c>
      <c r="K247" s="5" t="s">
        <v>371</v>
      </c>
      <c r="L247" s="5" t="s">
        <v>371</v>
      </c>
      <c r="M247" s="5" t="s">
        <v>371</v>
      </c>
      <c r="N247" s="40">
        <v>679.7</v>
      </c>
      <c r="O247" s="40">
        <v>482.1</v>
      </c>
      <c r="P247" s="4">
        <f t="shared" si="83"/>
        <v>0.70928350742974844</v>
      </c>
      <c r="Q247" s="11">
        <v>20</v>
      </c>
      <c r="R247" s="11">
        <v>1</v>
      </c>
      <c r="S247" s="11">
        <v>15</v>
      </c>
      <c r="T247" s="40">
        <v>27</v>
      </c>
      <c r="U247" s="40">
        <v>27.3</v>
      </c>
      <c r="V247" s="4">
        <f t="shared" si="84"/>
        <v>1.0111111111111111</v>
      </c>
      <c r="W247" s="11">
        <v>10</v>
      </c>
      <c r="X247" s="40">
        <v>17.600000000000001</v>
      </c>
      <c r="Y247" s="40">
        <v>38.9</v>
      </c>
      <c r="Z247" s="4">
        <f t="shared" si="85"/>
        <v>2.2102272727272725</v>
      </c>
      <c r="AA247" s="11">
        <v>40</v>
      </c>
      <c r="AB247" s="5" t="s">
        <v>371</v>
      </c>
      <c r="AC247" s="5" t="s">
        <v>371</v>
      </c>
      <c r="AD247" s="5" t="s">
        <v>371</v>
      </c>
      <c r="AE247" s="5" t="s">
        <v>371</v>
      </c>
      <c r="AF247" s="11" t="s">
        <v>429</v>
      </c>
      <c r="AG247" s="11" t="s">
        <v>429</v>
      </c>
      <c r="AH247" s="11" t="s">
        <v>429</v>
      </c>
      <c r="AI247" s="11" t="s">
        <v>429</v>
      </c>
      <c r="AJ247" s="59">
        <v>80</v>
      </c>
      <c r="AK247" s="59">
        <v>80</v>
      </c>
      <c r="AL247" s="4">
        <f t="shared" si="86"/>
        <v>1</v>
      </c>
      <c r="AM247" s="11">
        <v>20</v>
      </c>
      <c r="AN247" s="58">
        <f t="shared" si="95"/>
        <v>1.4067225920837809</v>
      </c>
      <c r="AO247" s="58">
        <f t="shared" si="91"/>
        <v>1.2206722592083781</v>
      </c>
      <c r="AP247" s="59">
        <v>1776</v>
      </c>
      <c r="AQ247" s="40">
        <f t="shared" si="87"/>
        <v>968.72727272727275</v>
      </c>
      <c r="AR247" s="40">
        <f t="shared" si="88"/>
        <v>1182.5</v>
      </c>
      <c r="AS247" s="40">
        <f t="shared" si="89"/>
        <v>213.77272727272725</v>
      </c>
      <c r="AT247" s="40">
        <v>209.9</v>
      </c>
      <c r="AU247" s="40">
        <v>199.9</v>
      </c>
      <c r="AV247" s="40">
        <v>206.7</v>
      </c>
      <c r="AW247" s="40">
        <v>161.30000000000001</v>
      </c>
      <c r="AX247" s="40">
        <v>149.30000000000001</v>
      </c>
      <c r="AY247" s="40">
        <f t="shared" si="92"/>
        <v>255.40000000000009</v>
      </c>
      <c r="AZ247" s="11"/>
      <c r="BA247" s="40">
        <f t="shared" si="93"/>
        <v>255.40000000000009</v>
      </c>
      <c r="BB247" s="40">
        <v>0</v>
      </c>
      <c r="BC247" s="40">
        <f t="shared" si="94"/>
        <v>255.40000000000009</v>
      </c>
      <c r="BD247" s="40"/>
      <c r="BE247" s="40">
        <f t="shared" si="90"/>
        <v>255.4</v>
      </c>
      <c r="BF247" s="26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10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10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10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10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10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9"/>
      <c r="HA247" s="9"/>
      <c r="HB247" s="9"/>
      <c r="HC247" s="9"/>
      <c r="HD247" s="9"/>
      <c r="HE247" s="10"/>
      <c r="HF247" s="9"/>
      <c r="HG247" s="9"/>
    </row>
    <row r="248" spans="1:215" s="2" customFormat="1" ht="16.95" customHeight="1">
      <c r="A248" s="14" t="s">
        <v>245</v>
      </c>
      <c r="B248" s="40">
        <v>5635</v>
      </c>
      <c r="C248" s="40">
        <v>2521.1999999999998</v>
      </c>
      <c r="D248" s="4">
        <f t="shared" si="82"/>
        <v>0.44741792369121558</v>
      </c>
      <c r="E248" s="11">
        <v>10</v>
      </c>
      <c r="F248" s="5" t="s">
        <v>371</v>
      </c>
      <c r="G248" s="5" t="s">
        <v>371</v>
      </c>
      <c r="H248" s="5" t="s">
        <v>371</v>
      </c>
      <c r="I248" s="5" t="s">
        <v>371</v>
      </c>
      <c r="J248" s="5" t="s">
        <v>371</v>
      </c>
      <c r="K248" s="5" t="s">
        <v>371</v>
      </c>
      <c r="L248" s="5" t="s">
        <v>371</v>
      </c>
      <c r="M248" s="5" t="s">
        <v>371</v>
      </c>
      <c r="N248" s="40">
        <v>804.5</v>
      </c>
      <c r="O248" s="40">
        <v>576.79999999999995</v>
      </c>
      <c r="P248" s="4">
        <f t="shared" si="83"/>
        <v>0.71696706028589186</v>
      </c>
      <c r="Q248" s="11">
        <v>20</v>
      </c>
      <c r="R248" s="11">
        <v>1</v>
      </c>
      <c r="S248" s="11">
        <v>15</v>
      </c>
      <c r="T248" s="40">
        <v>213</v>
      </c>
      <c r="U248" s="40">
        <v>175.9</v>
      </c>
      <c r="V248" s="4">
        <f t="shared" si="84"/>
        <v>0.82582159624413143</v>
      </c>
      <c r="W248" s="11">
        <v>25</v>
      </c>
      <c r="X248" s="40">
        <v>15.9</v>
      </c>
      <c r="Y248" s="40">
        <v>20.5</v>
      </c>
      <c r="Z248" s="4">
        <f t="shared" si="85"/>
        <v>1.2893081761006289</v>
      </c>
      <c r="AA248" s="11">
        <v>25</v>
      </c>
      <c r="AB248" s="5" t="s">
        <v>371</v>
      </c>
      <c r="AC248" s="5" t="s">
        <v>371</v>
      </c>
      <c r="AD248" s="5" t="s">
        <v>371</v>
      </c>
      <c r="AE248" s="5" t="s">
        <v>371</v>
      </c>
      <c r="AF248" s="11" t="s">
        <v>429</v>
      </c>
      <c r="AG248" s="11" t="s">
        <v>429</v>
      </c>
      <c r="AH248" s="11" t="s">
        <v>429</v>
      </c>
      <c r="AI248" s="11" t="s">
        <v>429</v>
      </c>
      <c r="AJ248" s="59">
        <v>234</v>
      </c>
      <c r="AK248" s="59">
        <v>233</v>
      </c>
      <c r="AL248" s="4">
        <f t="shared" si="86"/>
        <v>0.99572649572649574</v>
      </c>
      <c r="AM248" s="11">
        <v>20</v>
      </c>
      <c r="AN248" s="58">
        <f t="shared" si="95"/>
        <v>0.92701125796329487</v>
      </c>
      <c r="AO248" s="58">
        <f t="shared" si="91"/>
        <v>0.92701125796329487</v>
      </c>
      <c r="AP248" s="59">
        <v>1054</v>
      </c>
      <c r="AQ248" s="40">
        <f t="shared" si="87"/>
        <v>574.90909090909088</v>
      </c>
      <c r="AR248" s="40">
        <f t="shared" si="88"/>
        <v>532.9</v>
      </c>
      <c r="AS248" s="40">
        <f t="shared" si="89"/>
        <v>-42.009090909090901</v>
      </c>
      <c r="AT248" s="40">
        <v>117.5</v>
      </c>
      <c r="AU248" s="40">
        <v>124.6</v>
      </c>
      <c r="AV248" s="40">
        <v>84.7</v>
      </c>
      <c r="AW248" s="40">
        <v>74.7</v>
      </c>
      <c r="AX248" s="40">
        <v>77.5</v>
      </c>
      <c r="AY248" s="40">
        <f t="shared" si="92"/>
        <v>53.899999999999977</v>
      </c>
      <c r="AZ248" s="11"/>
      <c r="BA248" s="40">
        <f t="shared" si="93"/>
        <v>53.899999999999977</v>
      </c>
      <c r="BB248" s="40">
        <v>0</v>
      </c>
      <c r="BC248" s="40">
        <f t="shared" si="94"/>
        <v>53.899999999999977</v>
      </c>
      <c r="BD248" s="40"/>
      <c r="BE248" s="40">
        <f t="shared" si="90"/>
        <v>53.9</v>
      </c>
      <c r="BF248" s="26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10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10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10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10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10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9"/>
      <c r="HA248" s="9"/>
      <c r="HB248" s="9"/>
      <c r="HC248" s="9"/>
      <c r="HD248" s="9"/>
      <c r="HE248" s="10"/>
      <c r="HF248" s="9"/>
      <c r="HG248" s="9"/>
    </row>
    <row r="249" spans="1:215" s="2" customFormat="1" ht="16.95" customHeight="1">
      <c r="A249" s="14" t="s">
        <v>246</v>
      </c>
      <c r="B249" s="40">
        <v>0</v>
      </c>
      <c r="C249" s="40">
        <v>0</v>
      </c>
      <c r="D249" s="4">
        <f t="shared" si="82"/>
        <v>0</v>
      </c>
      <c r="E249" s="11">
        <v>0</v>
      </c>
      <c r="F249" s="5" t="s">
        <v>371</v>
      </c>
      <c r="G249" s="5" t="s">
        <v>371</v>
      </c>
      <c r="H249" s="5" t="s">
        <v>371</v>
      </c>
      <c r="I249" s="5" t="s">
        <v>371</v>
      </c>
      <c r="J249" s="5" t="s">
        <v>371</v>
      </c>
      <c r="K249" s="5" t="s">
        <v>371</v>
      </c>
      <c r="L249" s="5" t="s">
        <v>371</v>
      </c>
      <c r="M249" s="5" t="s">
        <v>371</v>
      </c>
      <c r="N249" s="40">
        <v>1704.1</v>
      </c>
      <c r="O249" s="40">
        <v>1054.4000000000001</v>
      </c>
      <c r="P249" s="4">
        <f t="shared" si="83"/>
        <v>0.61874303151223531</v>
      </c>
      <c r="Q249" s="11">
        <v>20</v>
      </c>
      <c r="R249" s="11">
        <v>1</v>
      </c>
      <c r="S249" s="11">
        <v>15</v>
      </c>
      <c r="T249" s="40">
        <v>93</v>
      </c>
      <c r="U249" s="40">
        <v>88.1</v>
      </c>
      <c r="V249" s="4">
        <f t="shared" si="84"/>
        <v>0.94731182795698921</v>
      </c>
      <c r="W249" s="11">
        <v>20</v>
      </c>
      <c r="X249" s="40">
        <v>46.1</v>
      </c>
      <c r="Y249" s="40">
        <v>49.6</v>
      </c>
      <c r="Z249" s="4">
        <f t="shared" si="85"/>
        <v>1.0759219088937093</v>
      </c>
      <c r="AA249" s="11">
        <v>30</v>
      </c>
      <c r="AB249" s="5" t="s">
        <v>371</v>
      </c>
      <c r="AC249" s="5" t="s">
        <v>371</v>
      </c>
      <c r="AD249" s="5" t="s">
        <v>371</v>
      </c>
      <c r="AE249" s="5" t="s">
        <v>371</v>
      </c>
      <c r="AF249" s="11" t="s">
        <v>429</v>
      </c>
      <c r="AG249" s="11" t="s">
        <v>429</v>
      </c>
      <c r="AH249" s="11" t="s">
        <v>429</v>
      </c>
      <c r="AI249" s="11" t="s">
        <v>429</v>
      </c>
      <c r="AJ249" s="59">
        <v>377</v>
      </c>
      <c r="AK249" s="59">
        <v>371</v>
      </c>
      <c r="AL249" s="4">
        <f t="shared" si="86"/>
        <v>0.98408488063660482</v>
      </c>
      <c r="AM249" s="11">
        <v>20</v>
      </c>
      <c r="AN249" s="58">
        <f t="shared" si="95"/>
        <v>0.93600430541836055</v>
      </c>
      <c r="AO249" s="58">
        <f t="shared" si="91"/>
        <v>0.93600430541836055</v>
      </c>
      <c r="AP249" s="59">
        <v>1387</v>
      </c>
      <c r="AQ249" s="40">
        <f t="shared" si="87"/>
        <v>756.5454545454545</v>
      </c>
      <c r="AR249" s="40">
        <f t="shared" si="88"/>
        <v>708.1</v>
      </c>
      <c r="AS249" s="40">
        <f t="shared" si="89"/>
        <v>-48.445454545454481</v>
      </c>
      <c r="AT249" s="40">
        <v>151.6</v>
      </c>
      <c r="AU249" s="40">
        <v>107.8</v>
      </c>
      <c r="AV249" s="40">
        <v>53.8</v>
      </c>
      <c r="AW249" s="40">
        <v>144.1</v>
      </c>
      <c r="AX249" s="40">
        <v>119.4</v>
      </c>
      <c r="AY249" s="40">
        <f t="shared" si="92"/>
        <v>131.40000000000009</v>
      </c>
      <c r="AZ249" s="11"/>
      <c r="BA249" s="40">
        <f t="shared" si="93"/>
        <v>131.40000000000009</v>
      </c>
      <c r="BB249" s="40">
        <v>0</v>
      </c>
      <c r="BC249" s="40">
        <f t="shared" si="94"/>
        <v>131.40000000000009</v>
      </c>
      <c r="BD249" s="40"/>
      <c r="BE249" s="40">
        <f t="shared" si="90"/>
        <v>131.4</v>
      </c>
      <c r="BF249" s="26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10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10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10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10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10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9"/>
      <c r="HA249" s="9"/>
      <c r="HB249" s="9"/>
      <c r="HC249" s="9"/>
      <c r="HD249" s="9"/>
      <c r="HE249" s="10"/>
      <c r="HF249" s="9"/>
      <c r="HG249" s="9"/>
    </row>
    <row r="250" spans="1:215" s="2" customFormat="1" ht="16.95" customHeight="1">
      <c r="A250" s="14" t="s">
        <v>247</v>
      </c>
      <c r="B250" s="40">
        <v>0</v>
      </c>
      <c r="C250" s="40">
        <v>0</v>
      </c>
      <c r="D250" s="4">
        <f t="shared" si="82"/>
        <v>0</v>
      </c>
      <c r="E250" s="11">
        <v>0</v>
      </c>
      <c r="F250" s="5" t="s">
        <v>371</v>
      </c>
      <c r="G250" s="5" t="s">
        <v>371</v>
      </c>
      <c r="H250" s="5" t="s">
        <v>371</v>
      </c>
      <c r="I250" s="5" t="s">
        <v>371</v>
      </c>
      <c r="J250" s="5" t="s">
        <v>371</v>
      </c>
      <c r="K250" s="5" t="s">
        <v>371</v>
      </c>
      <c r="L250" s="5" t="s">
        <v>371</v>
      </c>
      <c r="M250" s="5" t="s">
        <v>371</v>
      </c>
      <c r="N250" s="40">
        <v>2516.3000000000002</v>
      </c>
      <c r="O250" s="40">
        <v>490.4</v>
      </c>
      <c r="P250" s="4">
        <f t="shared" si="83"/>
        <v>0.19488932162301789</v>
      </c>
      <c r="Q250" s="11">
        <v>20</v>
      </c>
      <c r="R250" s="11">
        <v>1</v>
      </c>
      <c r="S250" s="11">
        <v>15</v>
      </c>
      <c r="T250" s="40">
        <v>51</v>
      </c>
      <c r="U250" s="40">
        <v>9.1999999999999993</v>
      </c>
      <c r="V250" s="4">
        <f t="shared" si="84"/>
        <v>0.1803921568627451</v>
      </c>
      <c r="W250" s="11">
        <v>25</v>
      </c>
      <c r="X250" s="40">
        <v>6</v>
      </c>
      <c r="Y250" s="40">
        <v>16.3</v>
      </c>
      <c r="Z250" s="4">
        <f t="shared" si="85"/>
        <v>2.7166666666666668</v>
      </c>
      <c r="AA250" s="11">
        <v>25</v>
      </c>
      <c r="AB250" s="5" t="s">
        <v>371</v>
      </c>
      <c r="AC250" s="5" t="s">
        <v>371</v>
      </c>
      <c r="AD250" s="5" t="s">
        <v>371</v>
      </c>
      <c r="AE250" s="5" t="s">
        <v>371</v>
      </c>
      <c r="AF250" s="11" t="s">
        <v>429</v>
      </c>
      <c r="AG250" s="11" t="s">
        <v>429</v>
      </c>
      <c r="AH250" s="11" t="s">
        <v>429</v>
      </c>
      <c r="AI250" s="11" t="s">
        <v>429</v>
      </c>
      <c r="AJ250" s="59">
        <v>98</v>
      </c>
      <c r="AK250" s="59">
        <v>100</v>
      </c>
      <c r="AL250" s="4">
        <f t="shared" si="86"/>
        <v>1.0204081632653061</v>
      </c>
      <c r="AM250" s="11">
        <v>20</v>
      </c>
      <c r="AN250" s="58">
        <f t="shared" si="95"/>
        <v>1.0641182884381122</v>
      </c>
      <c r="AO250" s="58">
        <f t="shared" si="91"/>
        <v>1.0641182884381122</v>
      </c>
      <c r="AP250" s="59">
        <v>556</v>
      </c>
      <c r="AQ250" s="40">
        <f t="shared" si="87"/>
        <v>303.27272727272725</v>
      </c>
      <c r="AR250" s="40">
        <f t="shared" si="88"/>
        <v>322.7</v>
      </c>
      <c r="AS250" s="40">
        <f t="shared" si="89"/>
        <v>19.427272727272737</v>
      </c>
      <c r="AT250" s="40">
        <v>45.6</v>
      </c>
      <c r="AU250" s="40">
        <v>62.2</v>
      </c>
      <c r="AV250" s="40">
        <v>70.7</v>
      </c>
      <c r="AW250" s="40">
        <v>57</v>
      </c>
      <c r="AX250" s="40">
        <v>59.2</v>
      </c>
      <c r="AY250" s="40">
        <f t="shared" si="92"/>
        <v>28</v>
      </c>
      <c r="AZ250" s="11"/>
      <c r="BA250" s="40">
        <f t="shared" si="93"/>
        <v>28</v>
      </c>
      <c r="BB250" s="40">
        <v>0</v>
      </c>
      <c r="BC250" s="40">
        <f t="shared" si="94"/>
        <v>28</v>
      </c>
      <c r="BD250" s="40"/>
      <c r="BE250" s="40">
        <f t="shared" si="90"/>
        <v>28</v>
      </c>
      <c r="BF250" s="26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10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10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10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10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10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9"/>
      <c r="HA250" s="9"/>
      <c r="HB250" s="9"/>
      <c r="HC250" s="9"/>
      <c r="HD250" s="9"/>
      <c r="HE250" s="10"/>
      <c r="HF250" s="9"/>
      <c r="HG250" s="9"/>
    </row>
    <row r="251" spans="1:215" s="2" customFormat="1" ht="16.95" customHeight="1">
      <c r="A251" s="14" t="s">
        <v>248</v>
      </c>
      <c r="B251" s="40">
        <v>0</v>
      </c>
      <c r="C251" s="40">
        <v>0</v>
      </c>
      <c r="D251" s="4">
        <f t="shared" si="82"/>
        <v>0</v>
      </c>
      <c r="E251" s="11">
        <v>0</v>
      </c>
      <c r="F251" s="5" t="s">
        <v>371</v>
      </c>
      <c r="G251" s="5" t="s">
        <v>371</v>
      </c>
      <c r="H251" s="5" t="s">
        <v>371</v>
      </c>
      <c r="I251" s="5" t="s">
        <v>371</v>
      </c>
      <c r="J251" s="5" t="s">
        <v>371</v>
      </c>
      <c r="K251" s="5" t="s">
        <v>371</v>
      </c>
      <c r="L251" s="5" t="s">
        <v>371</v>
      </c>
      <c r="M251" s="5" t="s">
        <v>371</v>
      </c>
      <c r="N251" s="40">
        <v>646</v>
      </c>
      <c r="O251" s="40">
        <v>530.6</v>
      </c>
      <c r="P251" s="4">
        <f t="shared" si="83"/>
        <v>0.82136222910216716</v>
      </c>
      <c r="Q251" s="11">
        <v>20</v>
      </c>
      <c r="R251" s="11">
        <v>1</v>
      </c>
      <c r="S251" s="11">
        <v>15</v>
      </c>
      <c r="T251" s="40">
        <v>217</v>
      </c>
      <c r="U251" s="40">
        <v>255.6</v>
      </c>
      <c r="V251" s="4">
        <f t="shared" si="84"/>
        <v>1.1778801843317972</v>
      </c>
      <c r="W251" s="11">
        <v>40</v>
      </c>
      <c r="X251" s="40">
        <v>10</v>
      </c>
      <c r="Y251" s="40">
        <v>13.6</v>
      </c>
      <c r="Z251" s="4">
        <f t="shared" si="85"/>
        <v>1.3599999999999999</v>
      </c>
      <c r="AA251" s="11">
        <v>10</v>
      </c>
      <c r="AB251" s="5" t="s">
        <v>371</v>
      </c>
      <c r="AC251" s="5" t="s">
        <v>371</v>
      </c>
      <c r="AD251" s="5" t="s">
        <v>371</v>
      </c>
      <c r="AE251" s="5" t="s">
        <v>371</v>
      </c>
      <c r="AF251" s="11" t="s">
        <v>429</v>
      </c>
      <c r="AG251" s="11" t="s">
        <v>429</v>
      </c>
      <c r="AH251" s="11" t="s">
        <v>429</v>
      </c>
      <c r="AI251" s="11" t="s">
        <v>429</v>
      </c>
      <c r="AJ251" s="59">
        <v>210</v>
      </c>
      <c r="AK251" s="59">
        <v>215</v>
      </c>
      <c r="AL251" s="4">
        <f t="shared" si="86"/>
        <v>1.0238095238095237</v>
      </c>
      <c r="AM251" s="11">
        <v>20</v>
      </c>
      <c r="AN251" s="58">
        <f t="shared" si="95"/>
        <v>1.0725584993476733</v>
      </c>
      <c r="AO251" s="58">
        <f t="shared" si="91"/>
        <v>1.0725584993476733</v>
      </c>
      <c r="AP251" s="59">
        <v>1364</v>
      </c>
      <c r="AQ251" s="40">
        <f t="shared" si="87"/>
        <v>744</v>
      </c>
      <c r="AR251" s="40">
        <f t="shared" si="88"/>
        <v>798</v>
      </c>
      <c r="AS251" s="40">
        <f t="shared" si="89"/>
        <v>54</v>
      </c>
      <c r="AT251" s="40">
        <v>156.80000000000001</v>
      </c>
      <c r="AU251" s="40">
        <v>149.19999999999999</v>
      </c>
      <c r="AV251" s="40">
        <v>91.2</v>
      </c>
      <c r="AW251" s="40">
        <v>111.3</v>
      </c>
      <c r="AX251" s="40">
        <v>134.5</v>
      </c>
      <c r="AY251" s="40">
        <f t="shared" si="92"/>
        <v>155</v>
      </c>
      <c r="AZ251" s="11"/>
      <c r="BA251" s="40">
        <f t="shared" si="93"/>
        <v>155</v>
      </c>
      <c r="BB251" s="40">
        <v>0</v>
      </c>
      <c r="BC251" s="40">
        <f t="shared" si="94"/>
        <v>155</v>
      </c>
      <c r="BD251" s="40"/>
      <c r="BE251" s="40">
        <f t="shared" si="90"/>
        <v>155</v>
      </c>
      <c r="BF251" s="26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10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10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10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10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10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10"/>
      <c r="HF251" s="9"/>
      <c r="HG251" s="9"/>
    </row>
    <row r="252" spans="1:215" s="2" customFormat="1" ht="16.95" customHeight="1">
      <c r="A252" s="14" t="s">
        <v>249</v>
      </c>
      <c r="B252" s="40">
        <v>0</v>
      </c>
      <c r="C252" s="40">
        <v>0</v>
      </c>
      <c r="D252" s="4">
        <f t="shared" si="82"/>
        <v>0</v>
      </c>
      <c r="E252" s="11">
        <v>0</v>
      </c>
      <c r="F252" s="5" t="s">
        <v>371</v>
      </c>
      <c r="G252" s="5" t="s">
        <v>371</v>
      </c>
      <c r="H252" s="5" t="s">
        <v>371</v>
      </c>
      <c r="I252" s="5" t="s">
        <v>371</v>
      </c>
      <c r="J252" s="5" t="s">
        <v>371</v>
      </c>
      <c r="K252" s="5" t="s">
        <v>371</v>
      </c>
      <c r="L252" s="5" t="s">
        <v>371</v>
      </c>
      <c r="M252" s="5" t="s">
        <v>371</v>
      </c>
      <c r="N252" s="40">
        <v>624.5</v>
      </c>
      <c r="O252" s="40">
        <v>407.4</v>
      </c>
      <c r="P252" s="4">
        <f t="shared" si="83"/>
        <v>0.65236188951160923</v>
      </c>
      <c r="Q252" s="11">
        <v>20</v>
      </c>
      <c r="R252" s="11">
        <v>1</v>
      </c>
      <c r="S252" s="11">
        <v>15</v>
      </c>
      <c r="T252" s="40">
        <v>87</v>
      </c>
      <c r="U252" s="40">
        <v>83.7</v>
      </c>
      <c r="V252" s="4">
        <f t="shared" si="84"/>
        <v>0.96206896551724141</v>
      </c>
      <c r="W252" s="11">
        <v>25</v>
      </c>
      <c r="X252" s="40">
        <v>14.4</v>
      </c>
      <c r="Y252" s="40">
        <v>19.600000000000001</v>
      </c>
      <c r="Z252" s="4">
        <f t="shared" si="85"/>
        <v>1.3611111111111112</v>
      </c>
      <c r="AA252" s="11">
        <v>25</v>
      </c>
      <c r="AB252" s="5" t="s">
        <v>371</v>
      </c>
      <c r="AC252" s="5" t="s">
        <v>371</v>
      </c>
      <c r="AD252" s="5" t="s">
        <v>371</v>
      </c>
      <c r="AE252" s="5" t="s">
        <v>371</v>
      </c>
      <c r="AF252" s="11" t="s">
        <v>429</v>
      </c>
      <c r="AG252" s="11" t="s">
        <v>429</v>
      </c>
      <c r="AH252" s="11" t="s">
        <v>429</v>
      </c>
      <c r="AI252" s="11" t="s">
        <v>429</v>
      </c>
      <c r="AJ252" s="59">
        <v>182</v>
      </c>
      <c r="AK252" s="59">
        <v>171</v>
      </c>
      <c r="AL252" s="4">
        <f t="shared" si="86"/>
        <v>0.93956043956043955</v>
      </c>
      <c r="AM252" s="11">
        <v>20</v>
      </c>
      <c r="AN252" s="58">
        <f t="shared" si="95"/>
        <v>0.99921855711571217</v>
      </c>
      <c r="AO252" s="58">
        <f t="shared" si="91"/>
        <v>0.99921855711571217</v>
      </c>
      <c r="AP252" s="59">
        <v>2666</v>
      </c>
      <c r="AQ252" s="40">
        <f t="shared" si="87"/>
        <v>1454.1818181818182</v>
      </c>
      <c r="AR252" s="40">
        <f t="shared" si="88"/>
        <v>1453</v>
      </c>
      <c r="AS252" s="40">
        <f t="shared" si="89"/>
        <v>-1.1818181818182438</v>
      </c>
      <c r="AT252" s="40">
        <v>293.2</v>
      </c>
      <c r="AU252" s="40">
        <v>293.8</v>
      </c>
      <c r="AV252" s="40">
        <v>106.7</v>
      </c>
      <c r="AW252" s="40">
        <v>258.8</v>
      </c>
      <c r="AX252" s="40">
        <v>219.8</v>
      </c>
      <c r="AY252" s="40">
        <f t="shared" si="92"/>
        <v>280.70000000000005</v>
      </c>
      <c r="AZ252" s="11"/>
      <c r="BA252" s="40">
        <f t="shared" si="93"/>
        <v>280.70000000000005</v>
      </c>
      <c r="BB252" s="40">
        <v>0</v>
      </c>
      <c r="BC252" s="40">
        <f t="shared" si="94"/>
        <v>280.70000000000005</v>
      </c>
      <c r="BD252" s="40"/>
      <c r="BE252" s="40">
        <f t="shared" si="90"/>
        <v>280.7</v>
      </c>
      <c r="BF252" s="26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10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10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10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10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10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10"/>
      <c r="HF252" s="9"/>
      <c r="HG252" s="9"/>
    </row>
    <row r="253" spans="1:215" s="2" customFormat="1" ht="16.95" customHeight="1">
      <c r="A253" s="14" t="s">
        <v>250</v>
      </c>
      <c r="B253" s="40">
        <v>0</v>
      </c>
      <c r="C253" s="40">
        <v>0</v>
      </c>
      <c r="D253" s="4">
        <f t="shared" si="82"/>
        <v>0</v>
      </c>
      <c r="E253" s="11">
        <v>0</v>
      </c>
      <c r="F253" s="5" t="s">
        <v>371</v>
      </c>
      <c r="G253" s="5" t="s">
        <v>371</v>
      </c>
      <c r="H253" s="5" t="s">
        <v>371</v>
      </c>
      <c r="I253" s="5" t="s">
        <v>371</v>
      </c>
      <c r="J253" s="5" t="s">
        <v>371</v>
      </c>
      <c r="K253" s="5" t="s">
        <v>371</v>
      </c>
      <c r="L253" s="5" t="s">
        <v>371</v>
      </c>
      <c r="M253" s="5" t="s">
        <v>371</v>
      </c>
      <c r="N253" s="40">
        <v>1265.7</v>
      </c>
      <c r="O253" s="40">
        <v>1036</v>
      </c>
      <c r="P253" s="4">
        <f t="shared" si="83"/>
        <v>0.81851939638144899</v>
      </c>
      <c r="Q253" s="11">
        <v>20</v>
      </c>
      <c r="R253" s="11">
        <v>1</v>
      </c>
      <c r="S253" s="11">
        <v>15</v>
      </c>
      <c r="T253" s="40">
        <v>592</v>
      </c>
      <c r="U253" s="40">
        <v>634.9</v>
      </c>
      <c r="V253" s="4">
        <f t="shared" si="84"/>
        <v>1.0724662162162162</v>
      </c>
      <c r="W253" s="11">
        <v>20</v>
      </c>
      <c r="X253" s="40">
        <v>79.5</v>
      </c>
      <c r="Y253" s="40">
        <v>93.3</v>
      </c>
      <c r="Z253" s="4">
        <f t="shared" si="85"/>
        <v>1.1735849056603773</v>
      </c>
      <c r="AA253" s="11">
        <v>30</v>
      </c>
      <c r="AB253" s="5" t="s">
        <v>371</v>
      </c>
      <c r="AC253" s="5" t="s">
        <v>371</v>
      </c>
      <c r="AD253" s="5" t="s">
        <v>371</v>
      </c>
      <c r="AE253" s="5" t="s">
        <v>371</v>
      </c>
      <c r="AF253" s="11" t="s">
        <v>429</v>
      </c>
      <c r="AG253" s="11" t="s">
        <v>429</v>
      </c>
      <c r="AH253" s="11" t="s">
        <v>429</v>
      </c>
      <c r="AI253" s="11" t="s">
        <v>429</v>
      </c>
      <c r="AJ253" s="59">
        <v>415</v>
      </c>
      <c r="AK253" s="59">
        <v>454</v>
      </c>
      <c r="AL253" s="4">
        <f t="shared" si="86"/>
        <v>1.0939759036144578</v>
      </c>
      <c r="AM253" s="11">
        <v>20</v>
      </c>
      <c r="AN253" s="58">
        <f t="shared" si="95"/>
        <v>1.0467312142290837</v>
      </c>
      <c r="AO253" s="58">
        <f t="shared" si="91"/>
        <v>1.0467312142290837</v>
      </c>
      <c r="AP253" s="59">
        <v>1687</v>
      </c>
      <c r="AQ253" s="40">
        <f t="shared" si="87"/>
        <v>920.18181818181824</v>
      </c>
      <c r="AR253" s="40">
        <f t="shared" si="88"/>
        <v>963.2</v>
      </c>
      <c r="AS253" s="40">
        <f t="shared" si="89"/>
        <v>43.018181818181802</v>
      </c>
      <c r="AT253" s="40">
        <v>190.8</v>
      </c>
      <c r="AU253" s="40">
        <v>163.1</v>
      </c>
      <c r="AV253" s="40">
        <v>151.30000000000001</v>
      </c>
      <c r="AW253" s="40">
        <v>107.3</v>
      </c>
      <c r="AX253" s="40">
        <v>186.5</v>
      </c>
      <c r="AY253" s="40">
        <f t="shared" si="92"/>
        <v>164.20000000000005</v>
      </c>
      <c r="AZ253" s="11"/>
      <c r="BA253" s="40">
        <f t="shared" si="93"/>
        <v>164.20000000000005</v>
      </c>
      <c r="BB253" s="40">
        <v>0</v>
      </c>
      <c r="BC253" s="40">
        <f t="shared" si="94"/>
        <v>164.20000000000005</v>
      </c>
      <c r="BD253" s="40"/>
      <c r="BE253" s="40">
        <f t="shared" si="90"/>
        <v>164.2</v>
      </c>
      <c r="BF253" s="26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10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10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10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10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10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9"/>
      <c r="HA253" s="9"/>
      <c r="HB253" s="9"/>
      <c r="HC253" s="9"/>
      <c r="HD253" s="9"/>
      <c r="HE253" s="10"/>
      <c r="HF253" s="9"/>
      <c r="HG253" s="9"/>
    </row>
    <row r="254" spans="1:215" s="2" customFormat="1" ht="16.95" customHeight="1">
      <c r="A254" s="14" t="s">
        <v>251</v>
      </c>
      <c r="B254" s="40">
        <v>48529</v>
      </c>
      <c r="C254" s="40">
        <v>49740</v>
      </c>
      <c r="D254" s="4">
        <f t="shared" si="82"/>
        <v>1.0249541511261309</v>
      </c>
      <c r="E254" s="11">
        <v>10</v>
      </c>
      <c r="F254" s="5" t="s">
        <v>371</v>
      </c>
      <c r="G254" s="5" t="s">
        <v>371</v>
      </c>
      <c r="H254" s="5" t="s">
        <v>371</v>
      </c>
      <c r="I254" s="5" t="s">
        <v>371</v>
      </c>
      <c r="J254" s="5" t="s">
        <v>371</v>
      </c>
      <c r="K254" s="5" t="s">
        <v>371</v>
      </c>
      <c r="L254" s="5" t="s">
        <v>371</v>
      </c>
      <c r="M254" s="5" t="s">
        <v>371</v>
      </c>
      <c r="N254" s="40">
        <v>1995.1</v>
      </c>
      <c r="O254" s="40">
        <v>1572.9</v>
      </c>
      <c r="P254" s="4">
        <f t="shared" si="83"/>
        <v>0.78838153476016248</v>
      </c>
      <c r="Q254" s="11">
        <v>20</v>
      </c>
      <c r="R254" s="11">
        <v>1</v>
      </c>
      <c r="S254" s="11">
        <v>15</v>
      </c>
      <c r="T254" s="40">
        <v>116</v>
      </c>
      <c r="U254" s="40">
        <v>114.8</v>
      </c>
      <c r="V254" s="4">
        <f t="shared" si="84"/>
        <v>0.98965517241379308</v>
      </c>
      <c r="W254" s="11">
        <v>25</v>
      </c>
      <c r="X254" s="40">
        <v>10.7</v>
      </c>
      <c r="Y254" s="40">
        <v>15.4</v>
      </c>
      <c r="Z254" s="4">
        <f t="shared" si="85"/>
        <v>1.4392523364485983</v>
      </c>
      <c r="AA254" s="11">
        <v>25</v>
      </c>
      <c r="AB254" s="5" t="s">
        <v>371</v>
      </c>
      <c r="AC254" s="5" t="s">
        <v>371</v>
      </c>
      <c r="AD254" s="5" t="s">
        <v>371</v>
      </c>
      <c r="AE254" s="5" t="s">
        <v>371</v>
      </c>
      <c r="AF254" s="11" t="s">
        <v>429</v>
      </c>
      <c r="AG254" s="11" t="s">
        <v>429</v>
      </c>
      <c r="AH254" s="11" t="s">
        <v>429</v>
      </c>
      <c r="AI254" s="11" t="s">
        <v>429</v>
      </c>
      <c r="AJ254" s="59">
        <v>185</v>
      </c>
      <c r="AK254" s="59">
        <v>161</v>
      </c>
      <c r="AL254" s="4">
        <f t="shared" si="86"/>
        <v>0.87027027027027026</v>
      </c>
      <c r="AM254" s="11">
        <v>20</v>
      </c>
      <c r="AN254" s="58">
        <f t="shared" si="95"/>
        <v>1.0360457855080847</v>
      </c>
      <c r="AO254" s="58">
        <f t="shared" si="91"/>
        <v>1.0360457855080847</v>
      </c>
      <c r="AP254" s="59">
        <v>2891</v>
      </c>
      <c r="AQ254" s="40">
        <f t="shared" si="87"/>
        <v>1576.909090909091</v>
      </c>
      <c r="AR254" s="40">
        <f t="shared" si="88"/>
        <v>1633.8</v>
      </c>
      <c r="AS254" s="40">
        <f t="shared" si="89"/>
        <v>56.890909090908963</v>
      </c>
      <c r="AT254" s="40">
        <v>211</v>
      </c>
      <c r="AU254" s="40">
        <v>333</v>
      </c>
      <c r="AV254" s="40">
        <v>324.39999999999998</v>
      </c>
      <c r="AW254" s="40">
        <v>255.8</v>
      </c>
      <c r="AX254" s="40">
        <v>288.8</v>
      </c>
      <c r="AY254" s="40">
        <f t="shared" si="92"/>
        <v>220.79999999999995</v>
      </c>
      <c r="AZ254" s="11"/>
      <c r="BA254" s="40">
        <f t="shared" si="93"/>
        <v>220.79999999999995</v>
      </c>
      <c r="BB254" s="40">
        <v>0</v>
      </c>
      <c r="BC254" s="40">
        <f t="shared" si="94"/>
        <v>220.79999999999995</v>
      </c>
      <c r="BD254" s="40"/>
      <c r="BE254" s="40">
        <f t="shared" si="90"/>
        <v>220.8</v>
      </c>
      <c r="BF254" s="26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10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10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10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10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10"/>
      <c r="GD254" s="9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9"/>
      <c r="GZ254" s="9"/>
      <c r="HA254" s="9"/>
      <c r="HB254" s="9"/>
      <c r="HC254" s="9"/>
      <c r="HD254" s="9"/>
      <c r="HE254" s="10"/>
      <c r="HF254" s="9"/>
      <c r="HG254" s="9"/>
    </row>
    <row r="255" spans="1:215" s="2" customFormat="1" ht="16.95" customHeight="1">
      <c r="A255" s="14" t="s">
        <v>252</v>
      </c>
      <c r="B255" s="40">
        <v>0</v>
      </c>
      <c r="C255" s="40">
        <v>0</v>
      </c>
      <c r="D255" s="4">
        <f t="shared" si="82"/>
        <v>0</v>
      </c>
      <c r="E255" s="11">
        <v>0</v>
      </c>
      <c r="F255" s="5" t="s">
        <v>371</v>
      </c>
      <c r="G255" s="5" t="s">
        <v>371</v>
      </c>
      <c r="H255" s="5" t="s">
        <v>371</v>
      </c>
      <c r="I255" s="5" t="s">
        <v>371</v>
      </c>
      <c r="J255" s="5" t="s">
        <v>371</v>
      </c>
      <c r="K255" s="5" t="s">
        <v>371</v>
      </c>
      <c r="L255" s="5" t="s">
        <v>371</v>
      </c>
      <c r="M255" s="5" t="s">
        <v>371</v>
      </c>
      <c r="N255" s="40">
        <v>726</v>
      </c>
      <c r="O255" s="40">
        <v>360.1</v>
      </c>
      <c r="P255" s="4">
        <f t="shared" si="83"/>
        <v>0.49600550964187329</v>
      </c>
      <c r="Q255" s="11">
        <v>20</v>
      </c>
      <c r="R255" s="11">
        <v>1</v>
      </c>
      <c r="S255" s="11">
        <v>15</v>
      </c>
      <c r="T255" s="40">
        <v>55</v>
      </c>
      <c r="U255" s="40">
        <v>33.1</v>
      </c>
      <c r="V255" s="4">
        <f t="shared" si="84"/>
        <v>0.60181818181818181</v>
      </c>
      <c r="W255" s="11">
        <v>20</v>
      </c>
      <c r="X255" s="40">
        <v>8.6</v>
      </c>
      <c r="Y255" s="40">
        <v>12.6</v>
      </c>
      <c r="Z255" s="4">
        <f t="shared" si="85"/>
        <v>1.4651162790697674</v>
      </c>
      <c r="AA255" s="11">
        <v>30</v>
      </c>
      <c r="AB255" s="5" t="s">
        <v>371</v>
      </c>
      <c r="AC255" s="5" t="s">
        <v>371</v>
      </c>
      <c r="AD255" s="5" t="s">
        <v>371</v>
      </c>
      <c r="AE255" s="5" t="s">
        <v>371</v>
      </c>
      <c r="AF255" s="11" t="s">
        <v>429</v>
      </c>
      <c r="AG255" s="11" t="s">
        <v>429</v>
      </c>
      <c r="AH255" s="11" t="s">
        <v>429</v>
      </c>
      <c r="AI255" s="11" t="s">
        <v>429</v>
      </c>
      <c r="AJ255" s="59">
        <v>126</v>
      </c>
      <c r="AK255" s="59">
        <v>132</v>
      </c>
      <c r="AL255" s="4">
        <f t="shared" si="86"/>
        <v>1.0476190476190477</v>
      </c>
      <c r="AM255" s="11">
        <v>20</v>
      </c>
      <c r="AN255" s="58">
        <f t="shared" si="95"/>
        <v>0.97011755384452447</v>
      </c>
      <c r="AO255" s="58">
        <f t="shared" si="91"/>
        <v>0.97011755384452447</v>
      </c>
      <c r="AP255" s="59">
        <v>1896</v>
      </c>
      <c r="AQ255" s="40">
        <f t="shared" si="87"/>
        <v>1034.1818181818182</v>
      </c>
      <c r="AR255" s="40">
        <f t="shared" si="88"/>
        <v>1003.3</v>
      </c>
      <c r="AS255" s="40">
        <f t="shared" si="89"/>
        <v>-30.881818181818289</v>
      </c>
      <c r="AT255" s="40">
        <v>224.1</v>
      </c>
      <c r="AU255" s="40">
        <v>224.1</v>
      </c>
      <c r="AV255" s="40">
        <v>181.8</v>
      </c>
      <c r="AW255" s="40">
        <v>141.19999999999999</v>
      </c>
      <c r="AX255" s="40">
        <v>145.1</v>
      </c>
      <c r="AY255" s="40">
        <f t="shared" si="92"/>
        <v>86.999999999999886</v>
      </c>
      <c r="AZ255" s="11"/>
      <c r="BA255" s="40">
        <f t="shared" si="93"/>
        <v>86.999999999999886</v>
      </c>
      <c r="BB255" s="40">
        <v>0</v>
      </c>
      <c r="BC255" s="40">
        <f t="shared" si="94"/>
        <v>86.999999999999886</v>
      </c>
      <c r="BD255" s="40"/>
      <c r="BE255" s="40">
        <f t="shared" si="90"/>
        <v>87</v>
      </c>
      <c r="BF255" s="26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10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10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10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10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10"/>
      <c r="GD255" s="9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9"/>
      <c r="GZ255" s="9"/>
      <c r="HA255" s="9"/>
      <c r="HB255" s="9"/>
      <c r="HC255" s="9"/>
      <c r="HD255" s="9"/>
      <c r="HE255" s="10"/>
      <c r="HF255" s="9"/>
      <c r="HG255" s="9"/>
    </row>
    <row r="256" spans="1:215" s="2" customFormat="1" ht="16.95" customHeight="1">
      <c r="A256" s="14" t="s">
        <v>253</v>
      </c>
      <c r="B256" s="40">
        <v>7336</v>
      </c>
      <c r="C256" s="40">
        <v>6831</v>
      </c>
      <c r="D256" s="4">
        <f t="shared" si="82"/>
        <v>0.9311613958560524</v>
      </c>
      <c r="E256" s="11">
        <v>10</v>
      </c>
      <c r="F256" s="5" t="s">
        <v>371</v>
      </c>
      <c r="G256" s="5" t="s">
        <v>371</v>
      </c>
      <c r="H256" s="5" t="s">
        <v>371</v>
      </c>
      <c r="I256" s="5" t="s">
        <v>371</v>
      </c>
      <c r="J256" s="5" t="s">
        <v>371</v>
      </c>
      <c r="K256" s="5" t="s">
        <v>371</v>
      </c>
      <c r="L256" s="5" t="s">
        <v>371</v>
      </c>
      <c r="M256" s="5" t="s">
        <v>371</v>
      </c>
      <c r="N256" s="40">
        <v>5391.5</v>
      </c>
      <c r="O256" s="40">
        <v>3827.3</v>
      </c>
      <c r="P256" s="4">
        <f t="shared" si="83"/>
        <v>0.70987665770193831</v>
      </c>
      <c r="Q256" s="11">
        <v>20</v>
      </c>
      <c r="R256" s="11">
        <v>1</v>
      </c>
      <c r="S256" s="11">
        <v>15</v>
      </c>
      <c r="T256" s="40">
        <v>2794</v>
      </c>
      <c r="U256" s="40">
        <v>2676.4</v>
      </c>
      <c r="V256" s="4">
        <f t="shared" si="84"/>
        <v>0.9579098067287044</v>
      </c>
      <c r="W256" s="11">
        <v>10</v>
      </c>
      <c r="X256" s="40">
        <v>2114</v>
      </c>
      <c r="Y256" s="40">
        <v>2210.5</v>
      </c>
      <c r="Z256" s="4">
        <f t="shared" si="85"/>
        <v>1.0456480605487228</v>
      </c>
      <c r="AA256" s="11">
        <v>40</v>
      </c>
      <c r="AB256" s="5" t="s">
        <v>371</v>
      </c>
      <c r="AC256" s="5" t="s">
        <v>371</v>
      </c>
      <c r="AD256" s="5" t="s">
        <v>371</v>
      </c>
      <c r="AE256" s="5" t="s">
        <v>371</v>
      </c>
      <c r="AF256" s="11" t="s">
        <v>429</v>
      </c>
      <c r="AG256" s="11" t="s">
        <v>429</v>
      </c>
      <c r="AH256" s="11" t="s">
        <v>429</v>
      </c>
      <c r="AI256" s="11" t="s">
        <v>429</v>
      </c>
      <c r="AJ256" s="59">
        <v>988</v>
      </c>
      <c r="AK256" s="59">
        <v>1041</v>
      </c>
      <c r="AL256" s="4">
        <f t="shared" si="86"/>
        <v>1.0536437246963564</v>
      </c>
      <c r="AM256" s="11">
        <v>20</v>
      </c>
      <c r="AN256" s="58">
        <f t="shared" si="95"/>
        <v>0.96510471387619468</v>
      </c>
      <c r="AO256" s="58">
        <f t="shared" si="91"/>
        <v>0.96510471387619468</v>
      </c>
      <c r="AP256" s="59">
        <v>1377</v>
      </c>
      <c r="AQ256" s="40">
        <f t="shared" si="87"/>
        <v>751.09090909090912</v>
      </c>
      <c r="AR256" s="40">
        <f t="shared" si="88"/>
        <v>724.9</v>
      </c>
      <c r="AS256" s="40">
        <f t="shared" si="89"/>
        <v>-26.190909090909145</v>
      </c>
      <c r="AT256" s="40">
        <v>96.6</v>
      </c>
      <c r="AU256" s="40">
        <v>150.30000000000001</v>
      </c>
      <c r="AV256" s="40">
        <v>107.7</v>
      </c>
      <c r="AW256" s="40">
        <v>155.19999999999999</v>
      </c>
      <c r="AX256" s="40">
        <v>106.3</v>
      </c>
      <c r="AY256" s="40">
        <f t="shared" si="92"/>
        <v>108.79999999999995</v>
      </c>
      <c r="AZ256" s="11"/>
      <c r="BA256" s="40">
        <f t="shared" si="93"/>
        <v>108.79999999999995</v>
      </c>
      <c r="BB256" s="40">
        <v>0</v>
      </c>
      <c r="BC256" s="40">
        <f t="shared" si="94"/>
        <v>108.79999999999995</v>
      </c>
      <c r="BD256" s="40"/>
      <c r="BE256" s="40">
        <f t="shared" si="90"/>
        <v>108.8</v>
      </c>
      <c r="BF256" s="26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10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10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10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10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9"/>
      <c r="GC256" s="10"/>
      <c r="GD256" s="9"/>
      <c r="GE256" s="9"/>
      <c r="GF256" s="9"/>
      <c r="GG256" s="9"/>
      <c r="GH256" s="9"/>
      <c r="GI256" s="9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9"/>
      <c r="GW256" s="9"/>
      <c r="GX256" s="9"/>
      <c r="GY256" s="9"/>
      <c r="GZ256" s="9"/>
      <c r="HA256" s="9"/>
      <c r="HB256" s="9"/>
      <c r="HC256" s="9"/>
      <c r="HD256" s="9"/>
      <c r="HE256" s="10"/>
      <c r="HF256" s="9"/>
      <c r="HG256" s="9"/>
    </row>
    <row r="257" spans="1:215" s="2" customFormat="1" ht="16.95" customHeight="1">
      <c r="A257" s="14" t="s">
        <v>254</v>
      </c>
      <c r="B257" s="40">
        <v>0</v>
      </c>
      <c r="C257" s="40">
        <v>0</v>
      </c>
      <c r="D257" s="4">
        <f t="shared" si="82"/>
        <v>0</v>
      </c>
      <c r="E257" s="11">
        <v>0</v>
      </c>
      <c r="F257" s="5" t="s">
        <v>371</v>
      </c>
      <c r="G257" s="5" t="s">
        <v>371</v>
      </c>
      <c r="H257" s="5" t="s">
        <v>371</v>
      </c>
      <c r="I257" s="5" t="s">
        <v>371</v>
      </c>
      <c r="J257" s="5" t="s">
        <v>371</v>
      </c>
      <c r="K257" s="5" t="s">
        <v>371</v>
      </c>
      <c r="L257" s="5" t="s">
        <v>371</v>
      </c>
      <c r="M257" s="5" t="s">
        <v>371</v>
      </c>
      <c r="N257" s="40">
        <v>931.1</v>
      </c>
      <c r="O257" s="40">
        <v>691.8</v>
      </c>
      <c r="P257" s="4">
        <f t="shared" si="83"/>
        <v>0.74299215981097622</v>
      </c>
      <c r="Q257" s="11">
        <v>20</v>
      </c>
      <c r="R257" s="11">
        <v>1</v>
      </c>
      <c r="S257" s="11">
        <v>15</v>
      </c>
      <c r="T257" s="40">
        <v>474</v>
      </c>
      <c r="U257" s="40">
        <v>529.9</v>
      </c>
      <c r="V257" s="4">
        <f t="shared" si="84"/>
        <v>1.1179324894514768</v>
      </c>
      <c r="W257" s="11">
        <v>30</v>
      </c>
      <c r="X257" s="40">
        <v>25.2</v>
      </c>
      <c r="Y257" s="40">
        <v>36.9</v>
      </c>
      <c r="Z257" s="4">
        <f t="shared" si="85"/>
        <v>1.4642857142857142</v>
      </c>
      <c r="AA257" s="11">
        <v>20</v>
      </c>
      <c r="AB257" s="5" t="s">
        <v>371</v>
      </c>
      <c r="AC257" s="5" t="s">
        <v>371</v>
      </c>
      <c r="AD257" s="5" t="s">
        <v>371</v>
      </c>
      <c r="AE257" s="5" t="s">
        <v>371</v>
      </c>
      <c r="AF257" s="11" t="s">
        <v>429</v>
      </c>
      <c r="AG257" s="11" t="s">
        <v>429</v>
      </c>
      <c r="AH257" s="11" t="s">
        <v>429</v>
      </c>
      <c r="AI257" s="11" t="s">
        <v>429</v>
      </c>
      <c r="AJ257" s="59">
        <v>599</v>
      </c>
      <c r="AK257" s="59">
        <v>603</v>
      </c>
      <c r="AL257" s="4">
        <f t="shared" si="86"/>
        <v>1.006677796327212</v>
      </c>
      <c r="AM257" s="11">
        <v>20</v>
      </c>
      <c r="AN257" s="58">
        <f t="shared" si="95"/>
        <v>1.0744484580192604</v>
      </c>
      <c r="AO257" s="58">
        <f t="shared" si="91"/>
        <v>1.0744484580192604</v>
      </c>
      <c r="AP257" s="59">
        <v>2825</v>
      </c>
      <c r="AQ257" s="40">
        <f t="shared" si="87"/>
        <v>1540.909090909091</v>
      </c>
      <c r="AR257" s="40">
        <f t="shared" si="88"/>
        <v>1655.6</v>
      </c>
      <c r="AS257" s="40">
        <f t="shared" si="89"/>
        <v>114.69090909090892</v>
      </c>
      <c r="AT257" s="40">
        <v>330.9</v>
      </c>
      <c r="AU257" s="40">
        <v>332.6</v>
      </c>
      <c r="AV257" s="40">
        <v>294.7</v>
      </c>
      <c r="AW257" s="40">
        <v>282.39999999999998</v>
      </c>
      <c r="AX257" s="40">
        <v>248.8</v>
      </c>
      <c r="AY257" s="40">
        <f t="shared" si="92"/>
        <v>166.20000000000005</v>
      </c>
      <c r="AZ257" s="11"/>
      <c r="BA257" s="40">
        <f t="shared" si="93"/>
        <v>166.20000000000005</v>
      </c>
      <c r="BB257" s="40">
        <v>0</v>
      </c>
      <c r="BC257" s="40">
        <f t="shared" si="94"/>
        <v>166.20000000000005</v>
      </c>
      <c r="BD257" s="40"/>
      <c r="BE257" s="40">
        <f t="shared" si="90"/>
        <v>166.2</v>
      </c>
      <c r="BF257" s="26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10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10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10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10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10"/>
      <c r="GD257" s="9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9"/>
      <c r="GZ257" s="9"/>
      <c r="HA257" s="9"/>
      <c r="HB257" s="9"/>
      <c r="HC257" s="9"/>
      <c r="HD257" s="9"/>
      <c r="HE257" s="10"/>
      <c r="HF257" s="9"/>
      <c r="HG257" s="9"/>
    </row>
    <row r="258" spans="1:215" s="2" customFormat="1" ht="16.95" customHeight="1">
      <c r="A258" s="14" t="s">
        <v>255</v>
      </c>
      <c r="B258" s="40">
        <v>0</v>
      </c>
      <c r="C258" s="40">
        <v>0</v>
      </c>
      <c r="D258" s="4">
        <f t="shared" si="82"/>
        <v>0</v>
      </c>
      <c r="E258" s="11">
        <v>0</v>
      </c>
      <c r="F258" s="5" t="s">
        <v>371</v>
      </c>
      <c r="G258" s="5" t="s">
        <v>371</v>
      </c>
      <c r="H258" s="5" t="s">
        <v>371</v>
      </c>
      <c r="I258" s="5" t="s">
        <v>371</v>
      </c>
      <c r="J258" s="5" t="s">
        <v>371</v>
      </c>
      <c r="K258" s="5" t="s">
        <v>371</v>
      </c>
      <c r="L258" s="5" t="s">
        <v>371</v>
      </c>
      <c r="M258" s="5" t="s">
        <v>371</v>
      </c>
      <c r="N258" s="40">
        <v>1026.4000000000001</v>
      </c>
      <c r="O258" s="40">
        <v>919.1</v>
      </c>
      <c r="P258" s="4">
        <f t="shared" si="83"/>
        <v>0.89545985970381914</v>
      </c>
      <c r="Q258" s="11">
        <v>20</v>
      </c>
      <c r="R258" s="11">
        <v>1</v>
      </c>
      <c r="S258" s="11">
        <v>15</v>
      </c>
      <c r="T258" s="40">
        <v>57</v>
      </c>
      <c r="U258" s="40">
        <v>52.2</v>
      </c>
      <c r="V258" s="4">
        <f t="shared" si="84"/>
        <v>0.9157894736842106</v>
      </c>
      <c r="W258" s="11">
        <v>20</v>
      </c>
      <c r="X258" s="40">
        <v>11.6</v>
      </c>
      <c r="Y258" s="40">
        <v>18.100000000000001</v>
      </c>
      <c r="Z258" s="4">
        <f t="shared" si="85"/>
        <v>1.5603448275862071</v>
      </c>
      <c r="AA258" s="11">
        <v>30</v>
      </c>
      <c r="AB258" s="5" t="s">
        <v>371</v>
      </c>
      <c r="AC258" s="5" t="s">
        <v>371</v>
      </c>
      <c r="AD258" s="5" t="s">
        <v>371</v>
      </c>
      <c r="AE258" s="5" t="s">
        <v>371</v>
      </c>
      <c r="AF258" s="11" t="s">
        <v>429</v>
      </c>
      <c r="AG258" s="11" t="s">
        <v>429</v>
      </c>
      <c r="AH258" s="11" t="s">
        <v>429</v>
      </c>
      <c r="AI258" s="11" t="s">
        <v>429</v>
      </c>
      <c r="AJ258" s="59">
        <v>155</v>
      </c>
      <c r="AK258" s="59">
        <v>158</v>
      </c>
      <c r="AL258" s="4">
        <f t="shared" si="86"/>
        <v>1.0193548387096774</v>
      </c>
      <c r="AM258" s="11">
        <v>20</v>
      </c>
      <c r="AN258" s="58">
        <f t="shared" si="95"/>
        <v>1.1278326501860987</v>
      </c>
      <c r="AO258" s="58">
        <f t="shared" si="91"/>
        <v>1.1278326501860987</v>
      </c>
      <c r="AP258" s="59">
        <v>1753</v>
      </c>
      <c r="AQ258" s="40">
        <f t="shared" si="87"/>
        <v>956.18181818181824</v>
      </c>
      <c r="AR258" s="40">
        <f t="shared" si="88"/>
        <v>1078.4000000000001</v>
      </c>
      <c r="AS258" s="40">
        <f t="shared" si="89"/>
        <v>122.21818181818185</v>
      </c>
      <c r="AT258" s="40">
        <v>126.3</v>
      </c>
      <c r="AU258" s="40">
        <v>205.5</v>
      </c>
      <c r="AV258" s="40">
        <v>244.4</v>
      </c>
      <c r="AW258" s="40">
        <v>194.9</v>
      </c>
      <c r="AX258" s="40">
        <v>134.69999999999999</v>
      </c>
      <c r="AY258" s="40">
        <f t="shared" si="92"/>
        <v>172.60000000000014</v>
      </c>
      <c r="AZ258" s="11"/>
      <c r="BA258" s="40">
        <f t="shared" si="93"/>
        <v>172.60000000000014</v>
      </c>
      <c r="BB258" s="40">
        <v>0</v>
      </c>
      <c r="BC258" s="40">
        <f t="shared" si="94"/>
        <v>172.60000000000014</v>
      </c>
      <c r="BD258" s="40"/>
      <c r="BE258" s="40">
        <f t="shared" si="90"/>
        <v>172.6</v>
      </c>
      <c r="BF258" s="26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10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10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10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10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10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9"/>
      <c r="HA258" s="9"/>
      <c r="HB258" s="9"/>
      <c r="HC258" s="9"/>
      <c r="HD258" s="9"/>
      <c r="HE258" s="10"/>
      <c r="HF258" s="9"/>
      <c r="HG258" s="9"/>
    </row>
    <row r="259" spans="1:215" s="2" customFormat="1" ht="16.95" customHeight="1">
      <c r="A259" s="14" t="s">
        <v>256</v>
      </c>
      <c r="B259" s="40">
        <v>0</v>
      </c>
      <c r="C259" s="40">
        <v>0</v>
      </c>
      <c r="D259" s="4">
        <f t="shared" si="82"/>
        <v>0</v>
      </c>
      <c r="E259" s="11">
        <v>0</v>
      </c>
      <c r="F259" s="5" t="s">
        <v>371</v>
      </c>
      <c r="G259" s="5" t="s">
        <v>371</v>
      </c>
      <c r="H259" s="5" t="s">
        <v>371</v>
      </c>
      <c r="I259" s="5" t="s">
        <v>371</v>
      </c>
      <c r="J259" s="5" t="s">
        <v>371</v>
      </c>
      <c r="K259" s="5" t="s">
        <v>371</v>
      </c>
      <c r="L259" s="5" t="s">
        <v>371</v>
      </c>
      <c r="M259" s="5" t="s">
        <v>371</v>
      </c>
      <c r="N259" s="40">
        <v>665.1</v>
      </c>
      <c r="O259" s="40">
        <v>615.20000000000005</v>
      </c>
      <c r="P259" s="4">
        <f t="shared" si="83"/>
        <v>0.92497368816719294</v>
      </c>
      <c r="Q259" s="11">
        <v>20</v>
      </c>
      <c r="R259" s="11">
        <v>1</v>
      </c>
      <c r="S259" s="11">
        <v>15</v>
      </c>
      <c r="T259" s="40">
        <v>9</v>
      </c>
      <c r="U259" s="40">
        <v>13.7</v>
      </c>
      <c r="V259" s="4">
        <f t="shared" si="84"/>
        <v>1.5222222222222221</v>
      </c>
      <c r="W259" s="11">
        <v>25</v>
      </c>
      <c r="X259" s="40">
        <v>3.3</v>
      </c>
      <c r="Y259" s="40">
        <v>12.6</v>
      </c>
      <c r="Z259" s="4">
        <f t="shared" si="85"/>
        <v>3.8181818181818183</v>
      </c>
      <c r="AA259" s="11">
        <v>25</v>
      </c>
      <c r="AB259" s="5" t="s">
        <v>371</v>
      </c>
      <c r="AC259" s="5" t="s">
        <v>371</v>
      </c>
      <c r="AD259" s="5" t="s">
        <v>371</v>
      </c>
      <c r="AE259" s="5" t="s">
        <v>371</v>
      </c>
      <c r="AF259" s="11" t="s">
        <v>429</v>
      </c>
      <c r="AG259" s="11" t="s">
        <v>429</v>
      </c>
      <c r="AH259" s="11" t="s">
        <v>429</v>
      </c>
      <c r="AI259" s="11" t="s">
        <v>429</v>
      </c>
      <c r="AJ259" s="59">
        <v>35</v>
      </c>
      <c r="AK259" s="59">
        <v>35</v>
      </c>
      <c r="AL259" s="4">
        <f t="shared" si="86"/>
        <v>1</v>
      </c>
      <c r="AM259" s="11">
        <v>20</v>
      </c>
      <c r="AN259" s="58">
        <f t="shared" si="95"/>
        <v>1.7810435692709035</v>
      </c>
      <c r="AO259" s="58">
        <f t="shared" si="91"/>
        <v>1.2581043569270902</v>
      </c>
      <c r="AP259" s="59">
        <v>2005</v>
      </c>
      <c r="AQ259" s="40">
        <f t="shared" si="87"/>
        <v>1093.6363636363637</v>
      </c>
      <c r="AR259" s="40">
        <f t="shared" si="88"/>
        <v>1375.9</v>
      </c>
      <c r="AS259" s="40">
        <f t="shared" si="89"/>
        <v>282.26363636363635</v>
      </c>
      <c r="AT259" s="40">
        <v>237</v>
      </c>
      <c r="AU259" s="40">
        <v>237</v>
      </c>
      <c r="AV259" s="40">
        <v>215.8</v>
      </c>
      <c r="AW259" s="40">
        <v>236.2</v>
      </c>
      <c r="AX259" s="40">
        <v>223.7</v>
      </c>
      <c r="AY259" s="40">
        <f t="shared" si="92"/>
        <v>226.20000000000005</v>
      </c>
      <c r="AZ259" s="11"/>
      <c r="BA259" s="40">
        <f t="shared" si="93"/>
        <v>226.20000000000005</v>
      </c>
      <c r="BB259" s="40">
        <v>0</v>
      </c>
      <c r="BC259" s="40">
        <f t="shared" si="94"/>
        <v>226.20000000000005</v>
      </c>
      <c r="BD259" s="40"/>
      <c r="BE259" s="40">
        <f t="shared" si="90"/>
        <v>226.2</v>
      </c>
      <c r="BF259" s="26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10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10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10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10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9"/>
      <c r="GC259" s="10"/>
      <c r="GD259" s="9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9"/>
      <c r="GZ259" s="9"/>
      <c r="HA259" s="9"/>
      <c r="HB259" s="9"/>
      <c r="HC259" s="9"/>
      <c r="HD259" s="9"/>
      <c r="HE259" s="10"/>
      <c r="HF259" s="9"/>
      <c r="HG259" s="9"/>
    </row>
    <row r="260" spans="1:215" s="2" customFormat="1" ht="16.95" customHeight="1">
      <c r="A260" s="14" t="s">
        <v>257</v>
      </c>
      <c r="B260" s="40">
        <v>7796</v>
      </c>
      <c r="C260" s="40">
        <v>6810.3</v>
      </c>
      <c r="D260" s="4">
        <f t="shared" si="82"/>
        <v>0.87356336582863015</v>
      </c>
      <c r="E260" s="11">
        <v>10</v>
      </c>
      <c r="F260" s="5" t="s">
        <v>371</v>
      </c>
      <c r="G260" s="5" t="s">
        <v>371</v>
      </c>
      <c r="H260" s="5" t="s">
        <v>371</v>
      </c>
      <c r="I260" s="5" t="s">
        <v>371</v>
      </c>
      <c r="J260" s="5" t="s">
        <v>371</v>
      </c>
      <c r="K260" s="5" t="s">
        <v>371</v>
      </c>
      <c r="L260" s="5" t="s">
        <v>371</v>
      </c>
      <c r="M260" s="5" t="s">
        <v>371</v>
      </c>
      <c r="N260" s="40">
        <v>1180.7</v>
      </c>
      <c r="O260" s="40">
        <v>661.1</v>
      </c>
      <c r="P260" s="4">
        <f t="shared" si="83"/>
        <v>0.55992208012196154</v>
      </c>
      <c r="Q260" s="11">
        <v>20</v>
      </c>
      <c r="R260" s="11">
        <v>1</v>
      </c>
      <c r="S260" s="11">
        <v>15</v>
      </c>
      <c r="T260" s="40">
        <v>898</v>
      </c>
      <c r="U260" s="40">
        <v>1386.8</v>
      </c>
      <c r="V260" s="4">
        <f t="shared" si="84"/>
        <v>1.5443207126948775</v>
      </c>
      <c r="W260" s="11">
        <v>30</v>
      </c>
      <c r="X260" s="40">
        <v>84.2</v>
      </c>
      <c r="Y260" s="40">
        <v>84.9</v>
      </c>
      <c r="Z260" s="4">
        <f t="shared" si="85"/>
        <v>1.0083135391923992</v>
      </c>
      <c r="AA260" s="11">
        <v>20</v>
      </c>
      <c r="AB260" s="5" t="s">
        <v>371</v>
      </c>
      <c r="AC260" s="5" t="s">
        <v>371</v>
      </c>
      <c r="AD260" s="5" t="s">
        <v>371</v>
      </c>
      <c r="AE260" s="5" t="s">
        <v>371</v>
      </c>
      <c r="AF260" s="11" t="s">
        <v>429</v>
      </c>
      <c r="AG260" s="11" t="s">
        <v>429</v>
      </c>
      <c r="AH260" s="11" t="s">
        <v>429</v>
      </c>
      <c r="AI260" s="11" t="s">
        <v>429</v>
      </c>
      <c r="AJ260" s="59">
        <v>551</v>
      </c>
      <c r="AK260" s="59">
        <v>553</v>
      </c>
      <c r="AL260" s="4">
        <f t="shared" si="86"/>
        <v>1.0036297640653358</v>
      </c>
      <c r="AM260" s="11">
        <v>20</v>
      </c>
      <c r="AN260" s="58">
        <f t="shared" si="95"/>
        <v>1.0565440235367527</v>
      </c>
      <c r="AO260" s="58">
        <f t="shared" si="91"/>
        <v>1.0565440235367527</v>
      </c>
      <c r="AP260" s="59">
        <v>75</v>
      </c>
      <c r="AQ260" s="40">
        <f t="shared" si="87"/>
        <v>40.909090909090907</v>
      </c>
      <c r="AR260" s="40">
        <f t="shared" si="88"/>
        <v>43.2</v>
      </c>
      <c r="AS260" s="40">
        <f t="shared" si="89"/>
        <v>2.2909090909090963</v>
      </c>
      <c r="AT260" s="40">
        <v>8.5</v>
      </c>
      <c r="AU260" s="40">
        <v>7.7</v>
      </c>
      <c r="AV260" s="40">
        <v>8.4</v>
      </c>
      <c r="AW260" s="40">
        <v>4.7</v>
      </c>
      <c r="AX260" s="40">
        <v>6</v>
      </c>
      <c r="AY260" s="40">
        <f t="shared" si="92"/>
        <v>7.9000000000000057</v>
      </c>
      <c r="AZ260" s="11"/>
      <c r="BA260" s="40">
        <f t="shared" si="93"/>
        <v>7.9000000000000057</v>
      </c>
      <c r="BB260" s="40">
        <v>0</v>
      </c>
      <c r="BC260" s="40">
        <f t="shared" si="94"/>
        <v>7.9000000000000057</v>
      </c>
      <c r="BD260" s="40"/>
      <c r="BE260" s="40">
        <f t="shared" si="90"/>
        <v>7.9</v>
      </c>
      <c r="BF260" s="26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10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10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10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10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10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9"/>
      <c r="HA260" s="9"/>
      <c r="HB260" s="9"/>
      <c r="HC260" s="9"/>
      <c r="HD260" s="9"/>
      <c r="HE260" s="10"/>
      <c r="HF260" s="9"/>
      <c r="HG260" s="9"/>
    </row>
    <row r="261" spans="1:215" s="2" customFormat="1" ht="16.95" customHeight="1">
      <c r="A261" s="19" t="s">
        <v>258</v>
      </c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26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10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10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10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10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10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9"/>
      <c r="HA261" s="9"/>
      <c r="HB261" s="9"/>
      <c r="HC261" s="9"/>
      <c r="HD261" s="9"/>
      <c r="HE261" s="10"/>
      <c r="HF261" s="9"/>
      <c r="HG261" s="9"/>
    </row>
    <row r="262" spans="1:215" s="2" customFormat="1" ht="16.95" customHeight="1">
      <c r="A262" s="14" t="s">
        <v>259</v>
      </c>
      <c r="B262" s="40">
        <v>0</v>
      </c>
      <c r="C262" s="40">
        <v>0</v>
      </c>
      <c r="D262" s="4">
        <f t="shared" si="82"/>
        <v>0</v>
      </c>
      <c r="E262" s="11">
        <v>0</v>
      </c>
      <c r="F262" s="5" t="s">
        <v>371</v>
      </c>
      <c r="G262" s="5" t="s">
        <v>371</v>
      </c>
      <c r="H262" s="5" t="s">
        <v>371</v>
      </c>
      <c r="I262" s="5" t="s">
        <v>371</v>
      </c>
      <c r="J262" s="5" t="s">
        <v>371</v>
      </c>
      <c r="K262" s="5" t="s">
        <v>371</v>
      </c>
      <c r="L262" s="5" t="s">
        <v>371</v>
      </c>
      <c r="M262" s="5" t="s">
        <v>371</v>
      </c>
      <c r="N262" s="40">
        <v>655.8</v>
      </c>
      <c r="O262" s="40">
        <v>362</v>
      </c>
      <c r="P262" s="4">
        <f t="shared" si="83"/>
        <v>0.55199756023177804</v>
      </c>
      <c r="Q262" s="11">
        <v>20</v>
      </c>
      <c r="R262" s="11">
        <v>1</v>
      </c>
      <c r="S262" s="11">
        <v>15</v>
      </c>
      <c r="T262" s="40">
        <v>57</v>
      </c>
      <c r="U262" s="40">
        <v>58.5</v>
      </c>
      <c r="V262" s="4">
        <f t="shared" si="84"/>
        <v>1.0263157894736843</v>
      </c>
      <c r="W262" s="11">
        <v>25</v>
      </c>
      <c r="X262" s="40">
        <v>10</v>
      </c>
      <c r="Y262" s="40">
        <v>10.8</v>
      </c>
      <c r="Z262" s="4">
        <f t="shared" si="85"/>
        <v>1.08</v>
      </c>
      <c r="AA262" s="11">
        <v>25</v>
      </c>
      <c r="AB262" s="5" t="s">
        <v>371</v>
      </c>
      <c r="AC262" s="5" t="s">
        <v>371</v>
      </c>
      <c r="AD262" s="5" t="s">
        <v>371</v>
      </c>
      <c r="AE262" s="5" t="s">
        <v>371</v>
      </c>
      <c r="AF262" s="11" t="s">
        <v>429</v>
      </c>
      <c r="AG262" s="11" t="s">
        <v>429</v>
      </c>
      <c r="AH262" s="11" t="s">
        <v>429</v>
      </c>
      <c r="AI262" s="11" t="s">
        <v>429</v>
      </c>
      <c r="AJ262" s="59">
        <v>371</v>
      </c>
      <c r="AK262" s="59">
        <v>401</v>
      </c>
      <c r="AL262" s="4">
        <f t="shared" si="86"/>
        <v>1.0808625336927224</v>
      </c>
      <c r="AM262" s="11">
        <v>20</v>
      </c>
      <c r="AN262" s="58">
        <f t="shared" si="95"/>
        <v>0.9553818725269726</v>
      </c>
      <c r="AO262" s="58">
        <f t="shared" si="91"/>
        <v>0.9553818725269726</v>
      </c>
      <c r="AP262" s="59">
        <v>2339</v>
      </c>
      <c r="AQ262" s="40">
        <f t="shared" si="87"/>
        <v>1275.8181818181818</v>
      </c>
      <c r="AR262" s="40">
        <f t="shared" si="88"/>
        <v>1218.9000000000001</v>
      </c>
      <c r="AS262" s="40">
        <f t="shared" si="89"/>
        <v>-56.918181818181665</v>
      </c>
      <c r="AT262" s="40">
        <v>217.6</v>
      </c>
      <c r="AU262" s="40">
        <v>213.7</v>
      </c>
      <c r="AV262" s="40">
        <v>160.5</v>
      </c>
      <c r="AW262" s="40">
        <v>256.3</v>
      </c>
      <c r="AX262" s="40">
        <v>172.6</v>
      </c>
      <c r="AY262" s="40">
        <f t="shared" si="92"/>
        <v>198.20000000000016</v>
      </c>
      <c r="AZ262" s="11"/>
      <c r="BA262" s="40">
        <f t="shared" si="93"/>
        <v>198.20000000000016</v>
      </c>
      <c r="BB262" s="40">
        <v>0</v>
      </c>
      <c r="BC262" s="40">
        <f t="shared" si="94"/>
        <v>198.20000000000016</v>
      </c>
      <c r="BD262" s="40"/>
      <c r="BE262" s="40">
        <f t="shared" si="90"/>
        <v>198.2</v>
      </c>
      <c r="BF262" s="26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10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10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10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10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10"/>
      <c r="GD262" s="9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9"/>
      <c r="GZ262" s="9"/>
      <c r="HA262" s="9"/>
      <c r="HB262" s="9"/>
      <c r="HC262" s="9"/>
      <c r="HD262" s="9"/>
      <c r="HE262" s="10"/>
      <c r="HF262" s="9"/>
      <c r="HG262" s="9"/>
    </row>
    <row r="263" spans="1:215" s="2" customFormat="1" ht="16.95" customHeight="1">
      <c r="A263" s="14" t="s">
        <v>260</v>
      </c>
      <c r="B263" s="40">
        <v>0</v>
      </c>
      <c r="C263" s="40">
        <v>0</v>
      </c>
      <c r="D263" s="4">
        <f t="shared" si="82"/>
        <v>0</v>
      </c>
      <c r="E263" s="11">
        <v>0</v>
      </c>
      <c r="F263" s="5" t="s">
        <v>371</v>
      </c>
      <c r="G263" s="5" t="s">
        <v>371</v>
      </c>
      <c r="H263" s="5" t="s">
        <v>371</v>
      </c>
      <c r="I263" s="5" t="s">
        <v>371</v>
      </c>
      <c r="J263" s="5" t="s">
        <v>371</v>
      </c>
      <c r="K263" s="5" t="s">
        <v>371</v>
      </c>
      <c r="L263" s="5" t="s">
        <v>371</v>
      </c>
      <c r="M263" s="5" t="s">
        <v>371</v>
      </c>
      <c r="N263" s="40">
        <v>353.3</v>
      </c>
      <c r="O263" s="40">
        <v>192.3</v>
      </c>
      <c r="P263" s="4">
        <f t="shared" si="83"/>
        <v>0.54429663175771303</v>
      </c>
      <c r="Q263" s="11">
        <v>20</v>
      </c>
      <c r="R263" s="11">
        <v>1</v>
      </c>
      <c r="S263" s="11">
        <v>15</v>
      </c>
      <c r="T263" s="40">
        <v>8.5</v>
      </c>
      <c r="U263" s="40">
        <v>9.6</v>
      </c>
      <c r="V263" s="4">
        <f t="shared" si="84"/>
        <v>1.1294117647058823</v>
      </c>
      <c r="W263" s="11">
        <v>15</v>
      </c>
      <c r="X263" s="40">
        <v>4</v>
      </c>
      <c r="Y263" s="40">
        <v>5.7</v>
      </c>
      <c r="Z263" s="4">
        <f t="shared" si="85"/>
        <v>1.425</v>
      </c>
      <c r="AA263" s="11">
        <v>35</v>
      </c>
      <c r="AB263" s="5" t="s">
        <v>371</v>
      </c>
      <c r="AC263" s="5" t="s">
        <v>371</v>
      </c>
      <c r="AD263" s="5" t="s">
        <v>371</v>
      </c>
      <c r="AE263" s="5" t="s">
        <v>371</v>
      </c>
      <c r="AF263" s="11" t="s">
        <v>429</v>
      </c>
      <c r="AG263" s="11" t="s">
        <v>429</v>
      </c>
      <c r="AH263" s="11" t="s">
        <v>429</v>
      </c>
      <c r="AI263" s="11" t="s">
        <v>429</v>
      </c>
      <c r="AJ263" s="59">
        <v>38</v>
      </c>
      <c r="AK263" s="59">
        <v>44</v>
      </c>
      <c r="AL263" s="4">
        <f t="shared" si="86"/>
        <v>1.1578947368421053</v>
      </c>
      <c r="AM263" s="11">
        <v>20</v>
      </c>
      <c r="AN263" s="58">
        <f t="shared" si="95"/>
        <v>1.1034286080246152</v>
      </c>
      <c r="AO263" s="58">
        <f t="shared" si="91"/>
        <v>1.1034286080246152</v>
      </c>
      <c r="AP263" s="59">
        <v>839</v>
      </c>
      <c r="AQ263" s="40">
        <f t="shared" si="87"/>
        <v>457.63636363636363</v>
      </c>
      <c r="AR263" s="40">
        <f t="shared" si="88"/>
        <v>505</v>
      </c>
      <c r="AS263" s="40">
        <f t="shared" si="89"/>
        <v>47.363636363636374</v>
      </c>
      <c r="AT263" s="40">
        <v>99.2</v>
      </c>
      <c r="AU263" s="40">
        <v>77.099999999999994</v>
      </c>
      <c r="AV263" s="40">
        <v>103.2</v>
      </c>
      <c r="AW263" s="40">
        <v>84.9</v>
      </c>
      <c r="AX263" s="40">
        <v>63.9</v>
      </c>
      <c r="AY263" s="40">
        <f t="shared" si="92"/>
        <v>76.700000000000045</v>
      </c>
      <c r="AZ263" s="11"/>
      <c r="BA263" s="40">
        <f t="shared" si="93"/>
        <v>76.700000000000045</v>
      </c>
      <c r="BB263" s="40">
        <v>0</v>
      </c>
      <c r="BC263" s="40">
        <f t="shared" si="94"/>
        <v>76.700000000000045</v>
      </c>
      <c r="BD263" s="40"/>
      <c r="BE263" s="40">
        <f t="shared" si="90"/>
        <v>76.7</v>
      </c>
      <c r="BF263" s="26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10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10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10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10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10"/>
      <c r="GD263" s="9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9"/>
      <c r="GZ263" s="9"/>
      <c r="HA263" s="9"/>
      <c r="HB263" s="9"/>
      <c r="HC263" s="9"/>
      <c r="HD263" s="9"/>
      <c r="HE263" s="10"/>
      <c r="HF263" s="9"/>
      <c r="HG263" s="9"/>
    </row>
    <row r="264" spans="1:215" s="2" customFormat="1" ht="16.95" customHeight="1">
      <c r="A264" s="14" t="s">
        <v>261</v>
      </c>
      <c r="B264" s="40">
        <v>0</v>
      </c>
      <c r="C264" s="40">
        <v>0</v>
      </c>
      <c r="D264" s="4">
        <f t="shared" si="82"/>
        <v>0</v>
      </c>
      <c r="E264" s="11">
        <v>0</v>
      </c>
      <c r="F264" s="5" t="s">
        <v>371</v>
      </c>
      <c r="G264" s="5" t="s">
        <v>371</v>
      </c>
      <c r="H264" s="5" t="s">
        <v>371</v>
      </c>
      <c r="I264" s="5" t="s">
        <v>371</v>
      </c>
      <c r="J264" s="5" t="s">
        <v>371</v>
      </c>
      <c r="K264" s="5" t="s">
        <v>371</v>
      </c>
      <c r="L264" s="5" t="s">
        <v>371</v>
      </c>
      <c r="M264" s="5" t="s">
        <v>371</v>
      </c>
      <c r="N264" s="40">
        <v>871.3</v>
      </c>
      <c r="O264" s="40">
        <v>585.70000000000005</v>
      </c>
      <c r="P264" s="4">
        <f t="shared" si="83"/>
        <v>0.67221393320325962</v>
      </c>
      <c r="Q264" s="11">
        <v>20</v>
      </c>
      <c r="R264" s="11">
        <v>1</v>
      </c>
      <c r="S264" s="11">
        <v>15</v>
      </c>
      <c r="T264" s="40">
        <v>50</v>
      </c>
      <c r="U264" s="40">
        <v>51.7</v>
      </c>
      <c r="V264" s="4">
        <f t="shared" si="84"/>
        <v>1.034</v>
      </c>
      <c r="W264" s="11">
        <v>25</v>
      </c>
      <c r="X264" s="40">
        <v>18</v>
      </c>
      <c r="Y264" s="40">
        <v>18.899999999999999</v>
      </c>
      <c r="Z264" s="4">
        <f t="shared" si="85"/>
        <v>1.0499999999999998</v>
      </c>
      <c r="AA264" s="11">
        <v>25</v>
      </c>
      <c r="AB264" s="5" t="s">
        <v>371</v>
      </c>
      <c r="AC264" s="5" t="s">
        <v>371</v>
      </c>
      <c r="AD264" s="5" t="s">
        <v>371</v>
      </c>
      <c r="AE264" s="5" t="s">
        <v>371</v>
      </c>
      <c r="AF264" s="11" t="s">
        <v>429</v>
      </c>
      <c r="AG264" s="11" t="s">
        <v>429</v>
      </c>
      <c r="AH264" s="11" t="s">
        <v>429</v>
      </c>
      <c r="AI264" s="11" t="s">
        <v>429</v>
      </c>
      <c r="AJ264" s="59">
        <v>400</v>
      </c>
      <c r="AK264" s="59">
        <v>473</v>
      </c>
      <c r="AL264" s="4">
        <f t="shared" si="86"/>
        <v>1.1825000000000001</v>
      </c>
      <c r="AM264" s="11">
        <v>20</v>
      </c>
      <c r="AN264" s="58">
        <f t="shared" si="95"/>
        <v>0.99232646346728759</v>
      </c>
      <c r="AO264" s="58">
        <f t="shared" si="91"/>
        <v>0.99232646346728759</v>
      </c>
      <c r="AP264" s="59">
        <v>3344</v>
      </c>
      <c r="AQ264" s="40">
        <f t="shared" si="87"/>
        <v>1824</v>
      </c>
      <c r="AR264" s="40">
        <f t="shared" si="88"/>
        <v>1810</v>
      </c>
      <c r="AS264" s="40">
        <f t="shared" si="89"/>
        <v>-14</v>
      </c>
      <c r="AT264" s="40">
        <v>366.9</v>
      </c>
      <c r="AU264" s="40">
        <v>327.2</v>
      </c>
      <c r="AV264" s="40">
        <v>212</v>
      </c>
      <c r="AW264" s="40">
        <v>313.3</v>
      </c>
      <c r="AX264" s="40">
        <v>273.60000000000002</v>
      </c>
      <c r="AY264" s="40">
        <f t="shared" si="92"/>
        <v>317</v>
      </c>
      <c r="AZ264" s="11"/>
      <c r="BA264" s="40">
        <f t="shared" si="93"/>
        <v>317</v>
      </c>
      <c r="BB264" s="40">
        <v>0</v>
      </c>
      <c r="BC264" s="40">
        <f t="shared" si="94"/>
        <v>317</v>
      </c>
      <c r="BD264" s="40"/>
      <c r="BE264" s="40">
        <f t="shared" si="90"/>
        <v>317</v>
      </c>
      <c r="BF264" s="26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10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10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10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10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10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9"/>
      <c r="HA264" s="9"/>
      <c r="HB264" s="9"/>
      <c r="HC264" s="9"/>
      <c r="HD264" s="9"/>
      <c r="HE264" s="10"/>
      <c r="HF264" s="9"/>
      <c r="HG264" s="9"/>
    </row>
    <row r="265" spans="1:215" s="2" customFormat="1" ht="16.95" customHeight="1">
      <c r="A265" s="14" t="s">
        <v>262</v>
      </c>
      <c r="B265" s="40">
        <v>21284</v>
      </c>
      <c r="C265" s="40">
        <v>20172.3</v>
      </c>
      <c r="D265" s="4">
        <f t="shared" si="82"/>
        <v>0.94776827663972929</v>
      </c>
      <c r="E265" s="11">
        <v>10</v>
      </c>
      <c r="F265" s="5" t="s">
        <v>371</v>
      </c>
      <c r="G265" s="5" t="s">
        <v>371</v>
      </c>
      <c r="H265" s="5" t="s">
        <v>371</v>
      </c>
      <c r="I265" s="5" t="s">
        <v>371</v>
      </c>
      <c r="J265" s="5" t="s">
        <v>371</v>
      </c>
      <c r="K265" s="5" t="s">
        <v>371</v>
      </c>
      <c r="L265" s="5" t="s">
        <v>371</v>
      </c>
      <c r="M265" s="5" t="s">
        <v>371</v>
      </c>
      <c r="N265" s="40">
        <v>1638.7</v>
      </c>
      <c r="O265" s="40">
        <v>1902.9</v>
      </c>
      <c r="P265" s="4">
        <f t="shared" si="83"/>
        <v>1.161225361567096</v>
      </c>
      <c r="Q265" s="11">
        <v>20</v>
      </c>
      <c r="R265" s="11">
        <v>1</v>
      </c>
      <c r="S265" s="11">
        <v>15</v>
      </c>
      <c r="T265" s="40">
        <v>893</v>
      </c>
      <c r="U265" s="40">
        <v>894.6</v>
      </c>
      <c r="V265" s="4">
        <f t="shared" si="84"/>
        <v>1.0017917133258678</v>
      </c>
      <c r="W265" s="11">
        <v>10</v>
      </c>
      <c r="X265" s="40">
        <v>58</v>
      </c>
      <c r="Y265" s="40">
        <v>62.7</v>
      </c>
      <c r="Z265" s="4">
        <f t="shared" si="85"/>
        <v>1.0810344827586207</v>
      </c>
      <c r="AA265" s="11">
        <v>40</v>
      </c>
      <c r="AB265" s="5" t="s">
        <v>371</v>
      </c>
      <c r="AC265" s="5" t="s">
        <v>371</v>
      </c>
      <c r="AD265" s="5" t="s">
        <v>371</v>
      </c>
      <c r="AE265" s="5" t="s">
        <v>371</v>
      </c>
      <c r="AF265" s="11" t="s">
        <v>429</v>
      </c>
      <c r="AG265" s="11" t="s">
        <v>429</v>
      </c>
      <c r="AH265" s="11" t="s">
        <v>429</v>
      </c>
      <c r="AI265" s="11" t="s">
        <v>429</v>
      </c>
      <c r="AJ265" s="59">
        <v>987</v>
      </c>
      <c r="AK265" s="59">
        <v>1022</v>
      </c>
      <c r="AL265" s="4">
        <f t="shared" si="86"/>
        <v>1.0354609929078014</v>
      </c>
      <c r="AM265" s="11">
        <v>20</v>
      </c>
      <c r="AN265" s="58">
        <f t="shared" si="95"/>
        <v>1.0580061417347715</v>
      </c>
      <c r="AO265" s="58">
        <f t="shared" si="91"/>
        <v>1.0580061417347715</v>
      </c>
      <c r="AP265" s="59">
        <v>5863</v>
      </c>
      <c r="AQ265" s="40">
        <f t="shared" si="87"/>
        <v>3198</v>
      </c>
      <c r="AR265" s="40">
        <f t="shared" si="88"/>
        <v>3383.5</v>
      </c>
      <c r="AS265" s="40">
        <f t="shared" si="89"/>
        <v>185.5</v>
      </c>
      <c r="AT265" s="40">
        <v>586.20000000000005</v>
      </c>
      <c r="AU265" s="40">
        <v>550</v>
      </c>
      <c r="AV265" s="40">
        <v>502.9</v>
      </c>
      <c r="AW265" s="40">
        <v>634.1</v>
      </c>
      <c r="AX265" s="40">
        <v>469.7</v>
      </c>
      <c r="AY265" s="40">
        <f t="shared" si="92"/>
        <v>640.60000000000036</v>
      </c>
      <c r="AZ265" s="11"/>
      <c r="BA265" s="40">
        <f t="shared" si="93"/>
        <v>640.60000000000036</v>
      </c>
      <c r="BB265" s="40">
        <v>0</v>
      </c>
      <c r="BC265" s="40">
        <f t="shared" si="94"/>
        <v>640.60000000000036</v>
      </c>
      <c r="BD265" s="40"/>
      <c r="BE265" s="40">
        <f t="shared" si="90"/>
        <v>640.6</v>
      </c>
      <c r="BF265" s="26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10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10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10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10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10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  <c r="GZ265" s="9"/>
      <c r="HA265" s="9"/>
      <c r="HB265" s="9"/>
      <c r="HC265" s="9"/>
      <c r="HD265" s="9"/>
      <c r="HE265" s="10"/>
      <c r="HF265" s="9"/>
      <c r="HG265" s="9"/>
    </row>
    <row r="266" spans="1:215" s="2" customFormat="1" ht="16.95" customHeight="1">
      <c r="A266" s="14" t="s">
        <v>263</v>
      </c>
      <c r="B266" s="40">
        <v>9150</v>
      </c>
      <c r="C266" s="40">
        <v>16479</v>
      </c>
      <c r="D266" s="4">
        <f t="shared" si="82"/>
        <v>1.800983606557377</v>
      </c>
      <c r="E266" s="11">
        <v>10</v>
      </c>
      <c r="F266" s="5" t="s">
        <v>371</v>
      </c>
      <c r="G266" s="5" t="s">
        <v>371</v>
      </c>
      <c r="H266" s="5" t="s">
        <v>371</v>
      </c>
      <c r="I266" s="5" t="s">
        <v>371</v>
      </c>
      <c r="J266" s="5" t="s">
        <v>371</v>
      </c>
      <c r="K266" s="5" t="s">
        <v>371</v>
      </c>
      <c r="L266" s="5" t="s">
        <v>371</v>
      </c>
      <c r="M266" s="5" t="s">
        <v>371</v>
      </c>
      <c r="N266" s="40">
        <v>3518.2</v>
      </c>
      <c r="O266" s="40">
        <v>1277.8</v>
      </c>
      <c r="P266" s="4">
        <f t="shared" si="83"/>
        <v>0.36319708942072654</v>
      </c>
      <c r="Q266" s="11">
        <v>20</v>
      </c>
      <c r="R266" s="11">
        <v>1</v>
      </c>
      <c r="S266" s="11">
        <v>15</v>
      </c>
      <c r="T266" s="40">
        <v>208</v>
      </c>
      <c r="U266" s="40">
        <v>273.60000000000002</v>
      </c>
      <c r="V266" s="4">
        <f t="shared" si="84"/>
        <v>1.3153846153846156</v>
      </c>
      <c r="W266" s="11">
        <v>10</v>
      </c>
      <c r="X266" s="40">
        <v>58</v>
      </c>
      <c r="Y266" s="40">
        <v>60.1</v>
      </c>
      <c r="Z266" s="4">
        <f t="shared" si="85"/>
        <v>1.0362068965517242</v>
      </c>
      <c r="AA266" s="11">
        <v>40</v>
      </c>
      <c r="AB266" s="5" t="s">
        <v>371</v>
      </c>
      <c r="AC266" s="5" t="s">
        <v>371</v>
      </c>
      <c r="AD266" s="5" t="s">
        <v>371</v>
      </c>
      <c r="AE266" s="5" t="s">
        <v>371</v>
      </c>
      <c r="AF266" s="11" t="s">
        <v>429</v>
      </c>
      <c r="AG266" s="11" t="s">
        <v>429</v>
      </c>
      <c r="AH266" s="11" t="s">
        <v>429</v>
      </c>
      <c r="AI266" s="11" t="s">
        <v>429</v>
      </c>
      <c r="AJ266" s="59">
        <v>497</v>
      </c>
      <c r="AK266" s="59">
        <v>593</v>
      </c>
      <c r="AL266" s="4">
        <f t="shared" si="86"/>
        <v>1.1931589537223339</v>
      </c>
      <c r="AM266" s="11">
        <v>20</v>
      </c>
      <c r="AN266" s="58">
        <f t="shared" si="95"/>
        <v>1.0325137299508704</v>
      </c>
      <c r="AO266" s="58">
        <f t="shared" si="91"/>
        <v>1.0325137299508704</v>
      </c>
      <c r="AP266" s="59">
        <v>4426</v>
      </c>
      <c r="AQ266" s="40">
        <f t="shared" si="87"/>
        <v>2414.181818181818</v>
      </c>
      <c r="AR266" s="40">
        <f t="shared" si="88"/>
        <v>2492.6999999999998</v>
      </c>
      <c r="AS266" s="40">
        <f t="shared" si="89"/>
        <v>78.518181818181802</v>
      </c>
      <c r="AT266" s="40">
        <v>483.5</v>
      </c>
      <c r="AU266" s="40">
        <v>380.2</v>
      </c>
      <c r="AV266" s="40">
        <v>338</v>
      </c>
      <c r="AW266" s="40">
        <v>411.1</v>
      </c>
      <c r="AX266" s="40">
        <v>381.3</v>
      </c>
      <c r="AY266" s="40">
        <f t="shared" si="92"/>
        <v>498.59999999999968</v>
      </c>
      <c r="AZ266" s="11"/>
      <c r="BA266" s="40">
        <f t="shared" si="93"/>
        <v>498.59999999999968</v>
      </c>
      <c r="BB266" s="40">
        <v>0</v>
      </c>
      <c r="BC266" s="40">
        <f t="shared" si="94"/>
        <v>498.59999999999968</v>
      </c>
      <c r="BD266" s="40"/>
      <c r="BE266" s="40">
        <f t="shared" si="90"/>
        <v>498.6</v>
      </c>
      <c r="BF266" s="26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10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10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10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10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10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  <c r="GZ266" s="9"/>
      <c r="HA266" s="9"/>
      <c r="HB266" s="9"/>
      <c r="HC266" s="9"/>
      <c r="HD266" s="9"/>
      <c r="HE266" s="10"/>
      <c r="HF266" s="9"/>
      <c r="HG266" s="9"/>
    </row>
    <row r="267" spans="1:215" s="2" customFormat="1" ht="16.95" customHeight="1">
      <c r="A267" s="14" t="s">
        <v>264</v>
      </c>
      <c r="B267" s="40">
        <v>20645</v>
      </c>
      <c r="C267" s="40">
        <v>19015</v>
      </c>
      <c r="D267" s="4">
        <f t="shared" si="82"/>
        <v>0.92104625817389196</v>
      </c>
      <c r="E267" s="11">
        <v>10</v>
      </c>
      <c r="F267" s="5" t="s">
        <v>371</v>
      </c>
      <c r="G267" s="5" t="s">
        <v>371</v>
      </c>
      <c r="H267" s="5" t="s">
        <v>371</v>
      </c>
      <c r="I267" s="5" t="s">
        <v>371</v>
      </c>
      <c r="J267" s="5" t="s">
        <v>371</v>
      </c>
      <c r="K267" s="5" t="s">
        <v>371</v>
      </c>
      <c r="L267" s="5" t="s">
        <v>371</v>
      </c>
      <c r="M267" s="5" t="s">
        <v>371</v>
      </c>
      <c r="N267" s="40">
        <v>4623.8</v>
      </c>
      <c r="O267" s="40">
        <v>4562.6000000000004</v>
      </c>
      <c r="P267" s="4">
        <f t="shared" si="83"/>
        <v>0.98676413339677327</v>
      </c>
      <c r="Q267" s="11">
        <v>20</v>
      </c>
      <c r="R267" s="11">
        <v>1</v>
      </c>
      <c r="S267" s="11">
        <v>15</v>
      </c>
      <c r="T267" s="40">
        <v>59</v>
      </c>
      <c r="U267" s="40">
        <v>64.5</v>
      </c>
      <c r="V267" s="4">
        <f t="shared" si="84"/>
        <v>1.0932203389830508</v>
      </c>
      <c r="W267" s="11">
        <v>25</v>
      </c>
      <c r="X267" s="40">
        <v>61</v>
      </c>
      <c r="Y267" s="40">
        <v>65.099999999999994</v>
      </c>
      <c r="Z267" s="4">
        <f t="shared" si="85"/>
        <v>1.0672131147540982</v>
      </c>
      <c r="AA267" s="11">
        <v>25</v>
      </c>
      <c r="AB267" s="5" t="s">
        <v>371</v>
      </c>
      <c r="AC267" s="5" t="s">
        <v>371</v>
      </c>
      <c r="AD267" s="5" t="s">
        <v>371</v>
      </c>
      <c r="AE267" s="5" t="s">
        <v>371</v>
      </c>
      <c r="AF267" s="11" t="s">
        <v>429</v>
      </c>
      <c r="AG267" s="11" t="s">
        <v>429</v>
      </c>
      <c r="AH267" s="11" t="s">
        <v>429</v>
      </c>
      <c r="AI267" s="11" t="s">
        <v>429</v>
      </c>
      <c r="AJ267" s="59">
        <v>585</v>
      </c>
      <c r="AK267" s="59">
        <v>598</v>
      </c>
      <c r="AL267" s="4">
        <f t="shared" si="86"/>
        <v>1.0222222222222221</v>
      </c>
      <c r="AM267" s="11">
        <v>20</v>
      </c>
      <c r="AN267" s="58">
        <f t="shared" si="95"/>
        <v>1.0295741394569353</v>
      </c>
      <c r="AO267" s="58">
        <f t="shared" si="91"/>
        <v>1.0295741394569353</v>
      </c>
      <c r="AP267" s="59">
        <v>5844</v>
      </c>
      <c r="AQ267" s="40">
        <f t="shared" si="87"/>
        <v>3187.6363636363635</v>
      </c>
      <c r="AR267" s="40">
        <f t="shared" si="88"/>
        <v>3281.9</v>
      </c>
      <c r="AS267" s="40">
        <f t="shared" si="89"/>
        <v>94.263636363636579</v>
      </c>
      <c r="AT267" s="40">
        <v>548.1</v>
      </c>
      <c r="AU267" s="40">
        <v>637.70000000000005</v>
      </c>
      <c r="AV267" s="40">
        <v>510.2</v>
      </c>
      <c r="AW267" s="40">
        <v>534.6</v>
      </c>
      <c r="AX267" s="40">
        <v>545</v>
      </c>
      <c r="AY267" s="40">
        <f t="shared" si="92"/>
        <v>506.29999999999973</v>
      </c>
      <c r="AZ267" s="11"/>
      <c r="BA267" s="40">
        <f t="shared" si="93"/>
        <v>506.29999999999973</v>
      </c>
      <c r="BB267" s="40">
        <v>0</v>
      </c>
      <c r="BC267" s="40">
        <f t="shared" si="94"/>
        <v>506.29999999999973</v>
      </c>
      <c r="BD267" s="40"/>
      <c r="BE267" s="40">
        <f t="shared" si="90"/>
        <v>506.3</v>
      </c>
      <c r="BF267" s="26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10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10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10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10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10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/>
      <c r="GZ267" s="9"/>
      <c r="HA267" s="9"/>
      <c r="HB267" s="9"/>
      <c r="HC267" s="9"/>
      <c r="HD267" s="9"/>
      <c r="HE267" s="10"/>
      <c r="HF267" s="9"/>
      <c r="HG267" s="9"/>
    </row>
    <row r="268" spans="1:215" s="2" customFormat="1" ht="16.95" customHeight="1">
      <c r="A268" s="14" t="s">
        <v>265</v>
      </c>
      <c r="B268" s="40">
        <v>36000</v>
      </c>
      <c r="C268" s="40">
        <v>45802</v>
      </c>
      <c r="D268" s="4">
        <f t="shared" si="82"/>
        <v>1.2722777777777778</v>
      </c>
      <c r="E268" s="11">
        <v>10</v>
      </c>
      <c r="F268" s="5" t="s">
        <v>371</v>
      </c>
      <c r="G268" s="5" t="s">
        <v>371</v>
      </c>
      <c r="H268" s="5" t="s">
        <v>371</v>
      </c>
      <c r="I268" s="5" t="s">
        <v>371</v>
      </c>
      <c r="J268" s="5" t="s">
        <v>371</v>
      </c>
      <c r="K268" s="5" t="s">
        <v>371</v>
      </c>
      <c r="L268" s="5" t="s">
        <v>371</v>
      </c>
      <c r="M268" s="5" t="s">
        <v>371</v>
      </c>
      <c r="N268" s="40">
        <v>2993.6</v>
      </c>
      <c r="O268" s="40">
        <v>3123.3</v>
      </c>
      <c r="P268" s="4">
        <f t="shared" si="83"/>
        <v>1.0433257616247997</v>
      </c>
      <c r="Q268" s="11">
        <v>20</v>
      </c>
      <c r="R268" s="11">
        <v>1</v>
      </c>
      <c r="S268" s="11">
        <v>15</v>
      </c>
      <c r="T268" s="40">
        <v>17</v>
      </c>
      <c r="U268" s="40">
        <v>18</v>
      </c>
      <c r="V268" s="4">
        <f t="shared" si="84"/>
        <v>1.0588235294117647</v>
      </c>
      <c r="W268" s="11">
        <v>15</v>
      </c>
      <c r="X268" s="40">
        <v>20.5</v>
      </c>
      <c r="Y268" s="40">
        <v>21.8</v>
      </c>
      <c r="Z268" s="4">
        <f t="shared" si="85"/>
        <v>1.0634146341463415</v>
      </c>
      <c r="AA268" s="11">
        <v>35</v>
      </c>
      <c r="AB268" s="5" t="s">
        <v>371</v>
      </c>
      <c r="AC268" s="5" t="s">
        <v>371</v>
      </c>
      <c r="AD268" s="5" t="s">
        <v>371</v>
      </c>
      <c r="AE268" s="5" t="s">
        <v>371</v>
      </c>
      <c r="AF268" s="11" t="s">
        <v>429</v>
      </c>
      <c r="AG268" s="11" t="s">
        <v>429</v>
      </c>
      <c r="AH268" s="11" t="s">
        <v>429</v>
      </c>
      <c r="AI268" s="11" t="s">
        <v>429</v>
      </c>
      <c r="AJ268" s="59">
        <v>133</v>
      </c>
      <c r="AK268" s="59">
        <v>133</v>
      </c>
      <c r="AL268" s="4">
        <f t="shared" si="86"/>
        <v>1</v>
      </c>
      <c r="AM268" s="11">
        <v>20</v>
      </c>
      <c r="AN268" s="58">
        <f t="shared" si="95"/>
        <v>1.0581839838832365</v>
      </c>
      <c r="AO268" s="58">
        <f t="shared" si="91"/>
        <v>1.0581839838832365</v>
      </c>
      <c r="AP268" s="59">
        <v>894</v>
      </c>
      <c r="AQ268" s="40">
        <f t="shared" si="87"/>
        <v>487.63636363636363</v>
      </c>
      <c r="AR268" s="40">
        <f t="shared" si="88"/>
        <v>516</v>
      </c>
      <c r="AS268" s="40">
        <f t="shared" si="89"/>
        <v>28.363636363636374</v>
      </c>
      <c r="AT268" s="40">
        <v>101.1</v>
      </c>
      <c r="AU268" s="40">
        <v>90.4</v>
      </c>
      <c r="AV268" s="40">
        <v>89.7</v>
      </c>
      <c r="AW268" s="40">
        <v>102</v>
      </c>
      <c r="AX268" s="40">
        <v>74.900000000000006</v>
      </c>
      <c r="AY268" s="40">
        <f t="shared" si="92"/>
        <v>57.899999999999977</v>
      </c>
      <c r="AZ268" s="11"/>
      <c r="BA268" s="40">
        <f t="shared" si="93"/>
        <v>57.899999999999977</v>
      </c>
      <c r="BB268" s="40">
        <v>0</v>
      </c>
      <c r="BC268" s="40">
        <f t="shared" si="94"/>
        <v>57.899999999999977</v>
      </c>
      <c r="BD268" s="40"/>
      <c r="BE268" s="40">
        <f t="shared" si="90"/>
        <v>57.9</v>
      </c>
      <c r="BF268" s="26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10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10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10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10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10"/>
      <c r="GD268" s="9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9"/>
      <c r="GZ268" s="9"/>
      <c r="HA268" s="9"/>
      <c r="HB268" s="9"/>
      <c r="HC268" s="9"/>
      <c r="HD268" s="9"/>
      <c r="HE268" s="10"/>
      <c r="HF268" s="9"/>
      <c r="HG268" s="9"/>
    </row>
    <row r="269" spans="1:215" s="2" customFormat="1" ht="16.95" customHeight="1">
      <c r="A269" s="19" t="s">
        <v>266</v>
      </c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26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10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10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10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10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10"/>
      <c r="GD269" s="9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  <c r="GW269" s="9"/>
      <c r="GX269" s="9"/>
      <c r="GY269" s="9"/>
      <c r="GZ269" s="9"/>
      <c r="HA269" s="9"/>
      <c r="HB269" s="9"/>
      <c r="HC269" s="9"/>
      <c r="HD269" s="9"/>
      <c r="HE269" s="10"/>
      <c r="HF269" s="9"/>
      <c r="HG269" s="9"/>
    </row>
    <row r="270" spans="1:215" s="2" customFormat="1" ht="16.95" customHeight="1">
      <c r="A270" s="14" t="s">
        <v>267</v>
      </c>
      <c r="B270" s="40">
        <v>0</v>
      </c>
      <c r="C270" s="40">
        <v>0</v>
      </c>
      <c r="D270" s="4">
        <f t="shared" si="82"/>
        <v>0</v>
      </c>
      <c r="E270" s="11">
        <v>0</v>
      </c>
      <c r="F270" s="5" t="s">
        <v>371</v>
      </c>
      <c r="G270" s="5" t="s">
        <v>371</v>
      </c>
      <c r="H270" s="5" t="s">
        <v>371</v>
      </c>
      <c r="I270" s="5" t="s">
        <v>371</v>
      </c>
      <c r="J270" s="5" t="s">
        <v>371</v>
      </c>
      <c r="K270" s="5" t="s">
        <v>371</v>
      </c>
      <c r="L270" s="5" t="s">
        <v>371</v>
      </c>
      <c r="M270" s="5" t="s">
        <v>371</v>
      </c>
      <c r="N270" s="40">
        <v>501.2</v>
      </c>
      <c r="O270" s="40">
        <v>358.7</v>
      </c>
      <c r="P270" s="4">
        <f t="shared" si="83"/>
        <v>0.71568236233040705</v>
      </c>
      <c r="Q270" s="11">
        <v>20</v>
      </c>
      <c r="R270" s="11">
        <v>1</v>
      </c>
      <c r="S270" s="11">
        <v>15</v>
      </c>
      <c r="T270" s="40">
        <v>0</v>
      </c>
      <c r="U270" s="40">
        <v>0</v>
      </c>
      <c r="V270" s="4">
        <f t="shared" si="84"/>
        <v>1</v>
      </c>
      <c r="W270" s="11">
        <v>10</v>
      </c>
      <c r="X270" s="40">
        <v>0.2</v>
      </c>
      <c r="Y270" s="40">
        <v>0.2</v>
      </c>
      <c r="Z270" s="4">
        <f t="shared" si="85"/>
        <v>1</v>
      </c>
      <c r="AA270" s="11">
        <v>40</v>
      </c>
      <c r="AB270" s="5" t="s">
        <v>371</v>
      </c>
      <c r="AC270" s="5" t="s">
        <v>371</v>
      </c>
      <c r="AD270" s="5" t="s">
        <v>371</v>
      </c>
      <c r="AE270" s="5" t="s">
        <v>371</v>
      </c>
      <c r="AF270" s="11" t="s">
        <v>429</v>
      </c>
      <c r="AG270" s="11" t="s">
        <v>429</v>
      </c>
      <c r="AH270" s="11" t="s">
        <v>429</v>
      </c>
      <c r="AI270" s="11" t="s">
        <v>429</v>
      </c>
      <c r="AJ270" s="59">
        <v>5</v>
      </c>
      <c r="AK270" s="59">
        <v>9</v>
      </c>
      <c r="AL270" s="4">
        <f t="shared" si="86"/>
        <v>1.8</v>
      </c>
      <c r="AM270" s="11">
        <v>20</v>
      </c>
      <c r="AN270" s="58">
        <f t="shared" si="95"/>
        <v>1.0982252118724585</v>
      </c>
      <c r="AO270" s="58">
        <f t="shared" si="91"/>
        <v>1.0982252118724585</v>
      </c>
      <c r="AP270" s="59">
        <v>580</v>
      </c>
      <c r="AQ270" s="40">
        <f t="shared" si="87"/>
        <v>316.36363636363637</v>
      </c>
      <c r="AR270" s="40">
        <f t="shared" si="88"/>
        <v>347.4</v>
      </c>
      <c r="AS270" s="40">
        <f t="shared" si="89"/>
        <v>31.036363636363603</v>
      </c>
      <c r="AT270" s="40">
        <v>48.7</v>
      </c>
      <c r="AU270" s="40">
        <v>49.5</v>
      </c>
      <c r="AV270" s="40">
        <v>61</v>
      </c>
      <c r="AW270" s="40">
        <v>61.1</v>
      </c>
      <c r="AX270" s="40">
        <v>42.8</v>
      </c>
      <c r="AY270" s="40">
        <f t="shared" si="92"/>
        <v>84.300000000000011</v>
      </c>
      <c r="AZ270" s="11"/>
      <c r="BA270" s="40">
        <f t="shared" si="93"/>
        <v>84.300000000000011</v>
      </c>
      <c r="BB270" s="40">
        <v>0</v>
      </c>
      <c r="BC270" s="40">
        <f t="shared" si="94"/>
        <v>84.300000000000011</v>
      </c>
      <c r="BD270" s="40"/>
      <c r="BE270" s="40">
        <f t="shared" si="90"/>
        <v>84.3</v>
      </c>
      <c r="BF270" s="26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10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10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10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10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10"/>
      <c r="GD270" s="9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  <c r="GY270" s="9"/>
      <c r="GZ270" s="9"/>
      <c r="HA270" s="9"/>
      <c r="HB270" s="9"/>
      <c r="HC270" s="9"/>
      <c r="HD270" s="9"/>
      <c r="HE270" s="10"/>
      <c r="HF270" s="9"/>
      <c r="HG270" s="9"/>
    </row>
    <row r="271" spans="1:215" s="2" customFormat="1" ht="16.95" customHeight="1">
      <c r="A271" s="14" t="s">
        <v>268</v>
      </c>
      <c r="B271" s="40">
        <v>0</v>
      </c>
      <c r="C271" s="40">
        <v>0</v>
      </c>
      <c r="D271" s="4">
        <f t="shared" si="82"/>
        <v>0</v>
      </c>
      <c r="E271" s="11">
        <v>0</v>
      </c>
      <c r="F271" s="5" t="s">
        <v>371</v>
      </c>
      <c r="G271" s="5" t="s">
        <v>371</v>
      </c>
      <c r="H271" s="5" t="s">
        <v>371</v>
      </c>
      <c r="I271" s="5" t="s">
        <v>371</v>
      </c>
      <c r="J271" s="5" t="s">
        <v>371</v>
      </c>
      <c r="K271" s="5" t="s">
        <v>371</v>
      </c>
      <c r="L271" s="5" t="s">
        <v>371</v>
      </c>
      <c r="M271" s="5" t="s">
        <v>371</v>
      </c>
      <c r="N271" s="40">
        <v>1186.5</v>
      </c>
      <c r="O271" s="40">
        <v>894.2</v>
      </c>
      <c r="P271" s="4">
        <f t="shared" si="83"/>
        <v>0.75364517488411298</v>
      </c>
      <c r="Q271" s="11">
        <v>20</v>
      </c>
      <c r="R271" s="11">
        <v>1</v>
      </c>
      <c r="S271" s="11">
        <v>15</v>
      </c>
      <c r="T271" s="40">
        <v>0</v>
      </c>
      <c r="U271" s="40">
        <v>0</v>
      </c>
      <c r="V271" s="4">
        <f t="shared" si="84"/>
        <v>1</v>
      </c>
      <c r="W271" s="11">
        <v>20</v>
      </c>
      <c r="X271" s="40">
        <v>0.3</v>
      </c>
      <c r="Y271" s="40">
        <v>0.6</v>
      </c>
      <c r="Z271" s="4">
        <f t="shared" si="85"/>
        <v>2</v>
      </c>
      <c r="AA271" s="11">
        <v>30</v>
      </c>
      <c r="AB271" s="5" t="s">
        <v>371</v>
      </c>
      <c r="AC271" s="5" t="s">
        <v>371</v>
      </c>
      <c r="AD271" s="5" t="s">
        <v>371</v>
      </c>
      <c r="AE271" s="5" t="s">
        <v>371</v>
      </c>
      <c r="AF271" s="11" t="s">
        <v>429</v>
      </c>
      <c r="AG271" s="11" t="s">
        <v>429</v>
      </c>
      <c r="AH271" s="11" t="s">
        <v>429</v>
      </c>
      <c r="AI271" s="11" t="s">
        <v>429</v>
      </c>
      <c r="AJ271" s="59">
        <v>63</v>
      </c>
      <c r="AK271" s="59">
        <v>63</v>
      </c>
      <c r="AL271" s="4">
        <f t="shared" si="86"/>
        <v>1</v>
      </c>
      <c r="AM271" s="11">
        <v>20</v>
      </c>
      <c r="AN271" s="58">
        <f t="shared" si="95"/>
        <v>1.2387895571207834</v>
      </c>
      <c r="AO271" s="58">
        <f t="shared" si="91"/>
        <v>1.2038789557120784</v>
      </c>
      <c r="AP271" s="59">
        <v>70</v>
      </c>
      <c r="AQ271" s="40">
        <f t="shared" si="87"/>
        <v>38.18181818181818</v>
      </c>
      <c r="AR271" s="40">
        <f t="shared" si="88"/>
        <v>46</v>
      </c>
      <c r="AS271" s="40">
        <f t="shared" si="89"/>
        <v>7.8181818181818201</v>
      </c>
      <c r="AT271" s="40">
        <v>5.6</v>
      </c>
      <c r="AU271" s="40">
        <v>5.7</v>
      </c>
      <c r="AV271" s="40">
        <v>5.8</v>
      </c>
      <c r="AW271" s="40">
        <v>7.5</v>
      </c>
      <c r="AX271" s="40">
        <v>5.4</v>
      </c>
      <c r="AY271" s="40">
        <f t="shared" si="92"/>
        <v>16</v>
      </c>
      <c r="AZ271" s="11"/>
      <c r="BA271" s="40">
        <f t="shared" si="93"/>
        <v>16</v>
      </c>
      <c r="BB271" s="40">
        <v>0</v>
      </c>
      <c r="BC271" s="40">
        <f t="shared" si="94"/>
        <v>16</v>
      </c>
      <c r="BD271" s="40"/>
      <c r="BE271" s="40">
        <f t="shared" si="90"/>
        <v>16</v>
      </c>
      <c r="BF271" s="26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10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10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10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10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10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9"/>
      <c r="HA271" s="9"/>
      <c r="HB271" s="9"/>
      <c r="HC271" s="9"/>
      <c r="HD271" s="9"/>
      <c r="HE271" s="10"/>
      <c r="HF271" s="9"/>
      <c r="HG271" s="9"/>
    </row>
    <row r="272" spans="1:215" s="2" customFormat="1" ht="16.95" customHeight="1">
      <c r="A272" s="14" t="s">
        <v>269</v>
      </c>
      <c r="B272" s="40">
        <v>0</v>
      </c>
      <c r="C272" s="40">
        <v>0</v>
      </c>
      <c r="D272" s="4">
        <f t="shared" si="82"/>
        <v>0</v>
      </c>
      <c r="E272" s="11">
        <v>0</v>
      </c>
      <c r="F272" s="5" t="s">
        <v>371</v>
      </c>
      <c r="G272" s="5" t="s">
        <v>371</v>
      </c>
      <c r="H272" s="5" t="s">
        <v>371</v>
      </c>
      <c r="I272" s="5" t="s">
        <v>371</v>
      </c>
      <c r="J272" s="5" t="s">
        <v>371</v>
      </c>
      <c r="K272" s="5" t="s">
        <v>371</v>
      </c>
      <c r="L272" s="5" t="s">
        <v>371</v>
      </c>
      <c r="M272" s="5" t="s">
        <v>371</v>
      </c>
      <c r="N272" s="40">
        <v>2332.6999999999998</v>
      </c>
      <c r="O272" s="40">
        <v>2696.6</v>
      </c>
      <c r="P272" s="4">
        <f t="shared" si="83"/>
        <v>1.155999485574656</v>
      </c>
      <c r="Q272" s="11">
        <v>20</v>
      </c>
      <c r="R272" s="11">
        <v>1</v>
      </c>
      <c r="S272" s="11">
        <v>15</v>
      </c>
      <c r="T272" s="40">
        <v>0</v>
      </c>
      <c r="U272" s="40">
        <v>0</v>
      </c>
      <c r="V272" s="4">
        <f t="shared" si="84"/>
        <v>1</v>
      </c>
      <c r="W272" s="11">
        <v>10</v>
      </c>
      <c r="X272" s="40">
        <v>11.7</v>
      </c>
      <c r="Y272" s="40">
        <v>11</v>
      </c>
      <c r="Z272" s="4">
        <f t="shared" si="85"/>
        <v>0.94017094017094027</v>
      </c>
      <c r="AA272" s="11">
        <v>40</v>
      </c>
      <c r="AB272" s="5" t="s">
        <v>371</v>
      </c>
      <c r="AC272" s="5" t="s">
        <v>371</v>
      </c>
      <c r="AD272" s="5" t="s">
        <v>371</v>
      </c>
      <c r="AE272" s="5" t="s">
        <v>371</v>
      </c>
      <c r="AF272" s="11" t="s">
        <v>429</v>
      </c>
      <c r="AG272" s="11" t="s">
        <v>429</v>
      </c>
      <c r="AH272" s="11" t="s">
        <v>429</v>
      </c>
      <c r="AI272" s="11" t="s">
        <v>429</v>
      </c>
      <c r="AJ272" s="59">
        <v>147</v>
      </c>
      <c r="AK272" s="59">
        <v>189</v>
      </c>
      <c r="AL272" s="4">
        <f t="shared" si="86"/>
        <v>1.2857142857142858</v>
      </c>
      <c r="AM272" s="11">
        <v>20</v>
      </c>
      <c r="AN272" s="58">
        <f t="shared" si="95"/>
        <v>1.0613439336439661</v>
      </c>
      <c r="AO272" s="58">
        <f t="shared" si="91"/>
        <v>1.0613439336439661</v>
      </c>
      <c r="AP272" s="59">
        <v>180</v>
      </c>
      <c r="AQ272" s="40">
        <f t="shared" si="87"/>
        <v>98.181818181818187</v>
      </c>
      <c r="AR272" s="40">
        <f t="shared" si="88"/>
        <v>104.2</v>
      </c>
      <c r="AS272" s="40">
        <f t="shared" si="89"/>
        <v>6.0181818181818159</v>
      </c>
      <c r="AT272" s="40">
        <v>12.9</v>
      </c>
      <c r="AU272" s="40">
        <v>19.7</v>
      </c>
      <c r="AV272" s="40">
        <v>18.600000000000001</v>
      </c>
      <c r="AW272" s="40">
        <v>19.899999999999999</v>
      </c>
      <c r="AX272" s="40">
        <v>18.899999999999999</v>
      </c>
      <c r="AY272" s="40">
        <f t="shared" si="92"/>
        <v>14.200000000000003</v>
      </c>
      <c r="AZ272" s="11"/>
      <c r="BA272" s="40">
        <f t="shared" si="93"/>
        <v>14.200000000000003</v>
      </c>
      <c r="BB272" s="40">
        <v>0</v>
      </c>
      <c r="BC272" s="40">
        <f t="shared" si="94"/>
        <v>14.200000000000003</v>
      </c>
      <c r="BD272" s="40"/>
      <c r="BE272" s="40">
        <f t="shared" si="90"/>
        <v>14.2</v>
      </c>
      <c r="BF272" s="26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10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10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10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10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10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9"/>
      <c r="HA272" s="9"/>
      <c r="HB272" s="9"/>
      <c r="HC272" s="9"/>
      <c r="HD272" s="9"/>
      <c r="HE272" s="10"/>
      <c r="HF272" s="9"/>
      <c r="HG272" s="9"/>
    </row>
    <row r="273" spans="1:215" s="2" customFormat="1" ht="16.95" customHeight="1">
      <c r="A273" s="14" t="s">
        <v>270</v>
      </c>
      <c r="B273" s="40">
        <v>0</v>
      </c>
      <c r="C273" s="40">
        <v>0</v>
      </c>
      <c r="D273" s="4">
        <f t="shared" si="82"/>
        <v>0</v>
      </c>
      <c r="E273" s="11">
        <v>0</v>
      </c>
      <c r="F273" s="5" t="s">
        <v>371</v>
      </c>
      <c r="G273" s="5" t="s">
        <v>371</v>
      </c>
      <c r="H273" s="5" t="s">
        <v>371</v>
      </c>
      <c r="I273" s="5" t="s">
        <v>371</v>
      </c>
      <c r="J273" s="5" t="s">
        <v>371</v>
      </c>
      <c r="K273" s="5" t="s">
        <v>371</v>
      </c>
      <c r="L273" s="5" t="s">
        <v>371</v>
      </c>
      <c r="M273" s="5" t="s">
        <v>371</v>
      </c>
      <c r="N273" s="40">
        <v>461.3</v>
      </c>
      <c r="O273" s="40">
        <v>436.6</v>
      </c>
      <c r="P273" s="4">
        <f t="shared" si="83"/>
        <v>0.94645566876219378</v>
      </c>
      <c r="Q273" s="11">
        <v>20</v>
      </c>
      <c r="R273" s="11">
        <v>1</v>
      </c>
      <c r="S273" s="11">
        <v>15</v>
      </c>
      <c r="T273" s="40">
        <v>43</v>
      </c>
      <c r="U273" s="40">
        <v>43.6</v>
      </c>
      <c r="V273" s="4">
        <f t="shared" si="84"/>
        <v>1.0139534883720931</v>
      </c>
      <c r="W273" s="11">
        <v>20</v>
      </c>
      <c r="X273" s="40">
        <v>5</v>
      </c>
      <c r="Y273" s="40">
        <v>5.7</v>
      </c>
      <c r="Z273" s="4">
        <f t="shared" si="85"/>
        <v>1.1400000000000001</v>
      </c>
      <c r="AA273" s="11">
        <v>30</v>
      </c>
      <c r="AB273" s="5" t="s">
        <v>371</v>
      </c>
      <c r="AC273" s="5" t="s">
        <v>371</v>
      </c>
      <c r="AD273" s="5" t="s">
        <v>371</v>
      </c>
      <c r="AE273" s="5" t="s">
        <v>371</v>
      </c>
      <c r="AF273" s="11" t="s">
        <v>429</v>
      </c>
      <c r="AG273" s="11" t="s">
        <v>429</v>
      </c>
      <c r="AH273" s="11" t="s">
        <v>429</v>
      </c>
      <c r="AI273" s="11" t="s">
        <v>429</v>
      </c>
      <c r="AJ273" s="59">
        <v>189</v>
      </c>
      <c r="AK273" s="59">
        <v>189</v>
      </c>
      <c r="AL273" s="4">
        <f t="shared" si="86"/>
        <v>1</v>
      </c>
      <c r="AM273" s="11">
        <v>20</v>
      </c>
      <c r="AN273" s="58">
        <f t="shared" si="95"/>
        <v>1.0324588870731977</v>
      </c>
      <c r="AO273" s="58">
        <f t="shared" si="91"/>
        <v>1.0324588870731977</v>
      </c>
      <c r="AP273" s="59">
        <v>2100</v>
      </c>
      <c r="AQ273" s="40">
        <f t="shared" si="87"/>
        <v>1145.4545454545455</v>
      </c>
      <c r="AR273" s="40">
        <f t="shared" si="88"/>
        <v>1182.5999999999999</v>
      </c>
      <c r="AS273" s="40">
        <f t="shared" si="89"/>
        <v>37.145454545454413</v>
      </c>
      <c r="AT273" s="40">
        <v>230.2</v>
      </c>
      <c r="AU273" s="40">
        <v>202.4</v>
      </c>
      <c r="AV273" s="40">
        <v>131.69999999999999</v>
      </c>
      <c r="AW273" s="40">
        <v>200.7</v>
      </c>
      <c r="AX273" s="40">
        <v>180.8</v>
      </c>
      <c r="AY273" s="40">
        <f t="shared" si="92"/>
        <v>236.79999999999995</v>
      </c>
      <c r="AZ273" s="11"/>
      <c r="BA273" s="40">
        <f t="shared" si="93"/>
        <v>236.79999999999995</v>
      </c>
      <c r="BB273" s="40">
        <v>0</v>
      </c>
      <c r="BC273" s="40">
        <f t="shared" si="94"/>
        <v>236.79999999999995</v>
      </c>
      <c r="BD273" s="40"/>
      <c r="BE273" s="40">
        <f t="shared" si="90"/>
        <v>236.8</v>
      </c>
      <c r="BF273" s="26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10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10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10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10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10"/>
      <c r="GD273" s="9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  <c r="GW273" s="9"/>
      <c r="GX273" s="9"/>
      <c r="GY273" s="9"/>
      <c r="GZ273" s="9"/>
      <c r="HA273" s="9"/>
      <c r="HB273" s="9"/>
      <c r="HC273" s="9"/>
      <c r="HD273" s="9"/>
      <c r="HE273" s="10"/>
      <c r="HF273" s="9"/>
      <c r="HG273" s="9"/>
    </row>
    <row r="274" spans="1:215" s="2" customFormat="1" ht="16.95" customHeight="1">
      <c r="A274" s="14" t="s">
        <v>271</v>
      </c>
      <c r="B274" s="40">
        <v>1158</v>
      </c>
      <c r="C274" s="40">
        <v>998</v>
      </c>
      <c r="D274" s="4">
        <f t="shared" si="82"/>
        <v>0.86183074265975823</v>
      </c>
      <c r="E274" s="11">
        <v>10</v>
      </c>
      <c r="F274" s="5" t="s">
        <v>371</v>
      </c>
      <c r="G274" s="5" t="s">
        <v>371</v>
      </c>
      <c r="H274" s="5" t="s">
        <v>371</v>
      </c>
      <c r="I274" s="5" t="s">
        <v>371</v>
      </c>
      <c r="J274" s="5" t="s">
        <v>371</v>
      </c>
      <c r="K274" s="5" t="s">
        <v>371</v>
      </c>
      <c r="L274" s="5" t="s">
        <v>371</v>
      </c>
      <c r="M274" s="5" t="s">
        <v>371</v>
      </c>
      <c r="N274" s="40">
        <v>2005.6</v>
      </c>
      <c r="O274" s="40">
        <v>2874.4</v>
      </c>
      <c r="P274" s="4">
        <f t="shared" si="83"/>
        <v>1.4331870761866774</v>
      </c>
      <c r="Q274" s="11">
        <v>20</v>
      </c>
      <c r="R274" s="11">
        <v>1</v>
      </c>
      <c r="S274" s="11">
        <v>15</v>
      </c>
      <c r="T274" s="40">
        <v>0</v>
      </c>
      <c r="U274" s="40">
        <v>0</v>
      </c>
      <c r="V274" s="4">
        <f t="shared" si="84"/>
        <v>1</v>
      </c>
      <c r="W274" s="11">
        <v>20</v>
      </c>
      <c r="X274" s="40">
        <v>3</v>
      </c>
      <c r="Y274" s="40">
        <v>2.5</v>
      </c>
      <c r="Z274" s="4">
        <f t="shared" si="85"/>
        <v>0.83333333333333337</v>
      </c>
      <c r="AA274" s="11">
        <v>30</v>
      </c>
      <c r="AB274" s="5" t="s">
        <v>371</v>
      </c>
      <c r="AC274" s="5" t="s">
        <v>371</v>
      </c>
      <c r="AD274" s="5" t="s">
        <v>371</v>
      </c>
      <c r="AE274" s="5" t="s">
        <v>371</v>
      </c>
      <c r="AF274" s="11" t="s">
        <v>429</v>
      </c>
      <c r="AG274" s="11" t="s">
        <v>429</v>
      </c>
      <c r="AH274" s="11" t="s">
        <v>429</v>
      </c>
      <c r="AI274" s="11" t="s">
        <v>429</v>
      </c>
      <c r="AJ274" s="59">
        <v>78</v>
      </c>
      <c r="AK274" s="59">
        <v>78</v>
      </c>
      <c r="AL274" s="4">
        <f t="shared" si="86"/>
        <v>1</v>
      </c>
      <c r="AM274" s="11">
        <v>20</v>
      </c>
      <c r="AN274" s="58">
        <f t="shared" si="95"/>
        <v>1.0198439039159228</v>
      </c>
      <c r="AO274" s="58">
        <f t="shared" si="91"/>
        <v>1.0198439039159228</v>
      </c>
      <c r="AP274" s="59">
        <v>96</v>
      </c>
      <c r="AQ274" s="40">
        <f t="shared" si="87"/>
        <v>52.36363636363636</v>
      </c>
      <c r="AR274" s="40">
        <f t="shared" si="88"/>
        <v>53.4</v>
      </c>
      <c r="AS274" s="40">
        <f t="shared" si="89"/>
        <v>1.0363636363636388</v>
      </c>
      <c r="AT274" s="40">
        <v>7.5</v>
      </c>
      <c r="AU274" s="40">
        <v>5.7</v>
      </c>
      <c r="AV274" s="40">
        <v>16.8</v>
      </c>
      <c r="AW274" s="40">
        <v>6.9</v>
      </c>
      <c r="AX274" s="40">
        <v>5</v>
      </c>
      <c r="AY274" s="40">
        <f t="shared" si="92"/>
        <v>11.5</v>
      </c>
      <c r="AZ274" s="11"/>
      <c r="BA274" s="40">
        <f t="shared" si="93"/>
        <v>11.5</v>
      </c>
      <c r="BB274" s="40">
        <v>0</v>
      </c>
      <c r="BC274" s="40">
        <f t="shared" si="94"/>
        <v>11.5</v>
      </c>
      <c r="BD274" s="40"/>
      <c r="BE274" s="40">
        <f t="shared" si="90"/>
        <v>11.5</v>
      </c>
      <c r="BF274" s="26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10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10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10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10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10"/>
      <c r="GD274" s="9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  <c r="GW274" s="9"/>
      <c r="GX274" s="9"/>
      <c r="GY274" s="9"/>
      <c r="GZ274" s="9"/>
      <c r="HA274" s="9"/>
      <c r="HB274" s="9"/>
      <c r="HC274" s="9"/>
      <c r="HD274" s="9"/>
      <c r="HE274" s="10"/>
      <c r="HF274" s="9"/>
      <c r="HG274" s="9"/>
    </row>
    <row r="275" spans="1:215" s="2" customFormat="1" ht="16.95" customHeight="1">
      <c r="A275" s="14" t="s">
        <v>272</v>
      </c>
      <c r="B275" s="40">
        <v>0</v>
      </c>
      <c r="C275" s="40">
        <v>0</v>
      </c>
      <c r="D275" s="4">
        <f t="shared" si="82"/>
        <v>0</v>
      </c>
      <c r="E275" s="11">
        <v>0</v>
      </c>
      <c r="F275" s="5" t="s">
        <v>371</v>
      </c>
      <c r="G275" s="5" t="s">
        <v>371</v>
      </c>
      <c r="H275" s="5" t="s">
        <v>371</v>
      </c>
      <c r="I275" s="5" t="s">
        <v>371</v>
      </c>
      <c r="J275" s="5" t="s">
        <v>371</v>
      </c>
      <c r="K275" s="5" t="s">
        <v>371</v>
      </c>
      <c r="L275" s="5" t="s">
        <v>371</v>
      </c>
      <c r="M275" s="5" t="s">
        <v>371</v>
      </c>
      <c r="N275" s="40">
        <v>1186.9000000000001</v>
      </c>
      <c r="O275" s="40">
        <v>895.5</v>
      </c>
      <c r="P275" s="4">
        <f t="shared" si="83"/>
        <v>0.75448647737804364</v>
      </c>
      <c r="Q275" s="11">
        <v>20</v>
      </c>
      <c r="R275" s="11">
        <v>1</v>
      </c>
      <c r="S275" s="11">
        <v>15</v>
      </c>
      <c r="T275" s="40">
        <v>45</v>
      </c>
      <c r="U275" s="40">
        <v>42</v>
      </c>
      <c r="V275" s="4">
        <f t="shared" si="84"/>
        <v>0.93333333333333335</v>
      </c>
      <c r="W275" s="11">
        <v>15</v>
      </c>
      <c r="X275" s="40">
        <v>9.1999999999999993</v>
      </c>
      <c r="Y275" s="40">
        <v>6.8</v>
      </c>
      <c r="Z275" s="4">
        <f t="shared" si="85"/>
        <v>0.73913043478260876</v>
      </c>
      <c r="AA275" s="11">
        <v>35</v>
      </c>
      <c r="AB275" s="5" t="s">
        <v>371</v>
      </c>
      <c r="AC275" s="5" t="s">
        <v>371</v>
      </c>
      <c r="AD275" s="5" t="s">
        <v>371</v>
      </c>
      <c r="AE275" s="5" t="s">
        <v>371</v>
      </c>
      <c r="AF275" s="11" t="s">
        <v>429</v>
      </c>
      <c r="AG275" s="11" t="s">
        <v>429</v>
      </c>
      <c r="AH275" s="11" t="s">
        <v>429</v>
      </c>
      <c r="AI275" s="11" t="s">
        <v>429</v>
      </c>
      <c r="AJ275" s="59">
        <v>108</v>
      </c>
      <c r="AK275" s="59">
        <v>113</v>
      </c>
      <c r="AL275" s="4">
        <f t="shared" si="86"/>
        <v>1.0462962962962963</v>
      </c>
      <c r="AM275" s="11">
        <v>20</v>
      </c>
      <c r="AN275" s="58">
        <f t="shared" si="95"/>
        <v>0.86557353038931528</v>
      </c>
      <c r="AO275" s="58">
        <f t="shared" si="91"/>
        <v>0.86557353038931528</v>
      </c>
      <c r="AP275" s="59">
        <v>1505</v>
      </c>
      <c r="AQ275" s="40">
        <f t="shared" si="87"/>
        <v>820.90909090909088</v>
      </c>
      <c r="AR275" s="40">
        <f t="shared" si="88"/>
        <v>710.6</v>
      </c>
      <c r="AS275" s="40">
        <f t="shared" si="89"/>
        <v>-110.30909090909086</v>
      </c>
      <c r="AT275" s="40">
        <v>145.9</v>
      </c>
      <c r="AU275" s="40">
        <v>166.9</v>
      </c>
      <c r="AV275" s="40">
        <v>102</v>
      </c>
      <c r="AW275" s="40">
        <v>154.69999999999999</v>
      </c>
      <c r="AX275" s="40">
        <v>121.4</v>
      </c>
      <c r="AY275" s="40">
        <f t="shared" si="92"/>
        <v>19.700000000000045</v>
      </c>
      <c r="AZ275" s="11"/>
      <c r="BA275" s="40">
        <f t="shared" si="93"/>
        <v>19.700000000000045</v>
      </c>
      <c r="BB275" s="40">
        <v>0</v>
      </c>
      <c r="BC275" s="40">
        <f t="shared" si="94"/>
        <v>19.700000000000045</v>
      </c>
      <c r="BD275" s="40"/>
      <c r="BE275" s="40">
        <f t="shared" si="90"/>
        <v>19.7</v>
      </c>
      <c r="BF275" s="26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10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10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10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10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10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9"/>
      <c r="HA275" s="9"/>
      <c r="HB275" s="9"/>
      <c r="HC275" s="9"/>
      <c r="HD275" s="9"/>
      <c r="HE275" s="10"/>
      <c r="HF275" s="9"/>
      <c r="HG275" s="9"/>
    </row>
    <row r="276" spans="1:215" s="2" customFormat="1" ht="16.95" customHeight="1">
      <c r="A276" s="14" t="s">
        <v>273</v>
      </c>
      <c r="B276" s="40">
        <v>0</v>
      </c>
      <c r="C276" s="40">
        <v>0</v>
      </c>
      <c r="D276" s="4">
        <f t="shared" si="82"/>
        <v>0</v>
      </c>
      <c r="E276" s="11">
        <v>0</v>
      </c>
      <c r="F276" s="5" t="s">
        <v>371</v>
      </c>
      <c r="G276" s="5" t="s">
        <v>371</v>
      </c>
      <c r="H276" s="5" t="s">
        <v>371</v>
      </c>
      <c r="I276" s="5" t="s">
        <v>371</v>
      </c>
      <c r="J276" s="5" t="s">
        <v>371</v>
      </c>
      <c r="K276" s="5" t="s">
        <v>371</v>
      </c>
      <c r="L276" s="5" t="s">
        <v>371</v>
      </c>
      <c r="M276" s="5" t="s">
        <v>371</v>
      </c>
      <c r="N276" s="40">
        <v>384.7</v>
      </c>
      <c r="O276" s="40">
        <v>536.4</v>
      </c>
      <c r="P276" s="4">
        <f t="shared" si="83"/>
        <v>1.3943332466857292</v>
      </c>
      <c r="Q276" s="11">
        <v>20</v>
      </c>
      <c r="R276" s="11">
        <v>1</v>
      </c>
      <c r="S276" s="11">
        <v>15</v>
      </c>
      <c r="T276" s="40">
        <v>23</v>
      </c>
      <c r="U276" s="40">
        <v>30.1</v>
      </c>
      <c r="V276" s="4">
        <f t="shared" si="84"/>
        <v>1.308695652173913</v>
      </c>
      <c r="W276" s="11">
        <v>20</v>
      </c>
      <c r="X276" s="40">
        <v>6.8</v>
      </c>
      <c r="Y276" s="40">
        <v>4.4000000000000004</v>
      </c>
      <c r="Z276" s="4">
        <f t="shared" si="85"/>
        <v>0.6470588235294118</v>
      </c>
      <c r="AA276" s="11">
        <v>30</v>
      </c>
      <c r="AB276" s="5" t="s">
        <v>371</v>
      </c>
      <c r="AC276" s="5" t="s">
        <v>371</v>
      </c>
      <c r="AD276" s="5" t="s">
        <v>371</v>
      </c>
      <c r="AE276" s="5" t="s">
        <v>371</v>
      </c>
      <c r="AF276" s="11" t="s">
        <v>429</v>
      </c>
      <c r="AG276" s="11" t="s">
        <v>429</v>
      </c>
      <c r="AH276" s="11" t="s">
        <v>429</v>
      </c>
      <c r="AI276" s="11" t="s">
        <v>429</v>
      </c>
      <c r="AJ276" s="59">
        <v>155</v>
      </c>
      <c r="AK276" s="59">
        <v>155</v>
      </c>
      <c r="AL276" s="4">
        <f t="shared" si="86"/>
        <v>1</v>
      </c>
      <c r="AM276" s="11">
        <v>20</v>
      </c>
      <c r="AN276" s="58">
        <f t="shared" si="95"/>
        <v>1.0330699303150019</v>
      </c>
      <c r="AO276" s="58">
        <f t="shared" si="91"/>
        <v>1.0330699303150019</v>
      </c>
      <c r="AP276" s="59">
        <v>1522</v>
      </c>
      <c r="AQ276" s="40">
        <f t="shared" si="87"/>
        <v>830.18181818181824</v>
      </c>
      <c r="AR276" s="40">
        <f t="shared" si="88"/>
        <v>857.6</v>
      </c>
      <c r="AS276" s="40">
        <f t="shared" si="89"/>
        <v>27.418181818181779</v>
      </c>
      <c r="AT276" s="40">
        <v>177</v>
      </c>
      <c r="AU276" s="40">
        <v>109.6</v>
      </c>
      <c r="AV276" s="40">
        <v>131.6</v>
      </c>
      <c r="AW276" s="40">
        <v>102.1</v>
      </c>
      <c r="AX276" s="40">
        <v>129.5</v>
      </c>
      <c r="AY276" s="40">
        <f t="shared" si="92"/>
        <v>207.79999999999995</v>
      </c>
      <c r="AZ276" s="11"/>
      <c r="BA276" s="40">
        <f t="shared" si="93"/>
        <v>207.79999999999995</v>
      </c>
      <c r="BB276" s="40">
        <v>0</v>
      </c>
      <c r="BC276" s="40">
        <f t="shared" si="94"/>
        <v>207.79999999999995</v>
      </c>
      <c r="BD276" s="40"/>
      <c r="BE276" s="40">
        <f t="shared" si="90"/>
        <v>207.8</v>
      </c>
      <c r="BF276" s="26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10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10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10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10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9"/>
      <c r="GC276" s="10"/>
      <c r="GD276" s="9"/>
      <c r="GE276" s="9"/>
      <c r="GF276" s="9"/>
      <c r="GG276" s="9"/>
      <c r="GH276" s="9"/>
      <c r="GI276" s="9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9"/>
      <c r="GW276" s="9"/>
      <c r="GX276" s="9"/>
      <c r="GY276" s="9"/>
      <c r="GZ276" s="9"/>
      <c r="HA276" s="9"/>
      <c r="HB276" s="9"/>
      <c r="HC276" s="9"/>
      <c r="HD276" s="9"/>
      <c r="HE276" s="10"/>
      <c r="HF276" s="9"/>
      <c r="HG276" s="9"/>
    </row>
    <row r="277" spans="1:215" s="2" customFormat="1" ht="16.95" customHeight="1">
      <c r="A277" s="14" t="s">
        <v>274</v>
      </c>
      <c r="B277" s="40">
        <v>0</v>
      </c>
      <c r="C277" s="40">
        <v>0</v>
      </c>
      <c r="D277" s="4">
        <f t="shared" si="82"/>
        <v>0</v>
      </c>
      <c r="E277" s="11">
        <v>0</v>
      </c>
      <c r="F277" s="5" t="s">
        <v>371</v>
      </c>
      <c r="G277" s="5" t="s">
        <v>371</v>
      </c>
      <c r="H277" s="5" t="s">
        <v>371</v>
      </c>
      <c r="I277" s="5" t="s">
        <v>371</v>
      </c>
      <c r="J277" s="5" t="s">
        <v>371</v>
      </c>
      <c r="K277" s="5" t="s">
        <v>371</v>
      </c>
      <c r="L277" s="5" t="s">
        <v>371</v>
      </c>
      <c r="M277" s="5" t="s">
        <v>371</v>
      </c>
      <c r="N277" s="40">
        <v>373.7</v>
      </c>
      <c r="O277" s="40">
        <v>244.8</v>
      </c>
      <c r="P277" s="4">
        <f t="shared" si="83"/>
        <v>0.65507091249665517</v>
      </c>
      <c r="Q277" s="11">
        <v>20</v>
      </c>
      <c r="R277" s="11">
        <v>1</v>
      </c>
      <c r="S277" s="11">
        <v>15</v>
      </c>
      <c r="T277" s="40">
        <v>0</v>
      </c>
      <c r="U277" s="40">
        <v>0</v>
      </c>
      <c r="V277" s="4">
        <f t="shared" si="84"/>
        <v>1</v>
      </c>
      <c r="W277" s="11">
        <v>30</v>
      </c>
      <c r="X277" s="40">
        <v>4.5</v>
      </c>
      <c r="Y277" s="40">
        <v>5.4</v>
      </c>
      <c r="Z277" s="4">
        <f t="shared" si="85"/>
        <v>1.2000000000000002</v>
      </c>
      <c r="AA277" s="11">
        <v>20</v>
      </c>
      <c r="AB277" s="5" t="s">
        <v>371</v>
      </c>
      <c r="AC277" s="5" t="s">
        <v>371</v>
      </c>
      <c r="AD277" s="5" t="s">
        <v>371</v>
      </c>
      <c r="AE277" s="5" t="s">
        <v>371</v>
      </c>
      <c r="AF277" s="11" t="s">
        <v>429</v>
      </c>
      <c r="AG277" s="11" t="s">
        <v>429</v>
      </c>
      <c r="AH277" s="11" t="s">
        <v>429</v>
      </c>
      <c r="AI277" s="11" t="s">
        <v>429</v>
      </c>
      <c r="AJ277" s="59">
        <v>247</v>
      </c>
      <c r="AK277" s="59">
        <v>250</v>
      </c>
      <c r="AL277" s="4">
        <f t="shared" si="86"/>
        <v>1.0121457489878543</v>
      </c>
      <c r="AM277" s="11">
        <v>20</v>
      </c>
      <c r="AN277" s="58">
        <f t="shared" si="95"/>
        <v>0.97470793552085899</v>
      </c>
      <c r="AO277" s="58">
        <f t="shared" si="91"/>
        <v>0.97470793552085899</v>
      </c>
      <c r="AP277" s="59">
        <v>1658</v>
      </c>
      <c r="AQ277" s="40">
        <f t="shared" si="87"/>
        <v>904.36363636363626</v>
      </c>
      <c r="AR277" s="40">
        <f t="shared" si="88"/>
        <v>881.5</v>
      </c>
      <c r="AS277" s="40">
        <f t="shared" si="89"/>
        <v>-22.86363636363626</v>
      </c>
      <c r="AT277" s="40">
        <v>182.3</v>
      </c>
      <c r="AU277" s="40">
        <v>182.5</v>
      </c>
      <c r="AV277" s="40">
        <v>94.8</v>
      </c>
      <c r="AW277" s="40">
        <v>125.3</v>
      </c>
      <c r="AX277" s="40">
        <v>136.6</v>
      </c>
      <c r="AY277" s="40">
        <f t="shared" si="92"/>
        <v>160</v>
      </c>
      <c r="AZ277" s="11"/>
      <c r="BA277" s="40">
        <f t="shared" si="93"/>
        <v>160</v>
      </c>
      <c r="BB277" s="40">
        <v>0</v>
      </c>
      <c r="BC277" s="40">
        <f t="shared" si="94"/>
        <v>160</v>
      </c>
      <c r="BD277" s="40"/>
      <c r="BE277" s="40">
        <f t="shared" si="90"/>
        <v>160</v>
      </c>
      <c r="BF277" s="26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10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10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10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10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9"/>
      <c r="GC277" s="10"/>
      <c r="GD277" s="9"/>
      <c r="GE277" s="9"/>
      <c r="GF277" s="9"/>
      <c r="GG277" s="9"/>
      <c r="GH277" s="9"/>
      <c r="GI277" s="9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9"/>
      <c r="GW277" s="9"/>
      <c r="GX277" s="9"/>
      <c r="GY277" s="9"/>
      <c r="GZ277" s="9"/>
      <c r="HA277" s="9"/>
      <c r="HB277" s="9"/>
      <c r="HC277" s="9"/>
      <c r="HD277" s="9"/>
      <c r="HE277" s="10"/>
      <c r="HF277" s="9"/>
      <c r="HG277" s="9"/>
    </row>
    <row r="278" spans="1:215" s="2" customFormat="1" ht="16.95" customHeight="1">
      <c r="A278" s="14" t="s">
        <v>275</v>
      </c>
      <c r="B278" s="40">
        <v>0</v>
      </c>
      <c r="C278" s="40">
        <v>0</v>
      </c>
      <c r="D278" s="4">
        <f t="shared" si="82"/>
        <v>0</v>
      </c>
      <c r="E278" s="11">
        <v>0</v>
      </c>
      <c r="F278" s="5" t="s">
        <v>371</v>
      </c>
      <c r="G278" s="5" t="s">
        <v>371</v>
      </c>
      <c r="H278" s="5" t="s">
        <v>371</v>
      </c>
      <c r="I278" s="5" t="s">
        <v>371</v>
      </c>
      <c r="J278" s="5" t="s">
        <v>371</v>
      </c>
      <c r="K278" s="5" t="s">
        <v>371</v>
      </c>
      <c r="L278" s="5" t="s">
        <v>371</v>
      </c>
      <c r="M278" s="5" t="s">
        <v>371</v>
      </c>
      <c r="N278" s="40">
        <v>422.6</v>
      </c>
      <c r="O278" s="40">
        <v>442.6</v>
      </c>
      <c r="P278" s="4">
        <f t="shared" si="83"/>
        <v>1.0473260766682442</v>
      </c>
      <c r="Q278" s="11">
        <v>20</v>
      </c>
      <c r="R278" s="11">
        <v>1</v>
      </c>
      <c r="S278" s="11">
        <v>15</v>
      </c>
      <c r="T278" s="40">
        <v>0</v>
      </c>
      <c r="U278" s="40">
        <v>0.6</v>
      </c>
      <c r="V278" s="4">
        <f t="shared" si="84"/>
        <v>1</v>
      </c>
      <c r="W278" s="11">
        <v>20</v>
      </c>
      <c r="X278" s="40">
        <v>5</v>
      </c>
      <c r="Y278" s="40">
        <v>7.8</v>
      </c>
      <c r="Z278" s="4">
        <f t="shared" si="85"/>
        <v>1.56</v>
      </c>
      <c r="AA278" s="11">
        <v>30</v>
      </c>
      <c r="AB278" s="5" t="s">
        <v>371</v>
      </c>
      <c r="AC278" s="5" t="s">
        <v>371</v>
      </c>
      <c r="AD278" s="5" t="s">
        <v>371</v>
      </c>
      <c r="AE278" s="5" t="s">
        <v>371</v>
      </c>
      <c r="AF278" s="11" t="s">
        <v>429</v>
      </c>
      <c r="AG278" s="11" t="s">
        <v>429</v>
      </c>
      <c r="AH278" s="11" t="s">
        <v>429</v>
      </c>
      <c r="AI278" s="11" t="s">
        <v>429</v>
      </c>
      <c r="AJ278" s="59">
        <v>94</v>
      </c>
      <c r="AK278" s="59">
        <v>94</v>
      </c>
      <c r="AL278" s="4">
        <f t="shared" si="86"/>
        <v>1</v>
      </c>
      <c r="AM278" s="11">
        <v>20</v>
      </c>
      <c r="AN278" s="58">
        <f t="shared" si="95"/>
        <v>1.1690144907939515</v>
      </c>
      <c r="AO278" s="58">
        <f t="shared" si="91"/>
        <v>1.1690144907939515</v>
      </c>
      <c r="AP278" s="59">
        <v>1233</v>
      </c>
      <c r="AQ278" s="40">
        <f t="shared" si="87"/>
        <v>672.5454545454545</v>
      </c>
      <c r="AR278" s="40">
        <f t="shared" si="88"/>
        <v>786.2</v>
      </c>
      <c r="AS278" s="40">
        <f t="shared" si="89"/>
        <v>113.65454545454554</v>
      </c>
      <c r="AT278" s="40">
        <v>144.69999999999999</v>
      </c>
      <c r="AU278" s="40">
        <v>143.80000000000001</v>
      </c>
      <c r="AV278" s="40">
        <v>113.6</v>
      </c>
      <c r="AW278" s="40">
        <v>134.1</v>
      </c>
      <c r="AX278" s="40">
        <v>142.4</v>
      </c>
      <c r="AY278" s="40">
        <f t="shared" si="92"/>
        <v>107.60000000000002</v>
      </c>
      <c r="AZ278" s="11"/>
      <c r="BA278" s="40">
        <f t="shared" si="93"/>
        <v>107.60000000000002</v>
      </c>
      <c r="BB278" s="40">
        <v>0</v>
      </c>
      <c r="BC278" s="40">
        <f t="shared" si="94"/>
        <v>107.60000000000002</v>
      </c>
      <c r="BD278" s="40"/>
      <c r="BE278" s="40">
        <f t="shared" si="90"/>
        <v>107.6</v>
      </c>
      <c r="BF278" s="26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10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10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10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10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9"/>
      <c r="GC278" s="10"/>
      <c r="GD278" s="9"/>
      <c r="GE278" s="9"/>
      <c r="GF278" s="9"/>
      <c r="GG278" s="9"/>
      <c r="GH278" s="9"/>
      <c r="GI278" s="9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9"/>
      <c r="GW278" s="9"/>
      <c r="GX278" s="9"/>
      <c r="GY278" s="9"/>
      <c r="GZ278" s="9"/>
      <c r="HA278" s="9"/>
      <c r="HB278" s="9"/>
      <c r="HC278" s="9"/>
      <c r="HD278" s="9"/>
      <c r="HE278" s="10"/>
      <c r="HF278" s="9"/>
      <c r="HG278" s="9"/>
    </row>
    <row r="279" spans="1:215" s="2" customFormat="1" ht="16.95" customHeight="1">
      <c r="A279" s="14" t="s">
        <v>276</v>
      </c>
      <c r="B279" s="40">
        <v>0</v>
      </c>
      <c r="C279" s="40">
        <v>0</v>
      </c>
      <c r="D279" s="4">
        <f t="shared" si="82"/>
        <v>0</v>
      </c>
      <c r="E279" s="11">
        <v>0</v>
      </c>
      <c r="F279" s="5" t="s">
        <v>371</v>
      </c>
      <c r="G279" s="5" t="s">
        <v>371</v>
      </c>
      <c r="H279" s="5" t="s">
        <v>371</v>
      </c>
      <c r="I279" s="5" t="s">
        <v>371</v>
      </c>
      <c r="J279" s="5" t="s">
        <v>371</v>
      </c>
      <c r="K279" s="5" t="s">
        <v>371</v>
      </c>
      <c r="L279" s="5" t="s">
        <v>371</v>
      </c>
      <c r="M279" s="5" t="s">
        <v>371</v>
      </c>
      <c r="N279" s="40">
        <v>2309.3000000000002</v>
      </c>
      <c r="O279" s="40">
        <v>1387.6</v>
      </c>
      <c r="P279" s="4">
        <f t="shared" si="83"/>
        <v>0.60087472394232011</v>
      </c>
      <c r="Q279" s="11">
        <v>20</v>
      </c>
      <c r="R279" s="11">
        <v>1</v>
      </c>
      <c r="S279" s="11">
        <v>15</v>
      </c>
      <c r="T279" s="40">
        <v>43</v>
      </c>
      <c r="U279" s="40">
        <v>45.7</v>
      </c>
      <c r="V279" s="4">
        <f t="shared" si="84"/>
        <v>1.0627906976744186</v>
      </c>
      <c r="W279" s="11">
        <v>15</v>
      </c>
      <c r="X279" s="40">
        <v>6</v>
      </c>
      <c r="Y279" s="40">
        <v>6.7</v>
      </c>
      <c r="Z279" s="4">
        <f t="shared" si="85"/>
        <v>1.1166666666666667</v>
      </c>
      <c r="AA279" s="11">
        <v>35</v>
      </c>
      <c r="AB279" s="5" t="s">
        <v>371</v>
      </c>
      <c r="AC279" s="5" t="s">
        <v>371</v>
      </c>
      <c r="AD279" s="5" t="s">
        <v>371</v>
      </c>
      <c r="AE279" s="5" t="s">
        <v>371</v>
      </c>
      <c r="AF279" s="11" t="s">
        <v>429</v>
      </c>
      <c r="AG279" s="11" t="s">
        <v>429</v>
      </c>
      <c r="AH279" s="11" t="s">
        <v>429</v>
      </c>
      <c r="AI279" s="11" t="s">
        <v>429</v>
      </c>
      <c r="AJ279" s="59">
        <v>92</v>
      </c>
      <c r="AK279" s="59">
        <v>92</v>
      </c>
      <c r="AL279" s="4">
        <f t="shared" si="86"/>
        <v>1</v>
      </c>
      <c r="AM279" s="11">
        <v>20</v>
      </c>
      <c r="AN279" s="58">
        <f t="shared" si="95"/>
        <v>0.97183512645043812</v>
      </c>
      <c r="AO279" s="58">
        <f t="shared" si="91"/>
        <v>0.97183512645043812</v>
      </c>
      <c r="AP279" s="59">
        <v>678</v>
      </c>
      <c r="AQ279" s="40">
        <f t="shared" si="87"/>
        <v>369.81818181818181</v>
      </c>
      <c r="AR279" s="40">
        <f t="shared" si="88"/>
        <v>359.4</v>
      </c>
      <c r="AS279" s="40">
        <f t="shared" si="89"/>
        <v>-10.418181818181836</v>
      </c>
      <c r="AT279" s="40">
        <v>74.099999999999994</v>
      </c>
      <c r="AU279" s="40">
        <v>56.7</v>
      </c>
      <c r="AV279" s="40">
        <v>50.8</v>
      </c>
      <c r="AW279" s="40">
        <v>70.099999999999994</v>
      </c>
      <c r="AX279" s="40">
        <v>49.6</v>
      </c>
      <c r="AY279" s="40">
        <f t="shared" si="92"/>
        <v>58.099999999999966</v>
      </c>
      <c r="AZ279" s="11"/>
      <c r="BA279" s="40">
        <f t="shared" si="93"/>
        <v>58.099999999999966</v>
      </c>
      <c r="BB279" s="40">
        <v>0</v>
      </c>
      <c r="BC279" s="40">
        <f t="shared" si="94"/>
        <v>58.099999999999966</v>
      </c>
      <c r="BD279" s="40"/>
      <c r="BE279" s="40">
        <f t="shared" si="90"/>
        <v>58.1</v>
      </c>
      <c r="BF279" s="26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10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10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10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10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9"/>
      <c r="GC279" s="10"/>
      <c r="GD279" s="9"/>
      <c r="GE279" s="9"/>
      <c r="GF279" s="9"/>
      <c r="GG279" s="9"/>
      <c r="GH279" s="9"/>
      <c r="GI279" s="9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9"/>
      <c r="GW279" s="9"/>
      <c r="GX279" s="9"/>
      <c r="GY279" s="9"/>
      <c r="GZ279" s="9"/>
      <c r="HA279" s="9"/>
      <c r="HB279" s="9"/>
      <c r="HC279" s="9"/>
      <c r="HD279" s="9"/>
      <c r="HE279" s="10"/>
      <c r="HF279" s="9"/>
      <c r="HG279" s="9"/>
    </row>
    <row r="280" spans="1:215" s="2" customFormat="1" ht="16.95" customHeight="1">
      <c r="A280" s="14" t="s">
        <v>277</v>
      </c>
      <c r="B280" s="40">
        <v>0</v>
      </c>
      <c r="C280" s="40">
        <v>0</v>
      </c>
      <c r="D280" s="4">
        <f t="shared" si="82"/>
        <v>0</v>
      </c>
      <c r="E280" s="11">
        <v>0</v>
      </c>
      <c r="F280" s="5" t="s">
        <v>371</v>
      </c>
      <c r="G280" s="5" t="s">
        <v>371</v>
      </c>
      <c r="H280" s="5" t="s">
        <v>371</v>
      </c>
      <c r="I280" s="5" t="s">
        <v>371</v>
      </c>
      <c r="J280" s="5" t="s">
        <v>371</v>
      </c>
      <c r="K280" s="5" t="s">
        <v>371</v>
      </c>
      <c r="L280" s="5" t="s">
        <v>371</v>
      </c>
      <c r="M280" s="5" t="s">
        <v>371</v>
      </c>
      <c r="N280" s="40">
        <v>318.10000000000002</v>
      </c>
      <c r="O280" s="40">
        <v>537.20000000000005</v>
      </c>
      <c r="P280" s="4">
        <f t="shared" si="83"/>
        <v>1.6887771141150583</v>
      </c>
      <c r="Q280" s="11">
        <v>20</v>
      </c>
      <c r="R280" s="11">
        <v>1</v>
      </c>
      <c r="S280" s="11">
        <v>15</v>
      </c>
      <c r="T280" s="40">
        <v>113</v>
      </c>
      <c r="U280" s="40">
        <v>131.5</v>
      </c>
      <c r="V280" s="4">
        <f t="shared" si="84"/>
        <v>1.163716814159292</v>
      </c>
      <c r="W280" s="11">
        <v>25</v>
      </c>
      <c r="X280" s="40">
        <v>5.6</v>
      </c>
      <c r="Y280" s="40">
        <v>11.2</v>
      </c>
      <c r="Z280" s="4">
        <f t="shared" si="85"/>
        <v>2</v>
      </c>
      <c r="AA280" s="11">
        <v>25</v>
      </c>
      <c r="AB280" s="5" t="s">
        <v>371</v>
      </c>
      <c r="AC280" s="5" t="s">
        <v>371</v>
      </c>
      <c r="AD280" s="5" t="s">
        <v>371</v>
      </c>
      <c r="AE280" s="5" t="s">
        <v>371</v>
      </c>
      <c r="AF280" s="11" t="s">
        <v>429</v>
      </c>
      <c r="AG280" s="11" t="s">
        <v>429</v>
      </c>
      <c r="AH280" s="11" t="s">
        <v>429</v>
      </c>
      <c r="AI280" s="11" t="s">
        <v>429</v>
      </c>
      <c r="AJ280" s="59">
        <v>240</v>
      </c>
      <c r="AK280" s="59">
        <v>240</v>
      </c>
      <c r="AL280" s="4">
        <f t="shared" si="86"/>
        <v>1</v>
      </c>
      <c r="AM280" s="11">
        <v>20</v>
      </c>
      <c r="AN280" s="58">
        <f t="shared" si="95"/>
        <v>1.4082710727265093</v>
      </c>
      <c r="AO280" s="58">
        <f t="shared" si="91"/>
        <v>1.2208271072726509</v>
      </c>
      <c r="AP280" s="59">
        <v>982</v>
      </c>
      <c r="AQ280" s="40">
        <f t="shared" si="87"/>
        <v>535.63636363636363</v>
      </c>
      <c r="AR280" s="40">
        <f t="shared" si="88"/>
        <v>653.9</v>
      </c>
      <c r="AS280" s="40">
        <f t="shared" si="89"/>
        <v>118.26363636363635</v>
      </c>
      <c r="AT280" s="40">
        <v>113.2</v>
      </c>
      <c r="AU280" s="40">
        <v>88.5</v>
      </c>
      <c r="AV280" s="40">
        <v>122.9</v>
      </c>
      <c r="AW280" s="40">
        <v>108.5</v>
      </c>
      <c r="AX280" s="40">
        <v>116.1</v>
      </c>
      <c r="AY280" s="40">
        <f t="shared" si="92"/>
        <v>104.69999999999993</v>
      </c>
      <c r="AZ280" s="11"/>
      <c r="BA280" s="40">
        <f t="shared" si="93"/>
        <v>104.69999999999993</v>
      </c>
      <c r="BB280" s="40">
        <v>0</v>
      </c>
      <c r="BC280" s="40">
        <f t="shared" si="94"/>
        <v>104.69999999999993</v>
      </c>
      <c r="BD280" s="40"/>
      <c r="BE280" s="40">
        <f t="shared" si="90"/>
        <v>104.7</v>
      </c>
      <c r="BF280" s="26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10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10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10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10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9"/>
      <c r="GC280" s="10"/>
      <c r="GD280" s="9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9"/>
      <c r="GW280" s="9"/>
      <c r="GX280" s="9"/>
      <c r="GY280" s="9"/>
      <c r="GZ280" s="9"/>
      <c r="HA280" s="9"/>
      <c r="HB280" s="9"/>
      <c r="HC280" s="9"/>
      <c r="HD280" s="9"/>
      <c r="HE280" s="10"/>
      <c r="HF280" s="9"/>
      <c r="HG280" s="9"/>
    </row>
    <row r="281" spans="1:215" s="2" customFormat="1" ht="16.95" customHeight="1">
      <c r="A281" s="14" t="s">
        <v>278</v>
      </c>
      <c r="B281" s="40">
        <v>0</v>
      </c>
      <c r="C281" s="40">
        <v>0</v>
      </c>
      <c r="D281" s="4">
        <f t="shared" si="82"/>
        <v>0</v>
      </c>
      <c r="E281" s="11">
        <v>0</v>
      </c>
      <c r="F281" s="5" t="s">
        <v>371</v>
      </c>
      <c r="G281" s="5" t="s">
        <v>371</v>
      </c>
      <c r="H281" s="5" t="s">
        <v>371</v>
      </c>
      <c r="I281" s="5" t="s">
        <v>371</v>
      </c>
      <c r="J281" s="5" t="s">
        <v>371</v>
      </c>
      <c r="K281" s="5" t="s">
        <v>371</v>
      </c>
      <c r="L281" s="5" t="s">
        <v>371</v>
      </c>
      <c r="M281" s="5" t="s">
        <v>371</v>
      </c>
      <c r="N281" s="40">
        <v>1120.0999999999999</v>
      </c>
      <c r="O281" s="40">
        <v>2854.1</v>
      </c>
      <c r="P281" s="4">
        <f t="shared" si="83"/>
        <v>2.5480760646370859</v>
      </c>
      <c r="Q281" s="11">
        <v>20</v>
      </c>
      <c r="R281" s="11">
        <v>1</v>
      </c>
      <c r="S281" s="11">
        <v>15</v>
      </c>
      <c r="T281" s="40">
        <v>50</v>
      </c>
      <c r="U281" s="40">
        <v>57.8</v>
      </c>
      <c r="V281" s="4">
        <f t="shared" si="84"/>
        <v>1.1559999999999999</v>
      </c>
      <c r="W281" s="11">
        <v>20</v>
      </c>
      <c r="X281" s="40">
        <v>8.6999999999999993</v>
      </c>
      <c r="Y281" s="40">
        <v>9</v>
      </c>
      <c r="Z281" s="4">
        <f t="shared" si="85"/>
        <v>1.0344827586206897</v>
      </c>
      <c r="AA281" s="11">
        <v>30</v>
      </c>
      <c r="AB281" s="5" t="s">
        <v>371</v>
      </c>
      <c r="AC281" s="5" t="s">
        <v>371</v>
      </c>
      <c r="AD281" s="5" t="s">
        <v>371</v>
      </c>
      <c r="AE281" s="5" t="s">
        <v>371</v>
      </c>
      <c r="AF281" s="11" t="s">
        <v>429</v>
      </c>
      <c r="AG281" s="11" t="s">
        <v>429</v>
      </c>
      <c r="AH281" s="11" t="s">
        <v>429</v>
      </c>
      <c r="AI281" s="11" t="s">
        <v>429</v>
      </c>
      <c r="AJ281" s="59">
        <v>95</v>
      </c>
      <c r="AK281" s="59">
        <v>95</v>
      </c>
      <c r="AL281" s="4">
        <f t="shared" si="86"/>
        <v>1</v>
      </c>
      <c r="AM281" s="11">
        <v>20</v>
      </c>
      <c r="AN281" s="58">
        <f t="shared" si="95"/>
        <v>1.3344381338224991</v>
      </c>
      <c r="AO281" s="58">
        <f t="shared" si="91"/>
        <v>1.2134438133822498</v>
      </c>
      <c r="AP281" s="59">
        <v>445</v>
      </c>
      <c r="AQ281" s="40">
        <f t="shared" si="87"/>
        <v>242.72727272727272</v>
      </c>
      <c r="AR281" s="40">
        <f t="shared" si="88"/>
        <v>294.5</v>
      </c>
      <c r="AS281" s="40">
        <f t="shared" si="89"/>
        <v>51.77272727272728</v>
      </c>
      <c r="AT281" s="40">
        <v>50.4</v>
      </c>
      <c r="AU281" s="40">
        <v>39.1</v>
      </c>
      <c r="AV281" s="40">
        <v>45.2</v>
      </c>
      <c r="AW281" s="40">
        <v>40.4</v>
      </c>
      <c r="AX281" s="40">
        <v>51</v>
      </c>
      <c r="AY281" s="40">
        <f t="shared" si="92"/>
        <v>68.400000000000006</v>
      </c>
      <c r="AZ281" s="11"/>
      <c r="BA281" s="40">
        <f t="shared" si="93"/>
        <v>68.400000000000006</v>
      </c>
      <c r="BB281" s="40">
        <v>0</v>
      </c>
      <c r="BC281" s="40">
        <f t="shared" si="94"/>
        <v>68.400000000000006</v>
      </c>
      <c r="BD281" s="40"/>
      <c r="BE281" s="40">
        <f t="shared" si="90"/>
        <v>68.400000000000006</v>
      </c>
      <c r="BF281" s="26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10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10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10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10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9"/>
      <c r="GC281" s="10"/>
      <c r="GD281" s="9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  <c r="GW281" s="9"/>
      <c r="GX281" s="9"/>
      <c r="GY281" s="9"/>
      <c r="GZ281" s="9"/>
      <c r="HA281" s="9"/>
      <c r="HB281" s="9"/>
      <c r="HC281" s="9"/>
      <c r="HD281" s="9"/>
      <c r="HE281" s="10"/>
      <c r="HF281" s="9"/>
      <c r="HG281" s="9"/>
    </row>
    <row r="282" spans="1:215" s="2" customFormat="1" ht="16.95" customHeight="1">
      <c r="A282" s="14" t="s">
        <v>279</v>
      </c>
      <c r="B282" s="40">
        <v>38386</v>
      </c>
      <c r="C282" s="40">
        <v>35237.5</v>
      </c>
      <c r="D282" s="4">
        <f t="shared" si="82"/>
        <v>0.91797790861251494</v>
      </c>
      <c r="E282" s="11">
        <v>10</v>
      </c>
      <c r="F282" s="5" t="s">
        <v>371</v>
      </c>
      <c r="G282" s="5" t="s">
        <v>371</v>
      </c>
      <c r="H282" s="5" t="s">
        <v>371</v>
      </c>
      <c r="I282" s="5" t="s">
        <v>371</v>
      </c>
      <c r="J282" s="5" t="s">
        <v>371</v>
      </c>
      <c r="K282" s="5" t="s">
        <v>371</v>
      </c>
      <c r="L282" s="5" t="s">
        <v>371</v>
      </c>
      <c r="M282" s="5" t="s">
        <v>371</v>
      </c>
      <c r="N282" s="40">
        <v>8897.1</v>
      </c>
      <c r="O282" s="40">
        <v>7612.3</v>
      </c>
      <c r="P282" s="4">
        <f t="shared" si="83"/>
        <v>0.85559339560081371</v>
      </c>
      <c r="Q282" s="11">
        <v>20</v>
      </c>
      <c r="R282" s="11">
        <v>1</v>
      </c>
      <c r="S282" s="11">
        <v>15</v>
      </c>
      <c r="T282" s="40">
        <v>0</v>
      </c>
      <c r="U282" s="40">
        <v>0</v>
      </c>
      <c r="V282" s="4">
        <f t="shared" si="84"/>
        <v>1</v>
      </c>
      <c r="W282" s="11">
        <v>15</v>
      </c>
      <c r="X282" s="40">
        <v>3.6</v>
      </c>
      <c r="Y282" s="40">
        <v>4.0999999999999996</v>
      </c>
      <c r="Z282" s="4">
        <f t="shared" si="85"/>
        <v>1.1388888888888888</v>
      </c>
      <c r="AA282" s="11">
        <v>35</v>
      </c>
      <c r="AB282" s="5" t="s">
        <v>371</v>
      </c>
      <c r="AC282" s="5" t="s">
        <v>371</v>
      </c>
      <c r="AD282" s="5" t="s">
        <v>371</v>
      </c>
      <c r="AE282" s="5" t="s">
        <v>371</v>
      </c>
      <c r="AF282" s="11" t="s">
        <v>429</v>
      </c>
      <c r="AG282" s="11" t="s">
        <v>429</v>
      </c>
      <c r="AH282" s="11" t="s">
        <v>429</v>
      </c>
      <c r="AI282" s="11" t="s">
        <v>429</v>
      </c>
      <c r="AJ282" s="59">
        <v>127</v>
      </c>
      <c r="AK282" s="59">
        <v>129</v>
      </c>
      <c r="AL282" s="4">
        <f t="shared" si="86"/>
        <v>1.015748031496063</v>
      </c>
      <c r="AM282" s="11">
        <v>20</v>
      </c>
      <c r="AN282" s="58">
        <f t="shared" si="95"/>
        <v>1.0127627716449894</v>
      </c>
      <c r="AO282" s="58">
        <f t="shared" si="91"/>
        <v>1.0127627716449894</v>
      </c>
      <c r="AP282" s="59">
        <v>2093</v>
      </c>
      <c r="AQ282" s="40">
        <f t="shared" si="87"/>
        <v>1141.6363636363637</v>
      </c>
      <c r="AR282" s="40">
        <f t="shared" si="88"/>
        <v>1156.2</v>
      </c>
      <c r="AS282" s="40">
        <f t="shared" si="89"/>
        <v>14.563636363636306</v>
      </c>
      <c r="AT282" s="40">
        <v>228.5</v>
      </c>
      <c r="AU282" s="40">
        <v>190.2</v>
      </c>
      <c r="AV282" s="40">
        <v>177.1</v>
      </c>
      <c r="AW282" s="40">
        <v>198.3</v>
      </c>
      <c r="AX282" s="40">
        <v>166.4</v>
      </c>
      <c r="AY282" s="40">
        <f t="shared" si="92"/>
        <v>195.70000000000016</v>
      </c>
      <c r="AZ282" s="11"/>
      <c r="BA282" s="40">
        <f t="shared" si="93"/>
        <v>195.70000000000016</v>
      </c>
      <c r="BB282" s="40">
        <v>0</v>
      </c>
      <c r="BC282" s="40">
        <f t="shared" si="94"/>
        <v>195.70000000000016</v>
      </c>
      <c r="BD282" s="40">
        <f>MIN(BC282,134.6)</f>
        <v>134.6</v>
      </c>
      <c r="BE282" s="40">
        <f t="shared" si="90"/>
        <v>61.1</v>
      </c>
      <c r="BF282" s="26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10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10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10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10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10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9"/>
      <c r="GZ282" s="9"/>
      <c r="HA282" s="9"/>
      <c r="HB282" s="9"/>
      <c r="HC282" s="9"/>
      <c r="HD282" s="9"/>
      <c r="HE282" s="10"/>
      <c r="HF282" s="9"/>
      <c r="HG282" s="9"/>
    </row>
    <row r="283" spans="1:215" s="2" customFormat="1" ht="16.95" customHeight="1">
      <c r="A283" s="14" t="s">
        <v>280</v>
      </c>
      <c r="B283" s="40">
        <v>7528</v>
      </c>
      <c r="C283" s="40">
        <v>13959.3</v>
      </c>
      <c r="D283" s="4">
        <f t="shared" si="82"/>
        <v>1.8543172157279488</v>
      </c>
      <c r="E283" s="11">
        <v>10</v>
      </c>
      <c r="F283" s="5" t="s">
        <v>371</v>
      </c>
      <c r="G283" s="5" t="s">
        <v>371</v>
      </c>
      <c r="H283" s="5" t="s">
        <v>371</v>
      </c>
      <c r="I283" s="5" t="s">
        <v>371</v>
      </c>
      <c r="J283" s="5" t="s">
        <v>371</v>
      </c>
      <c r="K283" s="5" t="s">
        <v>371</v>
      </c>
      <c r="L283" s="5" t="s">
        <v>371</v>
      </c>
      <c r="M283" s="5" t="s">
        <v>371</v>
      </c>
      <c r="N283" s="40">
        <v>3968.1</v>
      </c>
      <c r="O283" s="40">
        <v>1665.4</v>
      </c>
      <c r="P283" s="4">
        <f t="shared" si="83"/>
        <v>0.4196970842468688</v>
      </c>
      <c r="Q283" s="11">
        <v>20</v>
      </c>
      <c r="R283" s="11">
        <v>1</v>
      </c>
      <c r="S283" s="11">
        <v>15</v>
      </c>
      <c r="T283" s="40">
        <v>0</v>
      </c>
      <c r="U283" s="40">
        <v>0</v>
      </c>
      <c r="V283" s="4">
        <f t="shared" si="84"/>
        <v>1</v>
      </c>
      <c r="W283" s="11">
        <v>25</v>
      </c>
      <c r="X283" s="40">
        <v>0.8</v>
      </c>
      <c r="Y283" s="40">
        <v>1.1000000000000001</v>
      </c>
      <c r="Z283" s="4">
        <f t="shared" si="85"/>
        <v>1.375</v>
      </c>
      <c r="AA283" s="11">
        <v>25</v>
      </c>
      <c r="AB283" s="5" t="s">
        <v>371</v>
      </c>
      <c r="AC283" s="5" t="s">
        <v>371</v>
      </c>
      <c r="AD283" s="5" t="s">
        <v>371</v>
      </c>
      <c r="AE283" s="5" t="s">
        <v>371</v>
      </c>
      <c r="AF283" s="11" t="s">
        <v>429</v>
      </c>
      <c r="AG283" s="11" t="s">
        <v>429</v>
      </c>
      <c r="AH283" s="11" t="s">
        <v>429</v>
      </c>
      <c r="AI283" s="11" t="s">
        <v>429</v>
      </c>
      <c r="AJ283" s="59">
        <v>45</v>
      </c>
      <c r="AK283" s="59">
        <v>45</v>
      </c>
      <c r="AL283" s="4">
        <f t="shared" si="86"/>
        <v>1</v>
      </c>
      <c r="AM283" s="11">
        <v>20</v>
      </c>
      <c r="AN283" s="58">
        <f t="shared" si="95"/>
        <v>1.0548879464540597</v>
      </c>
      <c r="AO283" s="58">
        <f t="shared" si="91"/>
        <v>1.0548879464540597</v>
      </c>
      <c r="AP283" s="59">
        <v>1707</v>
      </c>
      <c r="AQ283" s="40">
        <f t="shared" si="87"/>
        <v>931.09090909090912</v>
      </c>
      <c r="AR283" s="40">
        <f t="shared" si="88"/>
        <v>982.2</v>
      </c>
      <c r="AS283" s="40">
        <f t="shared" si="89"/>
        <v>51.109090909090924</v>
      </c>
      <c r="AT283" s="40">
        <v>193</v>
      </c>
      <c r="AU283" s="40">
        <v>110</v>
      </c>
      <c r="AV283" s="40">
        <v>256.89999999999998</v>
      </c>
      <c r="AW283" s="40">
        <v>196.6</v>
      </c>
      <c r="AX283" s="40">
        <v>120</v>
      </c>
      <c r="AY283" s="40">
        <f t="shared" si="92"/>
        <v>105.70000000000005</v>
      </c>
      <c r="AZ283" s="11"/>
      <c r="BA283" s="40">
        <f t="shared" si="93"/>
        <v>105.70000000000005</v>
      </c>
      <c r="BB283" s="40">
        <v>0</v>
      </c>
      <c r="BC283" s="40">
        <f t="shared" si="94"/>
        <v>105.70000000000005</v>
      </c>
      <c r="BD283" s="40"/>
      <c r="BE283" s="40">
        <f t="shared" si="90"/>
        <v>105.7</v>
      </c>
      <c r="BF283" s="26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10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10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10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10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10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9"/>
      <c r="HA283" s="9"/>
      <c r="HB283" s="9"/>
      <c r="HC283" s="9"/>
      <c r="HD283" s="9"/>
      <c r="HE283" s="10"/>
      <c r="HF283" s="9"/>
      <c r="HG283" s="9"/>
    </row>
    <row r="284" spans="1:215" s="2" customFormat="1" ht="16.95" customHeight="1">
      <c r="A284" s="14" t="s">
        <v>281</v>
      </c>
      <c r="B284" s="40">
        <v>274560</v>
      </c>
      <c r="C284" s="40">
        <v>310267.5</v>
      </c>
      <c r="D284" s="4">
        <f t="shared" si="82"/>
        <v>1.1300535402097902</v>
      </c>
      <c r="E284" s="11">
        <v>10</v>
      </c>
      <c r="F284" s="5" t="s">
        <v>371</v>
      </c>
      <c r="G284" s="5" t="s">
        <v>371</v>
      </c>
      <c r="H284" s="5" t="s">
        <v>371</v>
      </c>
      <c r="I284" s="5" t="s">
        <v>371</v>
      </c>
      <c r="J284" s="5" t="s">
        <v>371</v>
      </c>
      <c r="K284" s="5" t="s">
        <v>371</v>
      </c>
      <c r="L284" s="5" t="s">
        <v>371</v>
      </c>
      <c r="M284" s="5" t="s">
        <v>371</v>
      </c>
      <c r="N284" s="40">
        <v>3412.7</v>
      </c>
      <c r="O284" s="40">
        <v>2394.6999999999998</v>
      </c>
      <c r="P284" s="4">
        <f t="shared" si="83"/>
        <v>0.70170246432443517</v>
      </c>
      <c r="Q284" s="11">
        <v>20</v>
      </c>
      <c r="R284" s="11">
        <v>1</v>
      </c>
      <c r="S284" s="11">
        <v>15</v>
      </c>
      <c r="T284" s="40">
        <v>46</v>
      </c>
      <c r="U284" s="40">
        <v>48.8</v>
      </c>
      <c r="V284" s="4">
        <f t="shared" si="84"/>
        <v>1.0608695652173912</v>
      </c>
      <c r="W284" s="11">
        <v>5</v>
      </c>
      <c r="X284" s="40">
        <v>8</v>
      </c>
      <c r="Y284" s="40">
        <v>4</v>
      </c>
      <c r="Z284" s="4">
        <f t="shared" si="85"/>
        <v>0.5</v>
      </c>
      <c r="AA284" s="11">
        <v>45</v>
      </c>
      <c r="AB284" s="5" t="s">
        <v>371</v>
      </c>
      <c r="AC284" s="5" t="s">
        <v>371</v>
      </c>
      <c r="AD284" s="5" t="s">
        <v>371</v>
      </c>
      <c r="AE284" s="5" t="s">
        <v>371</v>
      </c>
      <c r="AF284" s="11" t="s">
        <v>429</v>
      </c>
      <c r="AG284" s="11" t="s">
        <v>429</v>
      </c>
      <c r="AH284" s="11" t="s">
        <v>429</v>
      </c>
      <c r="AI284" s="11" t="s">
        <v>429</v>
      </c>
      <c r="AJ284" s="59">
        <v>165</v>
      </c>
      <c r="AK284" s="59">
        <v>178</v>
      </c>
      <c r="AL284" s="4">
        <f t="shared" si="86"/>
        <v>1.0787878787878789</v>
      </c>
      <c r="AM284" s="11">
        <v>20</v>
      </c>
      <c r="AN284" s="58">
        <f t="shared" si="95"/>
        <v>0.78012773991679252</v>
      </c>
      <c r="AO284" s="58">
        <f t="shared" si="91"/>
        <v>0.78012773991679252</v>
      </c>
      <c r="AP284" s="59">
        <v>2796</v>
      </c>
      <c r="AQ284" s="40">
        <f t="shared" si="87"/>
        <v>1525.090909090909</v>
      </c>
      <c r="AR284" s="40">
        <f t="shared" si="88"/>
        <v>1189.8</v>
      </c>
      <c r="AS284" s="40">
        <f t="shared" si="89"/>
        <v>-335.29090909090905</v>
      </c>
      <c r="AT284" s="40">
        <v>181.2</v>
      </c>
      <c r="AU284" s="40">
        <v>112.7</v>
      </c>
      <c r="AV284" s="40">
        <v>168.6</v>
      </c>
      <c r="AW284" s="40">
        <v>171.5</v>
      </c>
      <c r="AX284" s="40">
        <v>307.39999999999998</v>
      </c>
      <c r="AY284" s="40">
        <f t="shared" si="92"/>
        <v>248.39999999999998</v>
      </c>
      <c r="AZ284" s="11"/>
      <c r="BA284" s="40">
        <f t="shared" si="93"/>
        <v>248.39999999999998</v>
      </c>
      <c r="BB284" s="40">
        <v>0</v>
      </c>
      <c r="BC284" s="40">
        <f t="shared" si="94"/>
        <v>248.39999999999998</v>
      </c>
      <c r="BD284" s="40"/>
      <c r="BE284" s="40">
        <f t="shared" si="90"/>
        <v>248.4</v>
      </c>
      <c r="BF284" s="26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10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10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10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10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9"/>
      <c r="GC284" s="10"/>
      <c r="GD284" s="9"/>
      <c r="GE284" s="9"/>
      <c r="GF284" s="9"/>
      <c r="GG284" s="9"/>
      <c r="GH284" s="9"/>
      <c r="GI284" s="9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9"/>
      <c r="GW284" s="9"/>
      <c r="GX284" s="9"/>
      <c r="GY284" s="9"/>
      <c r="GZ284" s="9"/>
      <c r="HA284" s="9"/>
      <c r="HB284" s="9"/>
      <c r="HC284" s="9"/>
      <c r="HD284" s="9"/>
      <c r="HE284" s="10"/>
      <c r="HF284" s="9"/>
      <c r="HG284" s="9"/>
    </row>
    <row r="285" spans="1:215" s="2" customFormat="1" ht="16.95" customHeight="1">
      <c r="A285" s="14" t="s">
        <v>282</v>
      </c>
      <c r="B285" s="40">
        <v>674305</v>
      </c>
      <c r="C285" s="40">
        <v>649663.1</v>
      </c>
      <c r="D285" s="4">
        <f t="shared" si="82"/>
        <v>0.96345585454653304</v>
      </c>
      <c r="E285" s="11">
        <v>10</v>
      </c>
      <c r="F285" s="5" t="s">
        <v>371</v>
      </c>
      <c r="G285" s="5" t="s">
        <v>371</v>
      </c>
      <c r="H285" s="5" t="s">
        <v>371</v>
      </c>
      <c r="I285" s="5" t="s">
        <v>371</v>
      </c>
      <c r="J285" s="5" t="s">
        <v>371</v>
      </c>
      <c r="K285" s="5" t="s">
        <v>371</v>
      </c>
      <c r="L285" s="5" t="s">
        <v>371</v>
      </c>
      <c r="M285" s="5" t="s">
        <v>371</v>
      </c>
      <c r="N285" s="40">
        <v>20519.599999999999</v>
      </c>
      <c r="O285" s="40">
        <v>15635.5</v>
      </c>
      <c r="P285" s="4">
        <f t="shared" si="83"/>
        <v>0.76197879100957144</v>
      </c>
      <c r="Q285" s="11">
        <v>20</v>
      </c>
      <c r="R285" s="11">
        <v>1</v>
      </c>
      <c r="S285" s="11">
        <v>15</v>
      </c>
      <c r="T285" s="40">
        <v>0</v>
      </c>
      <c r="U285" s="40">
        <v>0</v>
      </c>
      <c r="V285" s="4">
        <f t="shared" si="84"/>
        <v>1</v>
      </c>
      <c r="W285" s="11">
        <v>10</v>
      </c>
      <c r="X285" s="40">
        <v>0.6</v>
      </c>
      <c r="Y285" s="40">
        <v>1.6</v>
      </c>
      <c r="Z285" s="4">
        <f t="shared" si="85"/>
        <v>2.666666666666667</v>
      </c>
      <c r="AA285" s="11">
        <v>40</v>
      </c>
      <c r="AB285" s="5" t="s">
        <v>371</v>
      </c>
      <c r="AC285" s="5" t="s">
        <v>371</v>
      </c>
      <c r="AD285" s="5" t="s">
        <v>371</v>
      </c>
      <c r="AE285" s="5" t="s">
        <v>371</v>
      </c>
      <c r="AF285" s="11" t="s">
        <v>429</v>
      </c>
      <c r="AG285" s="11" t="s">
        <v>429</v>
      </c>
      <c r="AH285" s="11" t="s">
        <v>429</v>
      </c>
      <c r="AI285" s="11" t="s">
        <v>429</v>
      </c>
      <c r="AJ285" s="59">
        <v>25</v>
      </c>
      <c r="AK285" s="59">
        <v>31</v>
      </c>
      <c r="AL285" s="4">
        <f t="shared" si="86"/>
        <v>1.24</v>
      </c>
      <c r="AM285" s="11">
        <v>20</v>
      </c>
      <c r="AN285" s="58">
        <f t="shared" si="95"/>
        <v>1.5768765307158561</v>
      </c>
      <c r="AO285" s="58">
        <f t="shared" si="91"/>
        <v>1.2376876530715855</v>
      </c>
      <c r="AP285" s="59">
        <v>0</v>
      </c>
      <c r="AQ285" s="40">
        <f t="shared" si="87"/>
        <v>0</v>
      </c>
      <c r="AR285" s="40">
        <f t="shared" si="88"/>
        <v>0</v>
      </c>
      <c r="AS285" s="40">
        <f t="shared" si="89"/>
        <v>0</v>
      </c>
      <c r="AT285" s="40">
        <v>0</v>
      </c>
      <c r="AU285" s="40">
        <v>0</v>
      </c>
      <c r="AV285" s="40">
        <v>0</v>
      </c>
      <c r="AW285" s="40">
        <v>0</v>
      </c>
      <c r="AX285" s="40">
        <v>0</v>
      </c>
      <c r="AY285" s="40">
        <f t="shared" si="92"/>
        <v>0</v>
      </c>
      <c r="AZ285" s="11"/>
      <c r="BA285" s="40">
        <f t="shared" si="93"/>
        <v>0</v>
      </c>
      <c r="BB285" s="40">
        <v>0</v>
      </c>
      <c r="BC285" s="40">
        <f t="shared" si="94"/>
        <v>0</v>
      </c>
      <c r="BD285" s="40"/>
      <c r="BE285" s="40">
        <f t="shared" si="90"/>
        <v>0</v>
      </c>
      <c r="BF285" s="26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10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10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10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10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9"/>
      <c r="GC285" s="10"/>
      <c r="GD285" s="9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  <c r="GW285" s="9"/>
      <c r="GX285" s="9"/>
      <c r="GY285" s="9"/>
      <c r="GZ285" s="9"/>
      <c r="HA285" s="9"/>
      <c r="HB285" s="9"/>
      <c r="HC285" s="9"/>
      <c r="HD285" s="9"/>
      <c r="HE285" s="10"/>
      <c r="HF285" s="9"/>
      <c r="HG285" s="9"/>
    </row>
    <row r="286" spans="1:215" s="2" customFormat="1" ht="16.95" customHeight="1">
      <c r="A286" s="14" t="s">
        <v>170</v>
      </c>
      <c r="B286" s="40">
        <v>0</v>
      </c>
      <c r="C286" s="40">
        <v>0</v>
      </c>
      <c r="D286" s="4">
        <f t="shared" si="82"/>
        <v>0</v>
      </c>
      <c r="E286" s="11">
        <v>0</v>
      </c>
      <c r="F286" s="5" t="s">
        <v>371</v>
      </c>
      <c r="G286" s="5" t="s">
        <v>371</v>
      </c>
      <c r="H286" s="5" t="s">
        <v>371</v>
      </c>
      <c r="I286" s="5" t="s">
        <v>371</v>
      </c>
      <c r="J286" s="5" t="s">
        <v>371</v>
      </c>
      <c r="K286" s="5" t="s">
        <v>371</v>
      </c>
      <c r="L286" s="5" t="s">
        <v>371</v>
      </c>
      <c r="M286" s="5" t="s">
        <v>371</v>
      </c>
      <c r="N286" s="40">
        <v>2342.4</v>
      </c>
      <c r="O286" s="40">
        <v>2143.1</v>
      </c>
      <c r="P286" s="4">
        <f t="shared" si="83"/>
        <v>0.91491632513661192</v>
      </c>
      <c r="Q286" s="11">
        <v>20</v>
      </c>
      <c r="R286" s="11">
        <v>1</v>
      </c>
      <c r="S286" s="11">
        <v>15</v>
      </c>
      <c r="T286" s="40">
        <v>508</v>
      </c>
      <c r="U286" s="40">
        <v>503.2</v>
      </c>
      <c r="V286" s="4">
        <f t="shared" si="84"/>
        <v>0.99055118110236218</v>
      </c>
      <c r="W286" s="11">
        <v>25</v>
      </c>
      <c r="X286" s="40">
        <v>19.3</v>
      </c>
      <c r="Y286" s="40">
        <v>20.2</v>
      </c>
      <c r="Z286" s="4">
        <f t="shared" si="85"/>
        <v>1.0466321243523315</v>
      </c>
      <c r="AA286" s="11">
        <v>25</v>
      </c>
      <c r="AB286" s="5" t="s">
        <v>371</v>
      </c>
      <c r="AC286" s="5" t="s">
        <v>371</v>
      </c>
      <c r="AD286" s="5" t="s">
        <v>371</v>
      </c>
      <c r="AE286" s="5" t="s">
        <v>371</v>
      </c>
      <c r="AF286" s="11" t="s">
        <v>429</v>
      </c>
      <c r="AG286" s="11" t="s">
        <v>429</v>
      </c>
      <c r="AH286" s="11" t="s">
        <v>429</v>
      </c>
      <c r="AI286" s="11" t="s">
        <v>429</v>
      </c>
      <c r="AJ286" s="59">
        <v>482</v>
      </c>
      <c r="AK286" s="59">
        <v>497</v>
      </c>
      <c r="AL286" s="4">
        <f t="shared" si="86"/>
        <v>1.0311203319502074</v>
      </c>
      <c r="AM286" s="11">
        <v>20</v>
      </c>
      <c r="AN286" s="58">
        <f t="shared" si="95"/>
        <v>0.99857443598194018</v>
      </c>
      <c r="AO286" s="58">
        <f t="shared" si="91"/>
        <v>0.99857443598194018</v>
      </c>
      <c r="AP286" s="59">
        <v>284</v>
      </c>
      <c r="AQ286" s="40">
        <f t="shared" si="87"/>
        <v>154.90909090909091</v>
      </c>
      <c r="AR286" s="40">
        <f t="shared" si="88"/>
        <v>154.69999999999999</v>
      </c>
      <c r="AS286" s="40">
        <f t="shared" si="89"/>
        <v>-0.20909090909091788</v>
      </c>
      <c r="AT286" s="40">
        <v>18.899999999999999</v>
      </c>
      <c r="AU286" s="40">
        <v>19.899999999999999</v>
      </c>
      <c r="AV286" s="40">
        <v>25.4</v>
      </c>
      <c r="AW286" s="40">
        <v>21.3</v>
      </c>
      <c r="AX286" s="40">
        <v>28.5</v>
      </c>
      <c r="AY286" s="40">
        <f t="shared" si="92"/>
        <v>40.700000000000003</v>
      </c>
      <c r="AZ286" s="11"/>
      <c r="BA286" s="40">
        <f t="shared" si="93"/>
        <v>40.700000000000003</v>
      </c>
      <c r="BB286" s="40">
        <v>0</v>
      </c>
      <c r="BC286" s="40">
        <f t="shared" si="94"/>
        <v>40.700000000000003</v>
      </c>
      <c r="BD286" s="40"/>
      <c r="BE286" s="40">
        <f t="shared" si="90"/>
        <v>40.700000000000003</v>
      </c>
      <c r="BF286" s="26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10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10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10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10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9"/>
      <c r="GC286" s="10"/>
      <c r="GD286" s="9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  <c r="GW286" s="9"/>
      <c r="GX286" s="9"/>
      <c r="GY286" s="9"/>
      <c r="GZ286" s="9"/>
      <c r="HA286" s="9"/>
      <c r="HB286" s="9"/>
      <c r="HC286" s="9"/>
      <c r="HD286" s="9"/>
      <c r="HE286" s="10"/>
      <c r="HF286" s="9"/>
      <c r="HG286" s="9"/>
    </row>
    <row r="287" spans="1:215" s="2" customFormat="1" ht="16.95" customHeight="1">
      <c r="A287" s="19" t="s">
        <v>283</v>
      </c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26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10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10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10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10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10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9"/>
      <c r="GZ287" s="9"/>
      <c r="HA287" s="9"/>
      <c r="HB287" s="9"/>
      <c r="HC287" s="9"/>
      <c r="HD287" s="9"/>
      <c r="HE287" s="10"/>
      <c r="HF287" s="9"/>
      <c r="HG287" s="9"/>
    </row>
    <row r="288" spans="1:215" s="2" customFormat="1" ht="16.95" customHeight="1">
      <c r="A288" s="62" t="s">
        <v>73</v>
      </c>
      <c r="B288" s="40">
        <v>427458</v>
      </c>
      <c r="C288" s="40">
        <v>433425</v>
      </c>
      <c r="D288" s="4">
        <f t="shared" si="82"/>
        <v>1.0139592661735188</v>
      </c>
      <c r="E288" s="11">
        <v>10</v>
      </c>
      <c r="F288" s="5" t="s">
        <v>371</v>
      </c>
      <c r="G288" s="5" t="s">
        <v>371</v>
      </c>
      <c r="H288" s="5" t="s">
        <v>371</v>
      </c>
      <c r="I288" s="5" t="s">
        <v>371</v>
      </c>
      <c r="J288" s="5" t="s">
        <v>371</v>
      </c>
      <c r="K288" s="5" t="s">
        <v>371</v>
      </c>
      <c r="L288" s="5" t="s">
        <v>371</v>
      </c>
      <c r="M288" s="5" t="s">
        <v>371</v>
      </c>
      <c r="N288" s="40">
        <v>2969.1</v>
      </c>
      <c r="O288" s="40">
        <v>2115</v>
      </c>
      <c r="P288" s="4">
        <f t="shared" si="83"/>
        <v>0.71233707183995154</v>
      </c>
      <c r="Q288" s="11">
        <v>20</v>
      </c>
      <c r="R288" s="11">
        <v>1</v>
      </c>
      <c r="S288" s="11">
        <v>15</v>
      </c>
      <c r="T288" s="40">
        <v>0</v>
      </c>
      <c r="U288" s="40">
        <v>0</v>
      </c>
      <c r="V288" s="4">
        <f t="shared" si="84"/>
        <v>1</v>
      </c>
      <c r="W288" s="11">
        <v>5</v>
      </c>
      <c r="X288" s="40">
        <v>6415</v>
      </c>
      <c r="Y288" s="40">
        <v>6498.4</v>
      </c>
      <c r="Z288" s="4">
        <f t="shared" si="85"/>
        <v>1.0130007794232267</v>
      </c>
      <c r="AA288" s="11">
        <v>45</v>
      </c>
      <c r="AB288" s="5" t="s">
        <v>371</v>
      </c>
      <c r="AC288" s="5" t="s">
        <v>371</v>
      </c>
      <c r="AD288" s="5" t="s">
        <v>371</v>
      </c>
      <c r="AE288" s="5" t="s">
        <v>371</v>
      </c>
      <c r="AF288" s="11" t="s">
        <v>429</v>
      </c>
      <c r="AG288" s="11" t="s">
        <v>429</v>
      </c>
      <c r="AH288" s="11" t="s">
        <v>429</v>
      </c>
      <c r="AI288" s="11" t="s">
        <v>429</v>
      </c>
      <c r="AJ288" s="59">
        <v>26</v>
      </c>
      <c r="AK288" s="59">
        <v>26</v>
      </c>
      <c r="AL288" s="4">
        <f t="shared" si="86"/>
        <v>1</v>
      </c>
      <c r="AM288" s="11">
        <v>20</v>
      </c>
      <c r="AN288" s="58">
        <f t="shared" si="95"/>
        <v>0.95627277541373401</v>
      </c>
      <c r="AO288" s="58">
        <f t="shared" si="91"/>
        <v>0.95627277541373401</v>
      </c>
      <c r="AP288" s="59">
        <v>551</v>
      </c>
      <c r="AQ288" s="40">
        <f t="shared" si="87"/>
        <v>300.54545454545456</v>
      </c>
      <c r="AR288" s="40">
        <f t="shared" si="88"/>
        <v>287.39999999999998</v>
      </c>
      <c r="AS288" s="40">
        <f t="shared" si="89"/>
        <v>-13.145454545454584</v>
      </c>
      <c r="AT288" s="40">
        <v>48.2</v>
      </c>
      <c r="AU288" s="40">
        <v>45.7</v>
      </c>
      <c r="AV288" s="40">
        <v>48.3</v>
      </c>
      <c r="AW288" s="40">
        <v>43.5</v>
      </c>
      <c r="AX288" s="40">
        <v>46.5</v>
      </c>
      <c r="AY288" s="40">
        <f t="shared" si="92"/>
        <v>55.199999999999989</v>
      </c>
      <c r="AZ288" s="11"/>
      <c r="BA288" s="40">
        <f t="shared" si="93"/>
        <v>55.199999999999989</v>
      </c>
      <c r="BB288" s="40">
        <v>0</v>
      </c>
      <c r="BC288" s="40">
        <f t="shared" si="94"/>
        <v>55.199999999999989</v>
      </c>
      <c r="BD288" s="40"/>
      <c r="BE288" s="40">
        <f t="shared" si="90"/>
        <v>55.2</v>
      </c>
      <c r="BF288" s="26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10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10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10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10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10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9"/>
      <c r="GZ288" s="9"/>
      <c r="HA288" s="9"/>
      <c r="HB288" s="9"/>
      <c r="HC288" s="9"/>
      <c r="HD288" s="9"/>
      <c r="HE288" s="10"/>
      <c r="HF288" s="9"/>
      <c r="HG288" s="9"/>
    </row>
    <row r="289" spans="1:215" s="2" customFormat="1" ht="16.95" customHeight="1">
      <c r="A289" s="62" t="s">
        <v>284</v>
      </c>
      <c r="B289" s="40">
        <v>74</v>
      </c>
      <c r="C289" s="40">
        <v>59.6</v>
      </c>
      <c r="D289" s="4">
        <f t="shared" si="82"/>
        <v>0.80540540540540539</v>
      </c>
      <c r="E289" s="11">
        <v>10</v>
      </c>
      <c r="F289" s="5" t="s">
        <v>371</v>
      </c>
      <c r="G289" s="5" t="s">
        <v>371</v>
      </c>
      <c r="H289" s="5" t="s">
        <v>371</v>
      </c>
      <c r="I289" s="5" t="s">
        <v>371</v>
      </c>
      <c r="J289" s="5" t="s">
        <v>371</v>
      </c>
      <c r="K289" s="5" t="s">
        <v>371</v>
      </c>
      <c r="L289" s="5" t="s">
        <v>371</v>
      </c>
      <c r="M289" s="5" t="s">
        <v>371</v>
      </c>
      <c r="N289" s="40">
        <v>1115.3</v>
      </c>
      <c r="O289" s="40">
        <v>367.5</v>
      </c>
      <c r="P289" s="4">
        <f t="shared" si="83"/>
        <v>0.32950775576078184</v>
      </c>
      <c r="Q289" s="11">
        <v>20</v>
      </c>
      <c r="R289" s="11">
        <v>1</v>
      </c>
      <c r="S289" s="11">
        <v>15</v>
      </c>
      <c r="T289" s="40">
        <v>0</v>
      </c>
      <c r="U289" s="40">
        <v>0</v>
      </c>
      <c r="V289" s="4">
        <f t="shared" si="84"/>
        <v>1</v>
      </c>
      <c r="W289" s="11">
        <v>20</v>
      </c>
      <c r="X289" s="40">
        <v>0</v>
      </c>
      <c r="Y289" s="40">
        <v>0</v>
      </c>
      <c r="Z289" s="4">
        <f t="shared" si="85"/>
        <v>1</v>
      </c>
      <c r="AA289" s="11">
        <v>30</v>
      </c>
      <c r="AB289" s="5" t="s">
        <v>371</v>
      </c>
      <c r="AC289" s="5" t="s">
        <v>371</v>
      </c>
      <c r="AD289" s="5" t="s">
        <v>371</v>
      </c>
      <c r="AE289" s="5" t="s">
        <v>371</v>
      </c>
      <c r="AF289" s="11" t="s">
        <v>429</v>
      </c>
      <c r="AG289" s="11" t="s">
        <v>429</v>
      </c>
      <c r="AH289" s="11" t="s">
        <v>429</v>
      </c>
      <c r="AI289" s="11" t="s">
        <v>429</v>
      </c>
      <c r="AJ289" s="59">
        <v>48</v>
      </c>
      <c r="AK289" s="59">
        <v>48</v>
      </c>
      <c r="AL289" s="4">
        <f t="shared" si="86"/>
        <v>1</v>
      </c>
      <c r="AM289" s="11">
        <v>20</v>
      </c>
      <c r="AN289" s="58">
        <f t="shared" si="95"/>
        <v>0.86647138408060598</v>
      </c>
      <c r="AO289" s="58">
        <f t="shared" si="91"/>
        <v>0.86647138408060598</v>
      </c>
      <c r="AP289" s="59">
        <v>53</v>
      </c>
      <c r="AQ289" s="40">
        <f t="shared" si="87"/>
        <v>28.90909090909091</v>
      </c>
      <c r="AR289" s="40">
        <f t="shared" si="88"/>
        <v>25</v>
      </c>
      <c r="AS289" s="40">
        <f t="shared" si="89"/>
        <v>-3.9090909090909101</v>
      </c>
      <c r="AT289" s="40">
        <v>3.4</v>
      </c>
      <c r="AU289" s="40">
        <v>3.4</v>
      </c>
      <c r="AV289" s="40">
        <v>4.0999999999999996</v>
      </c>
      <c r="AW289" s="40">
        <v>3.7</v>
      </c>
      <c r="AX289" s="40">
        <v>4.0999999999999996</v>
      </c>
      <c r="AY289" s="40">
        <f t="shared" si="92"/>
        <v>6.3000000000000043</v>
      </c>
      <c r="AZ289" s="11"/>
      <c r="BA289" s="40">
        <f t="shared" si="93"/>
        <v>6.3000000000000043</v>
      </c>
      <c r="BB289" s="40">
        <v>0</v>
      </c>
      <c r="BC289" s="40">
        <f t="shared" si="94"/>
        <v>6.3000000000000043</v>
      </c>
      <c r="BD289" s="40"/>
      <c r="BE289" s="40">
        <f t="shared" si="90"/>
        <v>6.3</v>
      </c>
      <c r="BF289" s="26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10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10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10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10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9"/>
      <c r="GC289" s="10"/>
      <c r="GD289" s="9"/>
      <c r="GE289" s="9"/>
      <c r="GF289" s="9"/>
      <c r="GG289" s="9"/>
      <c r="GH289" s="9"/>
      <c r="GI289" s="9"/>
      <c r="GJ289" s="9"/>
      <c r="GK289" s="9"/>
      <c r="GL289" s="9"/>
      <c r="GM289" s="9"/>
      <c r="GN289" s="9"/>
      <c r="GO289" s="9"/>
      <c r="GP289" s="9"/>
      <c r="GQ289" s="9"/>
      <c r="GR289" s="9"/>
      <c r="GS289" s="9"/>
      <c r="GT289" s="9"/>
      <c r="GU289" s="9"/>
      <c r="GV289" s="9"/>
      <c r="GW289" s="9"/>
      <c r="GX289" s="9"/>
      <c r="GY289" s="9"/>
      <c r="GZ289" s="9"/>
      <c r="HA289" s="9"/>
      <c r="HB289" s="9"/>
      <c r="HC289" s="9"/>
      <c r="HD289" s="9"/>
      <c r="HE289" s="10"/>
      <c r="HF289" s="9"/>
      <c r="HG289" s="9"/>
    </row>
    <row r="290" spans="1:215" s="2" customFormat="1" ht="16.95" customHeight="1">
      <c r="A290" s="62" t="s">
        <v>285</v>
      </c>
      <c r="B290" s="40">
        <v>11505</v>
      </c>
      <c r="C290" s="40">
        <v>5369.2</v>
      </c>
      <c r="D290" s="4">
        <f t="shared" si="82"/>
        <v>0.46668405041286398</v>
      </c>
      <c r="E290" s="11">
        <v>10</v>
      </c>
      <c r="F290" s="5" t="s">
        <v>371</v>
      </c>
      <c r="G290" s="5" t="s">
        <v>371</v>
      </c>
      <c r="H290" s="5" t="s">
        <v>371</v>
      </c>
      <c r="I290" s="5" t="s">
        <v>371</v>
      </c>
      <c r="J290" s="5" t="s">
        <v>371</v>
      </c>
      <c r="K290" s="5" t="s">
        <v>371</v>
      </c>
      <c r="L290" s="5" t="s">
        <v>371</v>
      </c>
      <c r="M290" s="5" t="s">
        <v>371</v>
      </c>
      <c r="N290" s="40">
        <v>2127.6</v>
      </c>
      <c r="O290" s="40">
        <v>1060.5</v>
      </c>
      <c r="P290" s="4">
        <f t="shared" si="83"/>
        <v>0.49844895657078403</v>
      </c>
      <c r="Q290" s="11">
        <v>20</v>
      </c>
      <c r="R290" s="11">
        <v>1</v>
      </c>
      <c r="S290" s="11">
        <v>15</v>
      </c>
      <c r="T290" s="40">
        <v>0</v>
      </c>
      <c r="U290" s="40">
        <v>0</v>
      </c>
      <c r="V290" s="4">
        <f t="shared" si="84"/>
        <v>1</v>
      </c>
      <c r="W290" s="11">
        <v>25</v>
      </c>
      <c r="X290" s="40">
        <v>0</v>
      </c>
      <c r="Y290" s="40">
        <v>0</v>
      </c>
      <c r="Z290" s="4">
        <f t="shared" si="85"/>
        <v>1</v>
      </c>
      <c r="AA290" s="11">
        <v>25</v>
      </c>
      <c r="AB290" s="5" t="s">
        <v>371</v>
      </c>
      <c r="AC290" s="5" t="s">
        <v>371</v>
      </c>
      <c r="AD290" s="5" t="s">
        <v>371</v>
      </c>
      <c r="AE290" s="5" t="s">
        <v>371</v>
      </c>
      <c r="AF290" s="11" t="s">
        <v>429</v>
      </c>
      <c r="AG290" s="11" t="s">
        <v>429</v>
      </c>
      <c r="AH290" s="11" t="s">
        <v>429</v>
      </c>
      <c r="AI290" s="11" t="s">
        <v>429</v>
      </c>
      <c r="AJ290" s="59">
        <v>133</v>
      </c>
      <c r="AK290" s="59">
        <v>136</v>
      </c>
      <c r="AL290" s="4">
        <f t="shared" si="86"/>
        <v>1.0225563909774436</v>
      </c>
      <c r="AM290" s="11">
        <v>20</v>
      </c>
      <c r="AN290" s="58">
        <f t="shared" si="95"/>
        <v>0.87032128221820171</v>
      </c>
      <c r="AO290" s="58">
        <f t="shared" si="91"/>
        <v>0.87032128221820171</v>
      </c>
      <c r="AP290" s="59">
        <v>132</v>
      </c>
      <c r="AQ290" s="40">
        <f t="shared" si="87"/>
        <v>72</v>
      </c>
      <c r="AR290" s="40">
        <f t="shared" si="88"/>
        <v>62.7</v>
      </c>
      <c r="AS290" s="40">
        <f t="shared" si="89"/>
        <v>-9.2999999999999972</v>
      </c>
      <c r="AT290" s="40">
        <v>8.6999999999999993</v>
      </c>
      <c r="AU290" s="40">
        <v>9.6999999999999993</v>
      </c>
      <c r="AV290" s="40">
        <v>10.9</v>
      </c>
      <c r="AW290" s="40">
        <v>9.1</v>
      </c>
      <c r="AX290" s="40">
        <v>12.4</v>
      </c>
      <c r="AY290" s="40">
        <f t="shared" si="92"/>
        <v>11.900000000000006</v>
      </c>
      <c r="AZ290" s="11"/>
      <c r="BA290" s="40">
        <f t="shared" si="93"/>
        <v>11.900000000000006</v>
      </c>
      <c r="BB290" s="40">
        <v>0</v>
      </c>
      <c r="BC290" s="40">
        <f t="shared" si="94"/>
        <v>11.900000000000006</v>
      </c>
      <c r="BD290" s="40">
        <f>BC290</f>
        <v>11.900000000000006</v>
      </c>
      <c r="BE290" s="40">
        <f t="shared" si="90"/>
        <v>0</v>
      </c>
      <c r="BF290" s="26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10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10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10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10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9"/>
      <c r="GC290" s="10"/>
      <c r="GD290" s="9"/>
      <c r="GE290" s="9"/>
      <c r="GF290" s="9"/>
      <c r="GG290" s="9"/>
      <c r="GH290" s="9"/>
      <c r="GI290" s="9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9"/>
      <c r="GW290" s="9"/>
      <c r="GX290" s="9"/>
      <c r="GY290" s="9"/>
      <c r="GZ290" s="9"/>
      <c r="HA290" s="9"/>
      <c r="HB290" s="9"/>
      <c r="HC290" s="9"/>
      <c r="HD290" s="9"/>
      <c r="HE290" s="10"/>
      <c r="HF290" s="9"/>
      <c r="HG290" s="9"/>
    </row>
    <row r="291" spans="1:215" s="2" customFormat="1" ht="16.95" customHeight="1">
      <c r="A291" s="62" t="s">
        <v>54</v>
      </c>
      <c r="B291" s="40">
        <v>4689059</v>
      </c>
      <c r="C291" s="40">
        <v>5148499.8</v>
      </c>
      <c r="D291" s="4">
        <f t="shared" si="82"/>
        <v>1.0979814500094796</v>
      </c>
      <c r="E291" s="11">
        <v>10</v>
      </c>
      <c r="F291" s="5" t="s">
        <v>371</v>
      </c>
      <c r="G291" s="5" t="s">
        <v>371</v>
      </c>
      <c r="H291" s="5" t="s">
        <v>371</v>
      </c>
      <c r="I291" s="5" t="s">
        <v>371</v>
      </c>
      <c r="J291" s="5" t="s">
        <v>371</v>
      </c>
      <c r="K291" s="5" t="s">
        <v>371</v>
      </c>
      <c r="L291" s="5" t="s">
        <v>371</v>
      </c>
      <c r="M291" s="5" t="s">
        <v>371</v>
      </c>
      <c r="N291" s="40">
        <v>22733.9</v>
      </c>
      <c r="O291" s="40">
        <v>15933.2</v>
      </c>
      <c r="P291" s="4">
        <f t="shared" si="83"/>
        <v>0.70085643026493472</v>
      </c>
      <c r="Q291" s="11">
        <v>20</v>
      </c>
      <c r="R291" s="11">
        <v>1</v>
      </c>
      <c r="S291" s="11">
        <v>15</v>
      </c>
      <c r="T291" s="40">
        <v>2054</v>
      </c>
      <c r="U291" s="40">
        <v>1943.3</v>
      </c>
      <c r="V291" s="4">
        <f t="shared" si="84"/>
        <v>0.94610516066212269</v>
      </c>
      <c r="W291" s="11">
        <v>35</v>
      </c>
      <c r="X291" s="40">
        <v>0</v>
      </c>
      <c r="Y291" s="40">
        <v>11.5</v>
      </c>
      <c r="Z291" s="4">
        <f t="shared" si="85"/>
        <v>1</v>
      </c>
      <c r="AA291" s="11">
        <v>15</v>
      </c>
      <c r="AB291" s="5" t="s">
        <v>371</v>
      </c>
      <c r="AC291" s="5" t="s">
        <v>371</v>
      </c>
      <c r="AD291" s="5" t="s">
        <v>371</v>
      </c>
      <c r="AE291" s="5" t="s">
        <v>371</v>
      </c>
      <c r="AF291" s="11" t="s">
        <v>429</v>
      </c>
      <c r="AG291" s="11" t="s">
        <v>429</v>
      </c>
      <c r="AH291" s="11" t="s">
        <v>429</v>
      </c>
      <c r="AI291" s="11" t="s">
        <v>429</v>
      </c>
      <c r="AJ291" s="59">
        <v>863</v>
      </c>
      <c r="AK291" s="59">
        <v>731</v>
      </c>
      <c r="AL291" s="4">
        <f t="shared" si="86"/>
        <v>0.84704519119351096</v>
      </c>
      <c r="AM291" s="11">
        <v>20</v>
      </c>
      <c r="AN291" s="58">
        <f t="shared" si="95"/>
        <v>0.91349154393424348</v>
      </c>
      <c r="AO291" s="58">
        <f t="shared" si="91"/>
        <v>0.91349154393424348</v>
      </c>
      <c r="AP291" s="59">
        <v>62</v>
      </c>
      <c r="AQ291" s="40">
        <f t="shared" si="87"/>
        <v>33.81818181818182</v>
      </c>
      <c r="AR291" s="40">
        <f t="shared" si="88"/>
        <v>30.9</v>
      </c>
      <c r="AS291" s="40">
        <f t="shared" si="89"/>
        <v>-2.9181818181818215</v>
      </c>
      <c r="AT291" s="40">
        <v>5.9</v>
      </c>
      <c r="AU291" s="40">
        <v>6.2</v>
      </c>
      <c r="AV291" s="40">
        <v>4.8</v>
      </c>
      <c r="AW291" s="40">
        <v>5.4</v>
      </c>
      <c r="AX291" s="40">
        <v>4.8</v>
      </c>
      <c r="AY291" s="40">
        <f t="shared" si="92"/>
        <v>3.7999999999999936</v>
      </c>
      <c r="AZ291" s="11"/>
      <c r="BA291" s="40">
        <f t="shared" si="93"/>
        <v>3.7999999999999936</v>
      </c>
      <c r="BB291" s="40">
        <v>0</v>
      </c>
      <c r="BC291" s="40">
        <f t="shared" si="94"/>
        <v>3.7999999999999936</v>
      </c>
      <c r="BD291" s="40">
        <f>BC291</f>
        <v>3.7999999999999936</v>
      </c>
      <c r="BE291" s="40">
        <f t="shared" si="90"/>
        <v>0</v>
      </c>
      <c r="BF291" s="26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10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10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10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10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9"/>
      <c r="GC291" s="10"/>
      <c r="GD291" s="9"/>
      <c r="GE291" s="9"/>
      <c r="GF291" s="9"/>
      <c r="GG291" s="9"/>
      <c r="GH291" s="9"/>
      <c r="GI291" s="9"/>
      <c r="GJ291" s="9"/>
      <c r="GK291" s="9"/>
      <c r="GL291" s="9"/>
      <c r="GM291" s="9"/>
      <c r="GN291" s="9"/>
      <c r="GO291" s="9"/>
      <c r="GP291" s="9"/>
      <c r="GQ291" s="9"/>
      <c r="GR291" s="9"/>
      <c r="GS291" s="9"/>
      <c r="GT291" s="9"/>
      <c r="GU291" s="9"/>
      <c r="GV291" s="9"/>
      <c r="GW291" s="9"/>
      <c r="GX291" s="9"/>
      <c r="GY291" s="9"/>
      <c r="GZ291" s="9"/>
      <c r="HA291" s="9"/>
      <c r="HB291" s="9"/>
      <c r="HC291" s="9"/>
      <c r="HD291" s="9"/>
      <c r="HE291" s="10"/>
      <c r="HF291" s="9"/>
      <c r="HG291" s="9"/>
    </row>
    <row r="292" spans="1:215" s="2" customFormat="1" ht="16.95" customHeight="1">
      <c r="A292" s="62" t="s">
        <v>286</v>
      </c>
      <c r="B292" s="40">
        <v>1530</v>
      </c>
      <c r="C292" s="40">
        <v>1378.5</v>
      </c>
      <c r="D292" s="4">
        <f t="shared" si="82"/>
        <v>0.90098039215686276</v>
      </c>
      <c r="E292" s="11">
        <v>10</v>
      </c>
      <c r="F292" s="5" t="s">
        <v>371</v>
      </c>
      <c r="G292" s="5" t="s">
        <v>371</v>
      </c>
      <c r="H292" s="5" t="s">
        <v>371</v>
      </c>
      <c r="I292" s="5" t="s">
        <v>371</v>
      </c>
      <c r="J292" s="5" t="s">
        <v>371</v>
      </c>
      <c r="K292" s="5" t="s">
        <v>371</v>
      </c>
      <c r="L292" s="5" t="s">
        <v>371</v>
      </c>
      <c r="M292" s="5" t="s">
        <v>371</v>
      </c>
      <c r="N292" s="40">
        <v>3209.7</v>
      </c>
      <c r="O292" s="40">
        <v>803</v>
      </c>
      <c r="P292" s="4">
        <f t="shared" si="83"/>
        <v>0.25017914446833039</v>
      </c>
      <c r="Q292" s="11">
        <v>20</v>
      </c>
      <c r="R292" s="11">
        <v>1</v>
      </c>
      <c r="S292" s="11">
        <v>15</v>
      </c>
      <c r="T292" s="40">
        <v>59</v>
      </c>
      <c r="U292" s="40">
        <v>23.7</v>
      </c>
      <c r="V292" s="4">
        <f t="shared" si="84"/>
        <v>0.40169491525423728</v>
      </c>
      <c r="W292" s="11">
        <v>35</v>
      </c>
      <c r="X292" s="40">
        <v>0</v>
      </c>
      <c r="Y292" s="40">
        <v>0</v>
      </c>
      <c r="Z292" s="4">
        <f t="shared" si="85"/>
        <v>1</v>
      </c>
      <c r="AA292" s="11">
        <v>15</v>
      </c>
      <c r="AB292" s="5" t="s">
        <v>371</v>
      </c>
      <c r="AC292" s="5" t="s">
        <v>371</v>
      </c>
      <c r="AD292" s="5" t="s">
        <v>371</v>
      </c>
      <c r="AE292" s="5" t="s">
        <v>371</v>
      </c>
      <c r="AF292" s="11" t="s">
        <v>429</v>
      </c>
      <c r="AG292" s="11" t="s">
        <v>429</v>
      </c>
      <c r="AH292" s="11" t="s">
        <v>429</v>
      </c>
      <c r="AI292" s="11" t="s">
        <v>429</v>
      </c>
      <c r="AJ292" s="59">
        <v>180</v>
      </c>
      <c r="AK292" s="59">
        <v>202</v>
      </c>
      <c r="AL292" s="4">
        <f t="shared" si="86"/>
        <v>1.1222222222222222</v>
      </c>
      <c r="AM292" s="11">
        <v>20</v>
      </c>
      <c r="AN292" s="58">
        <f t="shared" si="95"/>
        <v>0.70014915903719988</v>
      </c>
      <c r="AO292" s="58">
        <f t="shared" si="91"/>
        <v>0.70014915903719988</v>
      </c>
      <c r="AP292" s="59">
        <v>433</v>
      </c>
      <c r="AQ292" s="40">
        <f t="shared" si="87"/>
        <v>236.18181818181819</v>
      </c>
      <c r="AR292" s="40">
        <f t="shared" si="88"/>
        <v>165.4</v>
      </c>
      <c r="AS292" s="40">
        <f t="shared" si="89"/>
        <v>-70.781818181818181</v>
      </c>
      <c r="AT292" s="40">
        <v>18.399999999999999</v>
      </c>
      <c r="AU292" s="40">
        <v>16.899999999999999</v>
      </c>
      <c r="AV292" s="40">
        <v>37.700000000000003</v>
      </c>
      <c r="AW292" s="40">
        <v>22.6</v>
      </c>
      <c r="AX292" s="40">
        <v>26.8</v>
      </c>
      <c r="AY292" s="40">
        <f t="shared" si="92"/>
        <v>43.000000000000014</v>
      </c>
      <c r="AZ292" s="11"/>
      <c r="BA292" s="40">
        <f t="shared" si="93"/>
        <v>43.000000000000014</v>
      </c>
      <c r="BB292" s="40">
        <v>0</v>
      </c>
      <c r="BC292" s="40">
        <f t="shared" si="94"/>
        <v>43.000000000000014</v>
      </c>
      <c r="BD292" s="40"/>
      <c r="BE292" s="40">
        <f t="shared" si="90"/>
        <v>43</v>
      </c>
      <c r="BF292" s="26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10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10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10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10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9"/>
      <c r="GC292" s="10"/>
      <c r="GD292" s="9"/>
      <c r="GE292" s="9"/>
      <c r="GF292" s="9"/>
      <c r="GG292" s="9"/>
      <c r="GH292" s="9"/>
      <c r="GI292" s="9"/>
      <c r="GJ292" s="9"/>
      <c r="GK292" s="9"/>
      <c r="GL292" s="9"/>
      <c r="GM292" s="9"/>
      <c r="GN292" s="9"/>
      <c r="GO292" s="9"/>
      <c r="GP292" s="9"/>
      <c r="GQ292" s="9"/>
      <c r="GR292" s="9"/>
      <c r="GS292" s="9"/>
      <c r="GT292" s="9"/>
      <c r="GU292" s="9"/>
      <c r="GV292" s="9"/>
      <c r="GW292" s="9"/>
      <c r="GX292" s="9"/>
      <c r="GY292" s="9"/>
      <c r="GZ292" s="9"/>
      <c r="HA292" s="9"/>
      <c r="HB292" s="9"/>
      <c r="HC292" s="9"/>
      <c r="HD292" s="9"/>
      <c r="HE292" s="10"/>
      <c r="HF292" s="9"/>
      <c r="HG292" s="9"/>
    </row>
    <row r="293" spans="1:215" s="2" customFormat="1" ht="16.95" customHeight="1">
      <c r="A293" s="62" t="s">
        <v>287</v>
      </c>
      <c r="B293" s="40">
        <v>0</v>
      </c>
      <c r="C293" s="40">
        <v>0</v>
      </c>
      <c r="D293" s="4">
        <f t="shared" si="82"/>
        <v>0</v>
      </c>
      <c r="E293" s="11">
        <v>0</v>
      </c>
      <c r="F293" s="5" t="s">
        <v>371</v>
      </c>
      <c r="G293" s="5" t="s">
        <v>371</v>
      </c>
      <c r="H293" s="5" t="s">
        <v>371</v>
      </c>
      <c r="I293" s="5" t="s">
        <v>371</v>
      </c>
      <c r="J293" s="5" t="s">
        <v>371</v>
      </c>
      <c r="K293" s="5" t="s">
        <v>371</v>
      </c>
      <c r="L293" s="5" t="s">
        <v>371</v>
      </c>
      <c r="M293" s="5" t="s">
        <v>371</v>
      </c>
      <c r="N293" s="40">
        <v>2221.1999999999998</v>
      </c>
      <c r="O293" s="40">
        <v>893.2</v>
      </c>
      <c r="P293" s="4">
        <f t="shared" si="83"/>
        <v>0.40212497748964526</v>
      </c>
      <c r="Q293" s="11">
        <v>20</v>
      </c>
      <c r="R293" s="11">
        <v>1</v>
      </c>
      <c r="S293" s="11">
        <v>15</v>
      </c>
      <c r="T293" s="40">
        <v>595</v>
      </c>
      <c r="U293" s="40">
        <v>821.1</v>
      </c>
      <c r="V293" s="4">
        <f t="shared" si="84"/>
        <v>1.3800000000000001</v>
      </c>
      <c r="W293" s="11">
        <v>30</v>
      </c>
      <c r="X293" s="40">
        <v>0</v>
      </c>
      <c r="Y293" s="40">
        <v>0</v>
      </c>
      <c r="Z293" s="4">
        <f t="shared" si="85"/>
        <v>1</v>
      </c>
      <c r="AA293" s="11">
        <v>20</v>
      </c>
      <c r="AB293" s="5" t="s">
        <v>371</v>
      </c>
      <c r="AC293" s="5" t="s">
        <v>371</v>
      </c>
      <c r="AD293" s="5" t="s">
        <v>371</v>
      </c>
      <c r="AE293" s="5" t="s">
        <v>371</v>
      </c>
      <c r="AF293" s="11" t="s">
        <v>429</v>
      </c>
      <c r="AG293" s="11" t="s">
        <v>429</v>
      </c>
      <c r="AH293" s="11" t="s">
        <v>429</v>
      </c>
      <c r="AI293" s="11" t="s">
        <v>429</v>
      </c>
      <c r="AJ293" s="59">
        <v>422</v>
      </c>
      <c r="AK293" s="59">
        <v>431</v>
      </c>
      <c r="AL293" s="4">
        <f t="shared" si="86"/>
        <v>1.0213270142180095</v>
      </c>
      <c r="AM293" s="11">
        <v>20</v>
      </c>
      <c r="AN293" s="58">
        <f t="shared" si="95"/>
        <v>0.99875276032526761</v>
      </c>
      <c r="AO293" s="58">
        <f t="shared" si="91"/>
        <v>0.99875276032526761</v>
      </c>
      <c r="AP293" s="59">
        <v>69</v>
      </c>
      <c r="AQ293" s="40">
        <f t="shared" si="87"/>
        <v>37.636363636363633</v>
      </c>
      <c r="AR293" s="40">
        <f t="shared" si="88"/>
        <v>37.6</v>
      </c>
      <c r="AS293" s="40">
        <f t="shared" si="89"/>
        <v>-3.6363636363631713E-2</v>
      </c>
      <c r="AT293" s="40">
        <v>5.7</v>
      </c>
      <c r="AU293" s="40">
        <v>5.5</v>
      </c>
      <c r="AV293" s="40">
        <v>6.1</v>
      </c>
      <c r="AW293" s="40">
        <v>4.7</v>
      </c>
      <c r="AX293" s="40">
        <v>6.5</v>
      </c>
      <c r="AY293" s="40">
        <f t="shared" si="92"/>
        <v>9.100000000000005</v>
      </c>
      <c r="AZ293" s="11"/>
      <c r="BA293" s="40">
        <f t="shared" si="93"/>
        <v>9.100000000000005</v>
      </c>
      <c r="BB293" s="40">
        <v>0</v>
      </c>
      <c r="BC293" s="40">
        <f t="shared" si="94"/>
        <v>9.100000000000005</v>
      </c>
      <c r="BD293" s="40"/>
      <c r="BE293" s="40">
        <f t="shared" si="90"/>
        <v>9.1</v>
      </c>
      <c r="BF293" s="26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10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10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10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10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9"/>
      <c r="GC293" s="10"/>
      <c r="GD293" s="9"/>
      <c r="GE293" s="9"/>
      <c r="GF293" s="9"/>
      <c r="GG293" s="9"/>
      <c r="GH293" s="9"/>
      <c r="GI293" s="9"/>
      <c r="GJ293" s="9"/>
      <c r="GK293" s="9"/>
      <c r="GL293" s="9"/>
      <c r="GM293" s="9"/>
      <c r="GN293" s="9"/>
      <c r="GO293" s="9"/>
      <c r="GP293" s="9"/>
      <c r="GQ293" s="9"/>
      <c r="GR293" s="9"/>
      <c r="GS293" s="9"/>
      <c r="GT293" s="9"/>
      <c r="GU293" s="9"/>
      <c r="GV293" s="9"/>
      <c r="GW293" s="9"/>
      <c r="GX293" s="9"/>
      <c r="GY293" s="9"/>
      <c r="GZ293" s="9"/>
      <c r="HA293" s="9"/>
      <c r="HB293" s="9"/>
      <c r="HC293" s="9"/>
      <c r="HD293" s="9"/>
      <c r="HE293" s="10"/>
      <c r="HF293" s="9"/>
      <c r="HG293" s="9"/>
    </row>
    <row r="294" spans="1:215" s="2" customFormat="1" ht="16.95" customHeight="1">
      <c r="A294" s="62" t="s">
        <v>288</v>
      </c>
      <c r="B294" s="40">
        <v>0</v>
      </c>
      <c r="C294" s="40">
        <v>176.4</v>
      </c>
      <c r="D294" s="4">
        <f t="shared" si="82"/>
        <v>0</v>
      </c>
      <c r="E294" s="11">
        <v>0</v>
      </c>
      <c r="F294" s="5" t="s">
        <v>371</v>
      </c>
      <c r="G294" s="5" t="s">
        <v>371</v>
      </c>
      <c r="H294" s="5" t="s">
        <v>371</v>
      </c>
      <c r="I294" s="5" t="s">
        <v>371</v>
      </c>
      <c r="J294" s="5" t="s">
        <v>371</v>
      </c>
      <c r="K294" s="5" t="s">
        <v>371</v>
      </c>
      <c r="L294" s="5" t="s">
        <v>371</v>
      </c>
      <c r="M294" s="5" t="s">
        <v>371</v>
      </c>
      <c r="N294" s="40">
        <v>10600.6</v>
      </c>
      <c r="O294" s="40">
        <v>4632.1000000000004</v>
      </c>
      <c r="P294" s="4">
        <f t="shared" si="83"/>
        <v>0.43696583212271006</v>
      </c>
      <c r="Q294" s="11">
        <v>20</v>
      </c>
      <c r="R294" s="11">
        <v>1</v>
      </c>
      <c r="S294" s="11">
        <v>15</v>
      </c>
      <c r="T294" s="40">
        <v>0</v>
      </c>
      <c r="U294" s="40">
        <v>0</v>
      </c>
      <c r="V294" s="4">
        <f t="shared" si="84"/>
        <v>1</v>
      </c>
      <c r="W294" s="11">
        <v>35</v>
      </c>
      <c r="X294" s="40">
        <v>0</v>
      </c>
      <c r="Y294" s="40">
        <v>0</v>
      </c>
      <c r="Z294" s="4">
        <f t="shared" si="85"/>
        <v>1</v>
      </c>
      <c r="AA294" s="11">
        <v>15</v>
      </c>
      <c r="AB294" s="5" t="s">
        <v>371</v>
      </c>
      <c r="AC294" s="5" t="s">
        <v>371</v>
      </c>
      <c r="AD294" s="5" t="s">
        <v>371</v>
      </c>
      <c r="AE294" s="5" t="s">
        <v>371</v>
      </c>
      <c r="AF294" s="11" t="s">
        <v>429</v>
      </c>
      <c r="AG294" s="11" t="s">
        <v>429</v>
      </c>
      <c r="AH294" s="11" t="s">
        <v>429</v>
      </c>
      <c r="AI294" s="11" t="s">
        <v>429</v>
      </c>
      <c r="AJ294" s="59">
        <v>161</v>
      </c>
      <c r="AK294" s="59">
        <v>161</v>
      </c>
      <c r="AL294" s="4">
        <f t="shared" si="86"/>
        <v>1</v>
      </c>
      <c r="AM294" s="11">
        <v>20</v>
      </c>
      <c r="AN294" s="58">
        <f t="shared" si="95"/>
        <v>0.89275539659480185</v>
      </c>
      <c r="AO294" s="58">
        <f t="shared" si="91"/>
        <v>0.89275539659480185</v>
      </c>
      <c r="AP294" s="59">
        <v>123</v>
      </c>
      <c r="AQ294" s="40">
        <f t="shared" si="87"/>
        <v>67.090909090909093</v>
      </c>
      <c r="AR294" s="40">
        <f t="shared" si="88"/>
        <v>59.9</v>
      </c>
      <c r="AS294" s="40">
        <f t="shared" si="89"/>
        <v>-7.1909090909090949</v>
      </c>
      <c r="AT294" s="40">
        <v>11.7</v>
      </c>
      <c r="AU294" s="40">
        <v>10.3</v>
      </c>
      <c r="AV294" s="40">
        <v>9.1999999999999993</v>
      </c>
      <c r="AW294" s="40">
        <v>11.5</v>
      </c>
      <c r="AX294" s="40">
        <v>9.3000000000000007</v>
      </c>
      <c r="AY294" s="40">
        <f t="shared" si="92"/>
        <v>7.8999999999999986</v>
      </c>
      <c r="AZ294" s="11"/>
      <c r="BA294" s="40">
        <f t="shared" si="93"/>
        <v>7.8999999999999986</v>
      </c>
      <c r="BB294" s="40">
        <v>0</v>
      </c>
      <c r="BC294" s="40">
        <f t="shared" si="94"/>
        <v>7.8999999999999986</v>
      </c>
      <c r="BD294" s="40"/>
      <c r="BE294" s="40">
        <f t="shared" si="90"/>
        <v>7.9</v>
      </c>
      <c r="BF294" s="26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10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10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10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10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10"/>
      <c r="GD294" s="9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9"/>
      <c r="GZ294" s="9"/>
      <c r="HA294" s="9"/>
      <c r="HB294" s="9"/>
      <c r="HC294" s="9"/>
      <c r="HD294" s="9"/>
      <c r="HE294" s="10"/>
      <c r="HF294" s="9"/>
      <c r="HG294" s="9"/>
    </row>
    <row r="295" spans="1:215" s="2" customFormat="1" ht="16.95" customHeight="1">
      <c r="A295" s="62" t="s">
        <v>289</v>
      </c>
      <c r="B295" s="40">
        <v>0</v>
      </c>
      <c r="C295" s="40">
        <v>0</v>
      </c>
      <c r="D295" s="4">
        <f t="shared" si="82"/>
        <v>0</v>
      </c>
      <c r="E295" s="11">
        <v>0</v>
      </c>
      <c r="F295" s="5" t="s">
        <v>371</v>
      </c>
      <c r="G295" s="5" t="s">
        <v>371</v>
      </c>
      <c r="H295" s="5" t="s">
        <v>371</v>
      </c>
      <c r="I295" s="5" t="s">
        <v>371</v>
      </c>
      <c r="J295" s="5" t="s">
        <v>371</v>
      </c>
      <c r="K295" s="5" t="s">
        <v>371</v>
      </c>
      <c r="L295" s="5" t="s">
        <v>371</v>
      </c>
      <c r="M295" s="5" t="s">
        <v>371</v>
      </c>
      <c r="N295" s="40">
        <v>2716.2</v>
      </c>
      <c r="O295" s="40">
        <v>900.4</v>
      </c>
      <c r="P295" s="4">
        <f t="shared" si="83"/>
        <v>0.33149252632354026</v>
      </c>
      <c r="Q295" s="11">
        <v>20</v>
      </c>
      <c r="R295" s="11">
        <v>1</v>
      </c>
      <c r="S295" s="11">
        <v>15</v>
      </c>
      <c r="T295" s="40">
        <v>684</v>
      </c>
      <c r="U295" s="40">
        <v>877.6</v>
      </c>
      <c r="V295" s="4">
        <f t="shared" si="84"/>
        <v>1.2830409356725148</v>
      </c>
      <c r="W295" s="11">
        <v>40</v>
      </c>
      <c r="X295" s="40">
        <v>0</v>
      </c>
      <c r="Y295" s="40">
        <v>0</v>
      </c>
      <c r="Z295" s="4">
        <f t="shared" si="85"/>
        <v>1</v>
      </c>
      <c r="AA295" s="11">
        <v>10</v>
      </c>
      <c r="AB295" s="5" t="s">
        <v>371</v>
      </c>
      <c r="AC295" s="5" t="s">
        <v>371</v>
      </c>
      <c r="AD295" s="5" t="s">
        <v>371</v>
      </c>
      <c r="AE295" s="5" t="s">
        <v>371</v>
      </c>
      <c r="AF295" s="11" t="s">
        <v>429</v>
      </c>
      <c r="AG295" s="11" t="s">
        <v>429</v>
      </c>
      <c r="AH295" s="11" t="s">
        <v>429</v>
      </c>
      <c r="AI295" s="11" t="s">
        <v>429</v>
      </c>
      <c r="AJ295" s="59">
        <v>460</v>
      </c>
      <c r="AK295" s="59">
        <v>552</v>
      </c>
      <c r="AL295" s="4">
        <f t="shared" si="86"/>
        <v>1.2</v>
      </c>
      <c r="AM295" s="11">
        <v>20</v>
      </c>
      <c r="AN295" s="58">
        <f t="shared" si="95"/>
        <v>1.0185855995559181</v>
      </c>
      <c r="AO295" s="58">
        <f t="shared" si="91"/>
        <v>1.0185855995559181</v>
      </c>
      <c r="AP295" s="59">
        <v>146</v>
      </c>
      <c r="AQ295" s="40">
        <f t="shared" si="87"/>
        <v>79.63636363636364</v>
      </c>
      <c r="AR295" s="40">
        <f t="shared" si="88"/>
        <v>81.099999999999994</v>
      </c>
      <c r="AS295" s="40">
        <f t="shared" si="89"/>
        <v>1.4636363636363541</v>
      </c>
      <c r="AT295" s="40">
        <v>14.5</v>
      </c>
      <c r="AU295" s="40">
        <v>14.6</v>
      </c>
      <c r="AV295" s="40">
        <v>13</v>
      </c>
      <c r="AW295" s="40">
        <v>15.8</v>
      </c>
      <c r="AX295" s="40">
        <v>13.5</v>
      </c>
      <c r="AY295" s="40">
        <f t="shared" si="92"/>
        <v>9.6999999999999886</v>
      </c>
      <c r="AZ295" s="11"/>
      <c r="BA295" s="40">
        <f t="shared" si="93"/>
        <v>9.6999999999999886</v>
      </c>
      <c r="BB295" s="40">
        <v>0</v>
      </c>
      <c r="BC295" s="40">
        <f t="shared" si="94"/>
        <v>9.6999999999999886</v>
      </c>
      <c r="BD295" s="40"/>
      <c r="BE295" s="40">
        <f t="shared" si="90"/>
        <v>9.6999999999999993</v>
      </c>
      <c r="BF295" s="26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10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10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10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10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10"/>
      <c r="GD295" s="9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  <c r="GW295" s="9"/>
      <c r="GX295" s="9"/>
      <c r="GY295" s="9"/>
      <c r="GZ295" s="9"/>
      <c r="HA295" s="9"/>
      <c r="HB295" s="9"/>
      <c r="HC295" s="9"/>
      <c r="HD295" s="9"/>
      <c r="HE295" s="10"/>
      <c r="HF295" s="9"/>
      <c r="HG295" s="9"/>
    </row>
    <row r="296" spans="1:215" s="2" customFormat="1" ht="16.95" customHeight="1">
      <c r="A296" s="62" t="s">
        <v>290</v>
      </c>
      <c r="B296" s="40">
        <v>0</v>
      </c>
      <c r="C296" s="40">
        <v>0</v>
      </c>
      <c r="D296" s="4">
        <f t="shared" si="82"/>
        <v>0</v>
      </c>
      <c r="E296" s="11">
        <v>0</v>
      </c>
      <c r="F296" s="5" t="s">
        <v>371</v>
      </c>
      <c r="G296" s="5" t="s">
        <v>371</v>
      </c>
      <c r="H296" s="5" t="s">
        <v>371</v>
      </c>
      <c r="I296" s="5" t="s">
        <v>371</v>
      </c>
      <c r="J296" s="5" t="s">
        <v>371</v>
      </c>
      <c r="K296" s="5" t="s">
        <v>371</v>
      </c>
      <c r="L296" s="5" t="s">
        <v>371</v>
      </c>
      <c r="M296" s="5" t="s">
        <v>371</v>
      </c>
      <c r="N296" s="40">
        <v>854.3</v>
      </c>
      <c r="O296" s="40">
        <v>373</v>
      </c>
      <c r="P296" s="4">
        <f t="shared" si="83"/>
        <v>0.43661477232822193</v>
      </c>
      <c r="Q296" s="11">
        <v>20</v>
      </c>
      <c r="R296" s="11">
        <v>1</v>
      </c>
      <c r="S296" s="11">
        <v>15</v>
      </c>
      <c r="T296" s="40">
        <v>0</v>
      </c>
      <c r="U296" s="40">
        <v>0</v>
      </c>
      <c r="V296" s="4">
        <f t="shared" si="84"/>
        <v>1</v>
      </c>
      <c r="W296" s="11">
        <v>40</v>
      </c>
      <c r="X296" s="40">
        <v>0</v>
      </c>
      <c r="Y296" s="40">
        <v>0</v>
      </c>
      <c r="Z296" s="4">
        <f t="shared" si="85"/>
        <v>1</v>
      </c>
      <c r="AA296" s="11">
        <v>10</v>
      </c>
      <c r="AB296" s="5" t="s">
        <v>371</v>
      </c>
      <c r="AC296" s="5" t="s">
        <v>371</v>
      </c>
      <c r="AD296" s="5" t="s">
        <v>371</v>
      </c>
      <c r="AE296" s="5" t="s">
        <v>371</v>
      </c>
      <c r="AF296" s="11" t="s">
        <v>429</v>
      </c>
      <c r="AG296" s="11" t="s">
        <v>429</v>
      </c>
      <c r="AH296" s="11" t="s">
        <v>429</v>
      </c>
      <c r="AI296" s="11" t="s">
        <v>429</v>
      </c>
      <c r="AJ296" s="59">
        <v>129</v>
      </c>
      <c r="AK296" s="59">
        <v>144</v>
      </c>
      <c r="AL296" s="4">
        <f t="shared" si="86"/>
        <v>1.1162790697674418</v>
      </c>
      <c r="AM296" s="11">
        <v>20</v>
      </c>
      <c r="AN296" s="58">
        <f t="shared" si="95"/>
        <v>0.91483692230393587</v>
      </c>
      <c r="AO296" s="58">
        <f t="shared" si="91"/>
        <v>0.91483692230393587</v>
      </c>
      <c r="AP296" s="59">
        <v>143</v>
      </c>
      <c r="AQ296" s="40">
        <f t="shared" si="87"/>
        <v>78</v>
      </c>
      <c r="AR296" s="40">
        <f t="shared" si="88"/>
        <v>71.400000000000006</v>
      </c>
      <c r="AS296" s="40">
        <f t="shared" si="89"/>
        <v>-6.5999999999999943</v>
      </c>
      <c r="AT296" s="40">
        <v>10.199999999999999</v>
      </c>
      <c r="AU296" s="40">
        <v>10.199999999999999</v>
      </c>
      <c r="AV296" s="40">
        <v>12.4</v>
      </c>
      <c r="AW296" s="40">
        <v>13.3</v>
      </c>
      <c r="AX296" s="40">
        <v>12.2</v>
      </c>
      <c r="AY296" s="40">
        <f t="shared" si="92"/>
        <v>13.100000000000009</v>
      </c>
      <c r="AZ296" s="11"/>
      <c r="BA296" s="40">
        <f t="shared" si="93"/>
        <v>13.100000000000009</v>
      </c>
      <c r="BB296" s="40">
        <v>0</v>
      </c>
      <c r="BC296" s="40">
        <f t="shared" si="94"/>
        <v>13.100000000000009</v>
      </c>
      <c r="BD296" s="40"/>
      <c r="BE296" s="40">
        <f t="shared" si="90"/>
        <v>13.1</v>
      </c>
      <c r="BF296" s="26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10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10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10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10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10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9"/>
      <c r="GZ296" s="9"/>
      <c r="HA296" s="9"/>
      <c r="HB296" s="9"/>
      <c r="HC296" s="9"/>
      <c r="HD296" s="9"/>
      <c r="HE296" s="10"/>
      <c r="HF296" s="9"/>
      <c r="HG296" s="9"/>
    </row>
    <row r="297" spans="1:215" s="2" customFormat="1" ht="16.95" customHeight="1">
      <c r="A297" s="62" t="s">
        <v>291</v>
      </c>
      <c r="B297" s="40">
        <v>7143</v>
      </c>
      <c r="C297" s="40">
        <v>7367.9</v>
      </c>
      <c r="D297" s="4">
        <f t="shared" si="82"/>
        <v>1.0314853702925941</v>
      </c>
      <c r="E297" s="11">
        <v>10</v>
      </c>
      <c r="F297" s="5" t="s">
        <v>371</v>
      </c>
      <c r="G297" s="5" t="s">
        <v>371</v>
      </c>
      <c r="H297" s="5" t="s">
        <v>371</v>
      </c>
      <c r="I297" s="5" t="s">
        <v>371</v>
      </c>
      <c r="J297" s="5" t="s">
        <v>371</v>
      </c>
      <c r="K297" s="5" t="s">
        <v>371</v>
      </c>
      <c r="L297" s="5" t="s">
        <v>371</v>
      </c>
      <c r="M297" s="5" t="s">
        <v>371</v>
      </c>
      <c r="N297" s="40">
        <v>4581.8</v>
      </c>
      <c r="O297" s="40">
        <v>1587.3</v>
      </c>
      <c r="P297" s="4">
        <f t="shared" si="83"/>
        <v>0.346435898555153</v>
      </c>
      <c r="Q297" s="11">
        <v>20</v>
      </c>
      <c r="R297" s="11">
        <v>1</v>
      </c>
      <c r="S297" s="11">
        <v>15</v>
      </c>
      <c r="T297" s="40">
        <v>1501</v>
      </c>
      <c r="U297" s="40">
        <v>1524</v>
      </c>
      <c r="V297" s="4">
        <f t="shared" si="84"/>
        <v>1.0153231179213857</v>
      </c>
      <c r="W297" s="11">
        <v>35</v>
      </c>
      <c r="X297" s="40">
        <v>0</v>
      </c>
      <c r="Y297" s="40">
        <v>0</v>
      </c>
      <c r="Z297" s="4">
        <f t="shared" si="85"/>
        <v>1</v>
      </c>
      <c r="AA297" s="11">
        <v>15</v>
      </c>
      <c r="AB297" s="5" t="s">
        <v>371</v>
      </c>
      <c r="AC297" s="5" t="s">
        <v>371</v>
      </c>
      <c r="AD297" s="5" t="s">
        <v>371</v>
      </c>
      <c r="AE297" s="5" t="s">
        <v>371</v>
      </c>
      <c r="AF297" s="11" t="s">
        <v>429</v>
      </c>
      <c r="AG297" s="11" t="s">
        <v>429</v>
      </c>
      <c r="AH297" s="11" t="s">
        <v>429</v>
      </c>
      <c r="AI297" s="11" t="s">
        <v>429</v>
      </c>
      <c r="AJ297" s="59">
        <v>700</v>
      </c>
      <c r="AK297" s="59">
        <v>684</v>
      </c>
      <c r="AL297" s="4">
        <f t="shared" si="86"/>
        <v>0.97714285714285709</v>
      </c>
      <c r="AM297" s="11">
        <v>20</v>
      </c>
      <c r="AN297" s="58">
        <f t="shared" si="95"/>
        <v>0.88976293864464906</v>
      </c>
      <c r="AO297" s="58">
        <f t="shared" si="91"/>
        <v>0.88976293864464906</v>
      </c>
      <c r="AP297" s="59">
        <v>652</v>
      </c>
      <c r="AQ297" s="40">
        <f t="shared" si="87"/>
        <v>355.63636363636363</v>
      </c>
      <c r="AR297" s="40">
        <f t="shared" si="88"/>
        <v>316.39999999999998</v>
      </c>
      <c r="AS297" s="40">
        <f t="shared" si="89"/>
        <v>-39.236363636363649</v>
      </c>
      <c r="AT297" s="40">
        <v>71.8</v>
      </c>
      <c r="AU297" s="40">
        <v>61.8</v>
      </c>
      <c r="AV297" s="40">
        <v>52.5</v>
      </c>
      <c r="AW297" s="40">
        <v>47.8</v>
      </c>
      <c r="AX297" s="40">
        <v>53.4</v>
      </c>
      <c r="AY297" s="40">
        <f t="shared" si="92"/>
        <v>29.100000000000023</v>
      </c>
      <c r="AZ297" s="11"/>
      <c r="BA297" s="40">
        <f t="shared" si="93"/>
        <v>29.100000000000023</v>
      </c>
      <c r="BB297" s="40">
        <v>0</v>
      </c>
      <c r="BC297" s="40">
        <f t="shared" si="94"/>
        <v>29.100000000000023</v>
      </c>
      <c r="BD297" s="40"/>
      <c r="BE297" s="40">
        <f t="shared" si="90"/>
        <v>29.1</v>
      </c>
      <c r="BF297" s="26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10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10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10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10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10"/>
      <c r="GD297" s="9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9"/>
      <c r="GZ297" s="9"/>
      <c r="HA297" s="9"/>
      <c r="HB297" s="9"/>
      <c r="HC297" s="9"/>
      <c r="HD297" s="9"/>
      <c r="HE297" s="10"/>
      <c r="HF297" s="9"/>
      <c r="HG297" s="9"/>
    </row>
    <row r="298" spans="1:215" s="2" customFormat="1" ht="16.95" customHeight="1">
      <c r="A298" s="62" t="s">
        <v>292</v>
      </c>
      <c r="B298" s="40">
        <v>0</v>
      </c>
      <c r="C298" s="40">
        <v>0</v>
      </c>
      <c r="D298" s="4">
        <f t="shared" si="82"/>
        <v>0</v>
      </c>
      <c r="E298" s="11">
        <v>0</v>
      </c>
      <c r="F298" s="5" t="s">
        <v>371</v>
      </c>
      <c r="G298" s="5" t="s">
        <v>371</v>
      </c>
      <c r="H298" s="5" t="s">
        <v>371</v>
      </c>
      <c r="I298" s="5" t="s">
        <v>371</v>
      </c>
      <c r="J298" s="5" t="s">
        <v>371</v>
      </c>
      <c r="K298" s="5" t="s">
        <v>371</v>
      </c>
      <c r="L298" s="5" t="s">
        <v>371</v>
      </c>
      <c r="M298" s="5" t="s">
        <v>371</v>
      </c>
      <c r="N298" s="40">
        <v>2733.7</v>
      </c>
      <c r="O298" s="40">
        <v>993.9</v>
      </c>
      <c r="P298" s="4">
        <f t="shared" si="83"/>
        <v>0.3635731792076673</v>
      </c>
      <c r="Q298" s="11">
        <v>20</v>
      </c>
      <c r="R298" s="11">
        <v>1</v>
      </c>
      <c r="S298" s="11">
        <v>15</v>
      </c>
      <c r="T298" s="40">
        <v>0</v>
      </c>
      <c r="U298" s="40">
        <v>38.6</v>
      </c>
      <c r="V298" s="4">
        <f t="shared" si="84"/>
        <v>1</v>
      </c>
      <c r="W298" s="11">
        <v>40</v>
      </c>
      <c r="X298" s="40">
        <v>0</v>
      </c>
      <c r="Y298" s="40">
        <v>0</v>
      </c>
      <c r="Z298" s="4">
        <f t="shared" si="85"/>
        <v>1</v>
      </c>
      <c r="AA298" s="11">
        <v>10</v>
      </c>
      <c r="AB298" s="5" t="s">
        <v>371</v>
      </c>
      <c r="AC298" s="5" t="s">
        <v>371</v>
      </c>
      <c r="AD298" s="5" t="s">
        <v>371</v>
      </c>
      <c r="AE298" s="5" t="s">
        <v>371</v>
      </c>
      <c r="AF298" s="11" t="s">
        <v>429</v>
      </c>
      <c r="AG298" s="11" t="s">
        <v>429</v>
      </c>
      <c r="AH298" s="11" t="s">
        <v>429</v>
      </c>
      <c r="AI298" s="11" t="s">
        <v>429</v>
      </c>
      <c r="AJ298" s="59">
        <v>151</v>
      </c>
      <c r="AK298" s="59">
        <v>263</v>
      </c>
      <c r="AL298" s="4">
        <f t="shared" si="86"/>
        <v>1.7417218543046358</v>
      </c>
      <c r="AM298" s="11">
        <v>20</v>
      </c>
      <c r="AN298" s="58">
        <f t="shared" si="95"/>
        <v>1.0200561968594863</v>
      </c>
      <c r="AO298" s="58">
        <f t="shared" si="91"/>
        <v>1.0200561968594863</v>
      </c>
      <c r="AP298" s="59">
        <v>168</v>
      </c>
      <c r="AQ298" s="40">
        <f t="shared" si="87"/>
        <v>91.63636363636364</v>
      </c>
      <c r="AR298" s="40">
        <f t="shared" si="88"/>
        <v>93.5</v>
      </c>
      <c r="AS298" s="40">
        <f t="shared" si="89"/>
        <v>1.8636363636363598</v>
      </c>
      <c r="AT298" s="40">
        <v>12.1</v>
      </c>
      <c r="AU298" s="40">
        <v>12.1</v>
      </c>
      <c r="AV298" s="40">
        <v>17.399999999999999</v>
      </c>
      <c r="AW298" s="40">
        <v>12</v>
      </c>
      <c r="AX298" s="40">
        <v>13.9</v>
      </c>
      <c r="AY298" s="40">
        <f t="shared" si="92"/>
        <v>26</v>
      </c>
      <c r="AZ298" s="11"/>
      <c r="BA298" s="40">
        <f t="shared" si="93"/>
        <v>26</v>
      </c>
      <c r="BB298" s="40">
        <v>0</v>
      </c>
      <c r="BC298" s="40">
        <f t="shared" si="94"/>
        <v>26</v>
      </c>
      <c r="BD298" s="40"/>
      <c r="BE298" s="40">
        <f t="shared" si="90"/>
        <v>26</v>
      </c>
      <c r="BF298" s="26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10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10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10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10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9"/>
      <c r="GC298" s="10"/>
      <c r="GD298" s="9"/>
      <c r="GE298" s="9"/>
      <c r="GF298" s="9"/>
      <c r="GG298" s="9"/>
      <c r="GH298" s="9"/>
      <c r="GI298" s="9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9"/>
      <c r="GW298" s="9"/>
      <c r="GX298" s="9"/>
      <c r="GY298" s="9"/>
      <c r="GZ298" s="9"/>
      <c r="HA298" s="9"/>
      <c r="HB298" s="9"/>
      <c r="HC298" s="9"/>
      <c r="HD298" s="9"/>
      <c r="HE298" s="10"/>
      <c r="HF298" s="9"/>
      <c r="HG298" s="9"/>
    </row>
    <row r="299" spans="1:215" s="2" customFormat="1" ht="16.95" customHeight="1">
      <c r="A299" s="62" t="s">
        <v>293</v>
      </c>
      <c r="B299" s="40">
        <v>5297</v>
      </c>
      <c r="C299" s="40">
        <v>5412.2</v>
      </c>
      <c r="D299" s="4">
        <f t="shared" si="82"/>
        <v>1.0217481593354729</v>
      </c>
      <c r="E299" s="11">
        <v>10</v>
      </c>
      <c r="F299" s="5" t="s">
        <v>371</v>
      </c>
      <c r="G299" s="5" t="s">
        <v>371</v>
      </c>
      <c r="H299" s="5" t="s">
        <v>371</v>
      </c>
      <c r="I299" s="5" t="s">
        <v>371</v>
      </c>
      <c r="J299" s="5" t="s">
        <v>371</v>
      </c>
      <c r="K299" s="5" t="s">
        <v>371</v>
      </c>
      <c r="L299" s="5" t="s">
        <v>371</v>
      </c>
      <c r="M299" s="5" t="s">
        <v>371</v>
      </c>
      <c r="N299" s="40">
        <v>6129.8</v>
      </c>
      <c r="O299" s="40">
        <v>2935.5</v>
      </c>
      <c r="P299" s="4">
        <f t="shared" si="83"/>
        <v>0.47889001272472181</v>
      </c>
      <c r="Q299" s="11">
        <v>20</v>
      </c>
      <c r="R299" s="11">
        <v>1</v>
      </c>
      <c r="S299" s="11">
        <v>15</v>
      </c>
      <c r="T299" s="40">
        <v>0</v>
      </c>
      <c r="U299" s="40">
        <v>371.9</v>
      </c>
      <c r="V299" s="4">
        <f t="shared" si="84"/>
        <v>1</v>
      </c>
      <c r="W299" s="11">
        <v>30</v>
      </c>
      <c r="X299" s="40">
        <v>0</v>
      </c>
      <c r="Y299" s="40">
        <v>0</v>
      </c>
      <c r="Z299" s="4">
        <f t="shared" si="85"/>
        <v>1</v>
      </c>
      <c r="AA299" s="11">
        <v>20</v>
      </c>
      <c r="AB299" s="5" t="s">
        <v>371</v>
      </c>
      <c r="AC299" s="5" t="s">
        <v>371</v>
      </c>
      <c r="AD299" s="5" t="s">
        <v>371</v>
      </c>
      <c r="AE299" s="5" t="s">
        <v>371</v>
      </c>
      <c r="AF299" s="11" t="s">
        <v>429</v>
      </c>
      <c r="AG299" s="11" t="s">
        <v>429</v>
      </c>
      <c r="AH299" s="11" t="s">
        <v>429</v>
      </c>
      <c r="AI299" s="11" t="s">
        <v>429</v>
      </c>
      <c r="AJ299" s="59">
        <v>77</v>
      </c>
      <c r="AK299" s="59">
        <v>461</v>
      </c>
      <c r="AL299" s="4">
        <f t="shared" si="86"/>
        <v>5.9870129870129869</v>
      </c>
      <c r="AM299" s="11">
        <v>20</v>
      </c>
      <c r="AN299" s="58">
        <f t="shared" si="95"/>
        <v>1.778569926853121</v>
      </c>
      <c r="AO299" s="58">
        <f t="shared" si="91"/>
        <v>1.257856992685312</v>
      </c>
      <c r="AP299" s="59">
        <v>74</v>
      </c>
      <c r="AQ299" s="40">
        <f t="shared" si="87"/>
        <v>40.363636363636367</v>
      </c>
      <c r="AR299" s="40">
        <f t="shared" si="88"/>
        <v>50.8</v>
      </c>
      <c r="AS299" s="40">
        <f t="shared" si="89"/>
        <v>10.43636363636363</v>
      </c>
      <c r="AT299" s="40">
        <v>5.8</v>
      </c>
      <c r="AU299" s="40">
        <v>7</v>
      </c>
      <c r="AV299" s="40">
        <v>4.7</v>
      </c>
      <c r="AW299" s="40">
        <v>6.4</v>
      </c>
      <c r="AX299" s="40">
        <v>6.4</v>
      </c>
      <c r="AY299" s="40">
        <f t="shared" si="92"/>
        <v>20.5</v>
      </c>
      <c r="AZ299" s="11"/>
      <c r="BA299" s="40">
        <f t="shared" si="93"/>
        <v>20.5</v>
      </c>
      <c r="BB299" s="40">
        <v>0</v>
      </c>
      <c r="BC299" s="40">
        <f t="shared" si="94"/>
        <v>20.5</v>
      </c>
      <c r="BD299" s="40">
        <f>MIN(BC299,13.4)</f>
        <v>13.4</v>
      </c>
      <c r="BE299" s="40">
        <f t="shared" si="90"/>
        <v>7.1</v>
      </c>
      <c r="BF299" s="26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10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10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10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10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9"/>
      <c r="GC299" s="10"/>
      <c r="GD299" s="9"/>
      <c r="GE299" s="9"/>
      <c r="GF299" s="9"/>
      <c r="GG299" s="9"/>
      <c r="GH299" s="9"/>
      <c r="GI299" s="9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9"/>
      <c r="GZ299" s="9"/>
      <c r="HA299" s="9"/>
      <c r="HB299" s="9"/>
      <c r="HC299" s="9"/>
      <c r="HD299" s="9"/>
      <c r="HE299" s="10"/>
      <c r="HF299" s="9"/>
      <c r="HG299" s="9"/>
    </row>
    <row r="300" spans="1:215" s="2" customFormat="1" ht="16.95" customHeight="1">
      <c r="A300" s="62" t="s">
        <v>294</v>
      </c>
      <c r="B300" s="40">
        <v>2686</v>
      </c>
      <c r="C300" s="40">
        <v>3064</v>
      </c>
      <c r="D300" s="4">
        <f t="shared" si="82"/>
        <v>1.1407297096053612</v>
      </c>
      <c r="E300" s="11">
        <v>10</v>
      </c>
      <c r="F300" s="5" t="s">
        <v>371</v>
      </c>
      <c r="G300" s="5" t="s">
        <v>371</v>
      </c>
      <c r="H300" s="5" t="s">
        <v>371</v>
      </c>
      <c r="I300" s="5" t="s">
        <v>371</v>
      </c>
      <c r="J300" s="5" t="s">
        <v>371</v>
      </c>
      <c r="K300" s="5" t="s">
        <v>371</v>
      </c>
      <c r="L300" s="5" t="s">
        <v>371</v>
      </c>
      <c r="M300" s="5" t="s">
        <v>371</v>
      </c>
      <c r="N300" s="40">
        <v>1096.7</v>
      </c>
      <c r="O300" s="40">
        <v>450.3</v>
      </c>
      <c r="P300" s="4">
        <f t="shared" si="83"/>
        <v>0.41059542263153093</v>
      </c>
      <c r="Q300" s="11">
        <v>20</v>
      </c>
      <c r="R300" s="11">
        <v>1</v>
      </c>
      <c r="S300" s="11">
        <v>15</v>
      </c>
      <c r="T300" s="40">
        <v>0</v>
      </c>
      <c r="U300" s="40">
        <v>90.8</v>
      </c>
      <c r="V300" s="4">
        <f t="shared" si="84"/>
        <v>1</v>
      </c>
      <c r="W300" s="11">
        <v>30</v>
      </c>
      <c r="X300" s="40">
        <v>0</v>
      </c>
      <c r="Y300" s="40">
        <v>0</v>
      </c>
      <c r="Z300" s="4">
        <f t="shared" si="85"/>
        <v>1</v>
      </c>
      <c r="AA300" s="11">
        <v>20</v>
      </c>
      <c r="AB300" s="5" t="s">
        <v>371</v>
      </c>
      <c r="AC300" s="5" t="s">
        <v>371</v>
      </c>
      <c r="AD300" s="5" t="s">
        <v>371</v>
      </c>
      <c r="AE300" s="5" t="s">
        <v>371</v>
      </c>
      <c r="AF300" s="11" t="s">
        <v>429</v>
      </c>
      <c r="AG300" s="11" t="s">
        <v>429</v>
      </c>
      <c r="AH300" s="11" t="s">
        <v>429</v>
      </c>
      <c r="AI300" s="11" t="s">
        <v>429</v>
      </c>
      <c r="AJ300" s="59">
        <v>106</v>
      </c>
      <c r="AK300" s="59">
        <v>184</v>
      </c>
      <c r="AL300" s="4">
        <f t="shared" si="86"/>
        <v>1.7358490566037736</v>
      </c>
      <c r="AM300" s="11">
        <v>20</v>
      </c>
      <c r="AN300" s="58">
        <f t="shared" si="95"/>
        <v>1.0377059711370409</v>
      </c>
      <c r="AO300" s="58">
        <f t="shared" si="91"/>
        <v>1.0377059711370409</v>
      </c>
      <c r="AP300" s="59">
        <v>181</v>
      </c>
      <c r="AQ300" s="40">
        <f t="shared" si="87"/>
        <v>98.72727272727272</v>
      </c>
      <c r="AR300" s="40">
        <f t="shared" si="88"/>
        <v>102.4</v>
      </c>
      <c r="AS300" s="40">
        <f t="shared" si="89"/>
        <v>3.6727272727272862</v>
      </c>
      <c r="AT300" s="40">
        <v>13.7</v>
      </c>
      <c r="AU300" s="40">
        <v>14.3</v>
      </c>
      <c r="AV300" s="40">
        <v>22.3</v>
      </c>
      <c r="AW300" s="40">
        <v>18.3</v>
      </c>
      <c r="AX300" s="40">
        <v>15.4</v>
      </c>
      <c r="AY300" s="40">
        <f t="shared" si="92"/>
        <v>18.400000000000006</v>
      </c>
      <c r="AZ300" s="11"/>
      <c r="BA300" s="40">
        <f t="shared" si="93"/>
        <v>18.400000000000006</v>
      </c>
      <c r="BB300" s="40">
        <v>0</v>
      </c>
      <c r="BC300" s="40">
        <f t="shared" si="94"/>
        <v>18.400000000000006</v>
      </c>
      <c r="BD300" s="40"/>
      <c r="BE300" s="40">
        <f t="shared" si="90"/>
        <v>18.399999999999999</v>
      </c>
      <c r="BF300" s="26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10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10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10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10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10"/>
      <c r="GD300" s="9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9"/>
      <c r="GZ300" s="9"/>
      <c r="HA300" s="9"/>
      <c r="HB300" s="9"/>
      <c r="HC300" s="9"/>
      <c r="HD300" s="9"/>
      <c r="HE300" s="10"/>
      <c r="HF300" s="9"/>
      <c r="HG300" s="9"/>
    </row>
    <row r="301" spans="1:215" s="2" customFormat="1" ht="16.95" customHeight="1">
      <c r="A301" s="62" t="s">
        <v>295</v>
      </c>
      <c r="B301" s="40">
        <v>0</v>
      </c>
      <c r="C301" s="40">
        <v>0</v>
      </c>
      <c r="D301" s="4">
        <f t="shared" si="82"/>
        <v>0</v>
      </c>
      <c r="E301" s="11">
        <v>0</v>
      </c>
      <c r="F301" s="5" t="s">
        <v>371</v>
      </c>
      <c r="G301" s="5" t="s">
        <v>371</v>
      </c>
      <c r="H301" s="5" t="s">
        <v>371</v>
      </c>
      <c r="I301" s="5" t="s">
        <v>371</v>
      </c>
      <c r="J301" s="5" t="s">
        <v>371</v>
      </c>
      <c r="K301" s="5" t="s">
        <v>371</v>
      </c>
      <c r="L301" s="5" t="s">
        <v>371</v>
      </c>
      <c r="M301" s="5" t="s">
        <v>371</v>
      </c>
      <c r="N301" s="40">
        <v>3294.1</v>
      </c>
      <c r="O301" s="40">
        <v>1129</v>
      </c>
      <c r="P301" s="4">
        <f t="shared" si="83"/>
        <v>0.34273397893203</v>
      </c>
      <c r="Q301" s="11">
        <v>20</v>
      </c>
      <c r="R301" s="11">
        <v>1</v>
      </c>
      <c r="S301" s="11">
        <v>15</v>
      </c>
      <c r="T301" s="40">
        <v>0</v>
      </c>
      <c r="U301" s="40">
        <v>0</v>
      </c>
      <c r="V301" s="4">
        <f t="shared" si="84"/>
        <v>1</v>
      </c>
      <c r="W301" s="11">
        <v>20</v>
      </c>
      <c r="X301" s="40">
        <v>0</v>
      </c>
      <c r="Y301" s="40">
        <v>0</v>
      </c>
      <c r="Z301" s="4">
        <f t="shared" si="85"/>
        <v>1</v>
      </c>
      <c r="AA301" s="11">
        <v>30</v>
      </c>
      <c r="AB301" s="5" t="s">
        <v>371</v>
      </c>
      <c r="AC301" s="5" t="s">
        <v>371</v>
      </c>
      <c r="AD301" s="5" t="s">
        <v>371</v>
      </c>
      <c r="AE301" s="5" t="s">
        <v>371</v>
      </c>
      <c r="AF301" s="11" t="s">
        <v>429</v>
      </c>
      <c r="AG301" s="11" t="s">
        <v>429</v>
      </c>
      <c r="AH301" s="11" t="s">
        <v>429</v>
      </c>
      <c r="AI301" s="11" t="s">
        <v>429</v>
      </c>
      <c r="AJ301" s="59">
        <v>85</v>
      </c>
      <c r="AK301" s="59">
        <v>91</v>
      </c>
      <c r="AL301" s="4">
        <f t="shared" si="86"/>
        <v>1.0705882352941176</v>
      </c>
      <c r="AM301" s="11">
        <v>20</v>
      </c>
      <c r="AN301" s="58">
        <f t="shared" si="95"/>
        <v>0.88825185032878995</v>
      </c>
      <c r="AO301" s="58">
        <f t="shared" si="91"/>
        <v>0.88825185032878995</v>
      </c>
      <c r="AP301" s="59">
        <v>42</v>
      </c>
      <c r="AQ301" s="40">
        <f t="shared" si="87"/>
        <v>22.90909090909091</v>
      </c>
      <c r="AR301" s="40">
        <f t="shared" si="88"/>
        <v>20.3</v>
      </c>
      <c r="AS301" s="40">
        <f t="shared" si="89"/>
        <v>-2.6090909090909093</v>
      </c>
      <c r="AT301" s="40">
        <v>3.1</v>
      </c>
      <c r="AU301" s="40">
        <v>3.1</v>
      </c>
      <c r="AV301" s="40">
        <v>3.7</v>
      </c>
      <c r="AW301" s="40">
        <v>2.9</v>
      </c>
      <c r="AX301" s="40">
        <v>3.3</v>
      </c>
      <c r="AY301" s="40">
        <f t="shared" si="92"/>
        <v>4.1999999999999993</v>
      </c>
      <c r="AZ301" s="11"/>
      <c r="BA301" s="40">
        <f t="shared" si="93"/>
        <v>4.1999999999999993</v>
      </c>
      <c r="BB301" s="40">
        <v>0</v>
      </c>
      <c r="BC301" s="40">
        <f t="shared" si="94"/>
        <v>4.1999999999999993</v>
      </c>
      <c r="BD301" s="40"/>
      <c r="BE301" s="40">
        <f t="shared" si="90"/>
        <v>4.2</v>
      </c>
      <c r="BF301" s="26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10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10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10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10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9"/>
      <c r="GC301" s="10"/>
      <c r="GD301" s="9"/>
      <c r="GE301" s="9"/>
      <c r="GF301" s="9"/>
      <c r="GG301" s="9"/>
      <c r="GH301" s="9"/>
      <c r="GI301" s="9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9"/>
      <c r="GW301" s="9"/>
      <c r="GX301" s="9"/>
      <c r="GY301" s="9"/>
      <c r="GZ301" s="9"/>
      <c r="HA301" s="9"/>
      <c r="HB301" s="9"/>
      <c r="HC301" s="9"/>
      <c r="HD301" s="9"/>
      <c r="HE301" s="10"/>
      <c r="HF301" s="9"/>
      <c r="HG301" s="9"/>
    </row>
    <row r="302" spans="1:215" s="2" customFormat="1" ht="16.95" customHeight="1">
      <c r="A302" s="62" t="s">
        <v>296</v>
      </c>
      <c r="B302" s="40">
        <v>16204</v>
      </c>
      <c r="C302" s="40">
        <v>35690</v>
      </c>
      <c r="D302" s="4">
        <f t="shared" ref="D302:D365" si="96">IF(E302=0,0,IF(B302=0,1,IF(C302&lt;0,0,C302/B302)))</f>
        <v>2.202542582078499</v>
      </c>
      <c r="E302" s="11">
        <v>10</v>
      </c>
      <c r="F302" s="5" t="s">
        <v>371</v>
      </c>
      <c r="G302" s="5" t="s">
        <v>371</v>
      </c>
      <c r="H302" s="5" t="s">
        <v>371</v>
      </c>
      <c r="I302" s="5" t="s">
        <v>371</v>
      </c>
      <c r="J302" s="5" t="s">
        <v>371</v>
      </c>
      <c r="K302" s="5" t="s">
        <v>371</v>
      </c>
      <c r="L302" s="5" t="s">
        <v>371</v>
      </c>
      <c r="M302" s="5" t="s">
        <v>371</v>
      </c>
      <c r="N302" s="40">
        <v>4035.3</v>
      </c>
      <c r="O302" s="40">
        <v>3116.7</v>
      </c>
      <c r="P302" s="4">
        <f t="shared" ref="P302:P365" si="97">IF(Q302=0,0,IF(N302=0,1,IF(O302&lt;0,0,O302/N302)))</f>
        <v>0.77235893242138121</v>
      </c>
      <c r="Q302" s="11">
        <v>20</v>
      </c>
      <c r="R302" s="11">
        <v>1</v>
      </c>
      <c r="S302" s="11">
        <v>15</v>
      </c>
      <c r="T302" s="40">
        <v>0</v>
      </c>
      <c r="U302" s="40">
        <v>0</v>
      </c>
      <c r="V302" s="4">
        <f t="shared" ref="V302:V365" si="98">IF(W302=0,0,IF(T302=0,1,IF(U302&lt;0,0,U302/T302)))</f>
        <v>1</v>
      </c>
      <c r="W302" s="11">
        <v>20</v>
      </c>
      <c r="X302" s="40">
        <v>0</v>
      </c>
      <c r="Y302" s="40">
        <v>0</v>
      </c>
      <c r="Z302" s="4">
        <f t="shared" ref="Z302:Z365" si="99">IF(AA302=0,0,IF(X302=0,1,IF(Y302&lt;0,0,Y302/X302)))</f>
        <v>1</v>
      </c>
      <c r="AA302" s="11">
        <v>30</v>
      </c>
      <c r="AB302" s="5" t="s">
        <v>371</v>
      </c>
      <c r="AC302" s="5" t="s">
        <v>371</v>
      </c>
      <c r="AD302" s="5" t="s">
        <v>371</v>
      </c>
      <c r="AE302" s="5" t="s">
        <v>371</v>
      </c>
      <c r="AF302" s="11" t="s">
        <v>429</v>
      </c>
      <c r="AG302" s="11" t="s">
        <v>429</v>
      </c>
      <c r="AH302" s="11" t="s">
        <v>429</v>
      </c>
      <c r="AI302" s="11" t="s">
        <v>429</v>
      </c>
      <c r="AJ302" s="59">
        <v>156</v>
      </c>
      <c r="AK302" s="59">
        <v>161</v>
      </c>
      <c r="AL302" s="4">
        <f t="shared" ref="AL302:AL365" si="100">IF(AM302=0,0,IF(AJ302=0,1,IF(AK302&lt;0,0,AK302/AJ302)))</f>
        <v>1.0320512820512822</v>
      </c>
      <c r="AM302" s="11">
        <v>20</v>
      </c>
      <c r="AN302" s="58">
        <f t="shared" si="95"/>
        <v>1.0705533053064196</v>
      </c>
      <c r="AO302" s="58">
        <f t="shared" si="91"/>
        <v>1.0705533053064196</v>
      </c>
      <c r="AP302" s="59">
        <v>144</v>
      </c>
      <c r="AQ302" s="40">
        <f t="shared" ref="AQ302:AQ365" si="101">AP302/11*6</f>
        <v>78.545454545454547</v>
      </c>
      <c r="AR302" s="40">
        <f t="shared" ref="AR302:AR365" si="102">ROUND(AO302*AQ302,1)</f>
        <v>84.1</v>
      </c>
      <c r="AS302" s="40">
        <f t="shared" ref="AS302:AS365" si="103">AR302-AQ302</f>
        <v>5.5545454545454476</v>
      </c>
      <c r="AT302" s="40">
        <v>11</v>
      </c>
      <c r="AU302" s="40">
        <v>10.7</v>
      </c>
      <c r="AV302" s="40">
        <v>12.3</v>
      </c>
      <c r="AW302" s="40">
        <v>15.7</v>
      </c>
      <c r="AX302" s="40">
        <v>12.8</v>
      </c>
      <c r="AY302" s="40">
        <f t="shared" si="92"/>
        <v>21.599999999999994</v>
      </c>
      <c r="AZ302" s="11"/>
      <c r="BA302" s="40">
        <f t="shared" si="93"/>
        <v>21.599999999999994</v>
      </c>
      <c r="BB302" s="40">
        <v>0</v>
      </c>
      <c r="BC302" s="40">
        <f t="shared" si="94"/>
        <v>21.599999999999994</v>
      </c>
      <c r="BD302" s="40"/>
      <c r="BE302" s="40">
        <f t="shared" ref="BE302:BE365" si="104">ROUND(BC302-BD302,1)</f>
        <v>21.6</v>
      </c>
      <c r="BF302" s="26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10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10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10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10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10"/>
      <c r="GD302" s="9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9"/>
      <c r="GZ302" s="9"/>
      <c r="HA302" s="9"/>
      <c r="HB302" s="9"/>
      <c r="HC302" s="9"/>
      <c r="HD302" s="9"/>
      <c r="HE302" s="10"/>
      <c r="HF302" s="9"/>
      <c r="HG302" s="9"/>
    </row>
    <row r="303" spans="1:215" s="2" customFormat="1" ht="16.95" customHeight="1">
      <c r="A303" s="62" t="s">
        <v>297</v>
      </c>
      <c r="B303" s="40">
        <v>613124</v>
      </c>
      <c r="C303" s="40">
        <v>555393.30000000005</v>
      </c>
      <c r="D303" s="4">
        <f t="shared" si="96"/>
        <v>0.90584172206600955</v>
      </c>
      <c r="E303" s="11">
        <v>10</v>
      </c>
      <c r="F303" s="5" t="s">
        <v>371</v>
      </c>
      <c r="G303" s="5" t="s">
        <v>371</v>
      </c>
      <c r="H303" s="5" t="s">
        <v>371</v>
      </c>
      <c r="I303" s="5" t="s">
        <v>371</v>
      </c>
      <c r="J303" s="5" t="s">
        <v>371</v>
      </c>
      <c r="K303" s="5" t="s">
        <v>371</v>
      </c>
      <c r="L303" s="5" t="s">
        <v>371</v>
      </c>
      <c r="M303" s="5" t="s">
        <v>371</v>
      </c>
      <c r="N303" s="40">
        <v>33998</v>
      </c>
      <c r="O303" s="40">
        <v>12206.2</v>
      </c>
      <c r="P303" s="4">
        <f t="shared" si="97"/>
        <v>0.35902700158832873</v>
      </c>
      <c r="Q303" s="11">
        <v>20</v>
      </c>
      <c r="R303" s="11">
        <v>1</v>
      </c>
      <c r="S303" s="11">
        <v>15</v>
      </c>
      <c r="T303" s="40">
        <v>512</v>
      </c>
      <c r="U303" s="40">
        <v>30</v>
      </c>
      <c r="V303" s="4">
        <f t="shared" si="98"/>
        <v>5.859375E-2</v>
      </c>
      <c r="W303" s="11">
        <v>40</v>
      </c>
      <c r="X303" s="40">
        <v>0</v>
      </c>
      <c r="Y303" s="40">
        <v>0</v>
      </c>
      <c r="Z303" s="4">
        <f t="shared" si="99"/>
        <v>1</v>
      </c>
      <c r="AA303" s="11">
        <v>10</v>
      </c>
      <c r="AB303" s="5" t="s">
        <v>371</v>
      </c>
      <c r="AC303" s="5" t="s">
        <v>371</v>
      </c>
      <c r="AD303" s="5" t="s">
        <v>371</v>
      </c>
      <c r="AE303" s="5" t="s">
        <v>371</v>
      </c>
      <c r="AF303" s="11" t="s">
        <v>429</v>
      </c>
      <c r="AG303" s="11" t="s">
        <v>429</v>
      </c>
      <c r="AH303" s="11" t="s">
        <v>429</v>
      </c>
      <c r="AI303" s="11" t="s">
        <v>429</v>
      </c>
      <c r="AJ303" s="59">
        <v>386</v>
      </c>
      <c r="AK303" s="59">
        <v>62</v>
      </c>
      <c r="AL303" s="4">
        <f t="shared" si="100"/>
        <v>0.16062176165803108</v>
      </c>
      <c r="AM303" s="11">
        <v>20</v>
      </c>
      <c r="AN303" s="58">
        <f t="shared" si="95"/>
        <v>0.40691428248336775</v>
      </c>
      <c r="AO303" s="58">
        <f t="shared" ref="AO303:AO366" si="105">IF(AN303&gt;1.2,IF((AN303-1.2)*0.1+1.2&gt;1.3,1.3,(AN303-1.2)*0.1+1.2),AN303)</f>
        <v>0.40691428248336775</v>
      </c>
      <c r="AP303" s="59">
        <v>24</v>
      </c>
      <c r="AQ303" s="40">
        <f t="shared" si="101"/>
        <v>13.09090909090909</v>
      </c>
      <c r="AR303" s="40">
        <f t="shared" si="102"/>
        <v>5.3</v>
      </c>
      <c r="AS303" s="40">
        <f t="shared" si="103"/>
        <v>-7.7909090909090901</v>
      </c>
      <c r="AT303" s="40">
        <v>1.5</v>
      </c>
      <c r="AU303" s="40">
        <v>1</v>
      </c>
      <c r="AV303" s="40">
        <v>0.7</v>
      </c>
      <c r="AW303" s="40">
        <v>1.2</v>
      </c>
      <c r="AX303" s="40">
        <v>1</v>
      </c>
      <c r="AY303" s="40">
        <f t="shared" ref="AY303:AY366" si="106">AR303-SUM(AT303:AX303)</f>
        <v>-0.10000000000000053</v>
      </c>
      <c r="AZ303" s="11"/>
      <c r="BA303" s="40">
        <f t="shared" ref="BA303:BA366" si="107">IF(OR(AY303&lt;0,AZ303="+"),0,AY303)</f>
        <v>0</v>
      </c>
      <c r="BB303" s="40">
        <v>0</v>
      </c>
      <c r="BC303" s="40">
        <f t="shared" ref="BC303:BC366" si="108">BA303+BB303</f>
        <v>0</v>
      </c>
      <c r="BD303" s="40">
        <f>BC303</f>
        <v>0</v>
      </c>
      <c r="BE303" s="40">
        <f t="shared" si="104"/>
        <v>0</v>
      </c>
      <c r="BF303" s="26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10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10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10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10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10"/>
      <c r="GD303" s="9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9"/>
      <c r="GZ303" s="9"/>
      <c r="HA303" s="9"/>
      <c r="HB303" s="9"/>
      <c r="HC303" s="9"/>
      <c r="HD303" s="9"/>
      <c r="HE303" s="10"/>
      <c r="HF303" s="9"/>
      <c r="HG303" s="9"/>
    </row>
    <row r="304" spans="1:215" s="2" customFormat="1" ht="16.95" customHeight="1">
      <c r="A304" s="62" t="s">
        <v>298</v>
      </c>
      <c r="B304" s="40">
        <v>16944</v>
      </c>
      <c r="C304" s="40">
        <v>16474.599999999999</v>
      </c>
      <c r="D304" s="4">
        <f t="shared" si="96"/>
        <v>0.97229697828139749</v>
      </c>
      <c r="E304" s="11">
        <v>10</v>
      </c>
      <c r="F304" s="5" t="s">
        <v>371</v>
      </c>
      <c r="G304" s="5" t="s">
        <v>371</v>
      </c>
      <c r="H304" s="5" t="s">
        <v>371</v>
      </c>
      <c r="I304" s="5" t="s">
        <v>371</v>
      </c>
      <c r="J304" s="5" t="s">
        <v>371</v>
      </c>
      <c r="K304" s="5" t="s">
        <v>371</v>
      </c>
      <c r="L304" s="5" t="s">
        <v>371</v>
      </c>
      <c r="M304" s="5" t="s">
        <v>371</v>
      </c>
      <c r="N304" s="40">
        <v>18490.099999999999</v>
      </c>
      <c r="O304" s="40">
        <v>11940.7</v>
      </c>
      <c r="P304" s="4">
        <f t="shared" si="97"/>
        <v>0.64578882753473488</v>
      </c>
      <c r="Q304" s="11">
        <v>20</v>
      </c>
      <c r="R304" s="11">
        <v>1</v>
      </c>
      <c r="S304" s="11">
        <v>15</v>
      </c>
      <c r="T304" s="40">
        <v>0</v>
      </c>
      <c r="U304" s="40">
        <v>0</v>
      </c>
      <c r="V304" s="4">
        <f t="shared" si="98"/>
        <v>1</v>
      </c>
      <c r="W304" s="11">
        <v>10</v>
      </c>
      <c r="X304" s="40">
        <v>0</v>
      </c>
      <c r="Y304" s="40">
        <v>0</v>
      </c>
      <c r="Z304" s="4">
        <f t="shared" si="99"/>
        <v>1</v>
      </c>
      <c r="AA304" s="11">
        <v>40</v>
      </c>
      <c r="AB304" s="5" t="s">
        <v>371</v>
      </c>
      <c r="AC304" s="5" t="s">
        <v>371</v>
      </c>
      <c r="AD304" s="5" t="s">
        <v>371</v>
      </c>
      <c r="AE304" s="5" t="s">
        <v>371</v>
      </c>
      <c r="AF304" s="11" t="s">
        <v>429</v>
      </c>
      <c r="AG304" s="11" t="s">
        <v>429</v>
      </c>
      <c r="AH304" s="11" t="s">
        <v>429</v>
      </c>
      <c r="AI304" s="11" t="s">
        <v>429</v>
      </c>
      <c r="AJ304" s="59">
        <v>12</v>
      </c>
      <c r="AK304" s="59">
        <v>17</v>
      </c>
      <c r="AL304" s="4">
        <f t="shared" si="100"/>
        <v>1.4166666666666667</v>
      </c>
      <c r="AM304" s="11">
        <v>20</v>
      </c>
      <c r="AN304" s="58">
        <f t="shared" ref="AN304:AN367" si="109">(D304*E304+P304*Q304+R304*S304+V304*W304+Z304*AA304+AL304*AM304)/(E304+Q304+S304+W304+AA304+AM304)</f>
        <v>1.0084528666681913</v>
      </c>
      <c r="AO304" s="58">
        <f t="shared" si="105"/>
        <v>1.0084528666681913</v>
      </c>
      <c r="AP304" s="59">
        <v>13</v>
      </c>
      <c r="AQ304" s="40">
        <f t="shared" si="101"/>
        <v>7.0909090909090917</v>
      </c>
      <c r="AR304" s="40">
        <f t="shared" si="102"/>
        <v>7.2</v>
      </c>
      <c r="AS304" s="40">
        <f t="shared" si="103"/>
        <v>0.10909090909090846</v>
      </c>
      <c r="AT304" s="40">
        <v>1</v>
      </c>
      <c r="AU304" s="40">
        <v>1.3</v>
      </c>
      <c r="AV304" s="40">
        <v>1.2</v>
      </c>
      <c r="AW304" s="40">
        <v>1.1000000000000001</v>
      </c>
      <c r="AX304" s="40">
        <v>1.3</v>
      </c>
      <c r="AY304" s="40">
        <f t="shared" si="106"/>
        <v>1.3000000000000007</v>
      </c>
      <c r="AZ304" s="11"/>
      <c r="BA304" s="40">
        <f t="shared" si="107"/>
        <v>1.3000000000000007</v>
      </c>
      <c r="BB304" s="40">
        <v>0</v>
      </c>
      <c r="BC304" s="40">
        <f t="shared" si="108"/>
        <v>1.3000000000000007</v>
      </c>
      <c r="BD304" s="40">
        <f>BC304</f>
        <v>1.3000000000000007</v>
      </c>
      <c r="BE304" s="40">
        <f t="shared" si="104"/>
        <v>0</v>
      </c>
      <c r="BF304" s="26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10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10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10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10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10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9"/>
      <c r="GZ304" s="9"/>
      <c r="HA304" s="9"/>
      <c r="HB304" s="9"/>
      <c r="HC304" s="9"/>
      <c r="HD304" s="9"/>
      <c r="HE304" s="10"/>
      <c r="HF304" s="9"/>
      <c r="HG304" s="9"/>
    </row>
    <row r="305" spans="1:215" s="2" customFormat="1" ht="16.95" customHeight="1">
      <c r="A305" s="62" t="s">
        <v>299</v>
      </c>
      <c r="B305" s="40">
        <v>0</v>
      </c>
      <c r="C305" s="40">
        <v>0</v>
      </c>
      <c r="D305" s="4">
        <f t="shared" si="96"/>
        <v>0</v>
      </c>
      <c r="E305" s="11">
        <v>0</v>
      </c>
      <c r="F305" s="5" t="s">
        <v>371</v>
      </c>
      <c r="G305" s="5" t="s">
        <v>371</v>
      </c>
      <c r="H305" s="5" t="s">
        <v>371</v>
      </c>
      <c r="I305" s="5" t="s">
        <v>371</v>
      </c>
      <c r="J305" s="5" t="s">
        <v>371</v>
      </c>
      <c r="K305" s="5" t="s">
        <v>371</v>
      </c>
      <c r="L305" s="5" t="s">
        <v>371</v>
      </c>
      <c r="M305" s="5" t="s">
        <v>371</v>
      </c>
      <c r="N305" s="40">
        <v>747.2</v>
      </c>
      <c r="O305" s="40">
        <v>439.1</v>
      </c>
      <c r="P305" s="4">
        <f t="shared" si="97"/>
        <v>0.58766059957173444</v>
      </c>
      <c r="Q305" s="11">
        <v>20</v>
      </c>
      <c r="R305" s="11">
        <v>1</v>
      </c>
      <c r="S305" s="11">
        <v>15</v>
      </c>
      <c r="T305" s="40">
        <v>0</v>
      </c>
      <c r="U305" s="40">
        <v>0</v>
      </c>
      <c r="V305" s="4">
        <f t="shared" si="98"/>
        <v>1</v>
      </c>
      <c r="W305" s="11">
        <v>30</v>
      </c>
      <c r="X305" s="40">
        <v>0</v>
      </c>
      <c r="Y305" s="40">
        <v>0</v>
      </c>
      <c r="Z305" s="4">
        <f t="shared" si="99"/>
        <v>1</v>
      </c>
      <c r="AA305" s="11">
        <v>20</v>
      </c>
      <c r="AB305" s="5" t="s">
        <v>371</v>
      </c>
      <c r="AC305" s="5" t="s">
        <v>371</v>
      </c>
      <c r="AD305" s="5" t="s">
        <v>371</v>
      </c>
      <c r="AE305" s="5" t="s">
        <v>371</v>
      </c>
      <c r="AF305" s="11" t="s">
        <v>429</v>
      </c>
      <c r="AG305" s="11" t="s">
        <v>429</v>
      </c>
      <c r="AH305" s="11" t="s">
        <v>429</v>
      </c>
      <c r="AI305" s="11" t="s">
        <v>429</v>
      </c>
      <c r="AJ305" s="59">
        <v>73</v>
      </c>
      <c r="AK305" s="59">
        <v>75</v>
      </c>
      <c r="AL305" s="4">
        <f t="shared" si="100"/>
        <v>1.0273972602739727</v>
      </c>
      <c r="AM305" s="11">
        <v>20</v>
      </c>
      <c r="AN305" s="58">
        <f t="shared" si="109"/>
        <v>0.92667768758965841</v>
      </c>
      <c r="AO305" s="58">
        <f t="shared" si="105"/>
        <v>0.92667768758965841</v>
      </c>
      <c r="AP305" s="59">
        <v>81</v>
      </c>
      <c r="AQ305" s="40">
        <f t="shared" si="101"/>
        <v>44.18181818181818</v>
      </c>
      <c r="AR305" s="40">
        <f t="shared" si="102"/>
        <v>40.9</v>
      </c>
      <c r="AS305" s="40">
        <f t="shared" si="103"/>
        <v>-3.2818181818181813</v>
      </c>
      <c r="AT305" s="40">
        <v>5.8</v>
      </c>
      <c r="AU305" s="40">
        <v>5.7</v>
      </c>
      <c r="AV305" s="40">
        <v>6.8</v>
      </c>
      <c r="AW305" s="40">
        <v>5.9</v>
      </c>
      <c r="AX305" s="40">
        <v>6.9</v>
      </c>
      <c r="AY305" s="40">
        <f t="shared" si="106"/>
        <v>9.7999999999999972</v>
      </c>
      <c r="AZ305" s="11"/>
      <c r="BA305" s="40">
        <f t="shared" si="107"/>
        <v>9.7999999999999972</v>
      </c>
      <c r="BB305" s="40">
        <v>0</v>
      </c>
      <c r="BC305" s="40">
        <f t="shared" si="108"/>
        <v>9.7999999999999972</v>
      </c>
      <c r="BD305" s="40">
        <f>MIN(BC305,5)</f>
        <v>5</v>
      </c>
      <c r="BE305" s="40">
        <f t="shared" si="104"/>
        <v>4.8</v>
      </c>
      <c r="BF305" s="26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10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10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10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10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9"/>
      <c r="GC305" s="10"/>
      <c r="GD305" s="9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  <c r="GW305" s="9"/>
      <c r="GX305" s="9"/>
      <c r="GY305" s="9"/>
      <c r="GZ305" s="9"/>
      <c r="HA305" s="9"/>
      <c r="HB305" s="9"/>
      <c r="HC305" s="9"/>
      <c r="HD305" s="9"/>
      <c r="HE305" s="10"/>
      <c r="HF305" s="9"/>
      <c r="HG305" s="9"/>
    </row>
    <row r="306" spans="1:215" s="2" customFormat="1" ht="16.95" customHeight="1">
      <c r="A306" s="62" t="s">
        <v>300</v>
      </c>
      <c r="B306" s="40">
        <v>2657</v>
      </c>
      <c r="C306" s="40">
        <v>2728.4</v>
      </c>
      <c r="D306" s="4">
        <f t="shared" si="96"/>
        <v>1.0268724124952955</v>
      </c>
      <c r="E306" s="11">
        <v>10</v>
      </c>
      <c r="F306" s="5" t="s">
        <v>371</v>
      </c>
      <c r="G306" s="5" t="s">
        <v>371</v>
      </c>
      <c r="H306" s="5" t="s">
        <v>371</v>
      </c>
      <c r="I306" s="5" t="s">
        <v>371</v>
      </c>
      <c r="J306" s="5" t="s">
        <v>371</v>
      </c>
      <c r="K306" s="5" t="s">
        <v>371</v>
      </c>
      <c r="L306" s="5" t="s">
        <v>371</v>
      </c>
      <c r="M306" s="5" t="s">
        <v>371</v>
      </c>
      <c r="N306" s="40">
        <v>2651.9</v>
      </c>
      <c r="O306" s="40">
        <v>704.1</v>
      </c>
      <c r="P306" s="4">
        <f t="shared" si="97"/>
        <v>0.26550774916097891</v>
      </c>
      <c r="Q306" s="11">
        <v>20</v>
      </c>
      <c r="R306" s="11">
        <v>1</v>
      </c>
      <c r="S306" s="11">
        <v>15</v>
      </c>
      <c r="T306" s="40">
        <v>0</v>
      </c>
      <c r="U306" s="40">
        <v>0</v>
      </c>
      <c r="V306" s="4">
        <f t="shared" si="98"/>
        <v>1</v>
      </c>
      <c r="W306" s="11">
        <v>35</v>
      </c>
      <c r="X306" s="40">
        <v>0</v>
      </c>
      <c r="Y306" s="40">
        <v>0</v>
      </c>
      <c r="Z306" s="4">
        <f t="shared" si="99"/>
        <v>1</v>
      </c>
      <c r="AA306" s="11">
        <v>15</v>
      </c>
      <c r="AB306" s="5" t="s">
        <v>371</v>
      </c>
      <c r="AC306" s="5" t="s">
        <v>371</v>
      </c>
      <c r="AD306" s="5" t="s">
        <v>371</v>
      </c>
      <c r="AE306" s="5" t="s">
        <v>371</v>
      </c>
      <c r="AF306" s="11" t="s">
        <v>429</v>
      </c>
      <c r="AG306" s="11" t="s">
        <v>429</v>
      </c>
      <c r="AH306" s="11" t="s">
        <v>429</v>
      </c>
      <c r="AI306" s="11" t="s">
        <v>429</v>
      </c>
      <c r="AJ306" s="59">
        <v>338</v>
      </c>
      <c r="AK306" s="59">
        <v>386</v>
      </c>
      <c r="AL306" s="4">
        <f t="shared" si="100"/>
        <v>1.1420118343195267</v>
      </c>
      <c r="AM306" s="11">
        <v>20</v>
      </c>
      <c r="AN306" s="58">
        <f t="shared" si="109"/>
        <v>0.89929665908315704</v>
      </c>
      <c r="AO306" s="58">
        <f t="shared" si="105"/>
        <v>0.89929665908315704</v>
      </c>
      <c r="AP306" s="59">
        <v>109</v>
      </c>
      <c r="AQ306" s="40">
        <f t="shared" si="101"/>
        <v>59.454545454545453</v>
      </c>
      <c r="AR306" s="40">
        <f t="shared" si="102"/>
        <v>53.5</v>
      </c>
      <c r="AS306" s="40">
        <f t="shared" si="103"/>
        <v>-5.9545454545454533</v>
      </c>
      <c r="AT306" s="40">
        <v>8.1</v>
      </c>
      <c r="AU306" s="40">
        <v>8.3000000000000007</v>
      </c>
      <c r="AV306" s="40">
        <v>10.5</v>
      </c>
      <c r="AW306" s="40">
        <v>9.8000000000000007</v>
      </c>
      <c r="AX306" s="40">
        <v>8.6999999999999993</v>
      </c>
      <c r="AY306" s="40">
        <f t="shared" si="106"/>
        <v>8.0999999999999943</v>
      </c>
      <c r="AZ306" s="11"/>
      <c r="BA306" s="40">
        <f t="shared" si="107"/>
        <v>8.0999999999999943</v>
      </c>
      <c r="BB306" s="40">
        <v>0</v>
      </c>
      <c r="BC306" s="40">
        <f t="shared" si="108"/>
        <v>8.0999999999999943</v>
      </c>
      <c r="BD306" s="40"/>
      <c r="BE306" s="40">
        <f t="shared" si="104"/>
        <v>8.1</v>
      </c>
      <c r="BF306" s="26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10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10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10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10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10"/>
      <c r="GD306" s="9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9"/>
      <c r="GW306" s="9"/>
      <c r="GX306" s="9"/>
      <c r="GY306" s="9"/>
      <c r="GZ306" s="9"/>
      <c r="HA306" s="9"/>
      <c r="HB306" s="9"/>
      <c r="HC306" s="9"/>
      <c r="HD306" s="9"/>
      <c r="HE306" s="10"/>
      <c r="HF306" s="9"/>
      <c r="HG306" s="9"/>
    </row>
    <row r="307" spans="1:215" s="2" customFormat="1" ht="16.95" customHeight="1">
      <c r="A307" s="62" t="s">
        <v>301</v>
      </c>
      <c r="B307" s="40">
        <v>40018</v>
      </c>
      <c r="C307" s="40">
        <v>44693</v>
      </c>
      <c r="D307" s="4">
        <f t="shared" si="96"/>
        <v>1.1168224299065421</v>
      </c>
      <c r="E307" s="11">
        <v>10</v>
      </c>
      <c r="F307" s="5" t="s">
        <v>371</v>
      </c>
      <c r="G307" s="5" t="s">
        <v>371</v>
      </c>
      <c r="H307" s="5" t="s">
        <v>371</v>
      </c>
      <c r="I307" s="5" t="s">
        <v>371</v>
      </c>
      <c r="J307" s="5" t="s">
        <v>371</v>
      </c>
      <c r="K307" s="5" t="s">
        <v>371</v>
      </c>
      <c r="L307" s="5" t="s">
        <v>371</v>
      </c>
      <c r="M307" s="5" t="s">
        <v>371</v>
      </c>
      <c r="N307" s="40">
        <v>2444.5</v>
      </c>
      <c r="O307" s="40">
        <v>1115.9000000000001</v>
      </c>
      <c r="P307" s="4">
        <f t="shared" si="97"/>
        <v>0.45649417058703218</v>
      </c>
      <c r="Q307" s="11">
        <v>20</v>
      </c>
      <c r="R307" s="11">
        <v>1</v>
      </c>
      <c r="S307" s="11">
        <v>15</v>
      </c>
      <c r="T307" s="40">
        <v>0</v>
      </c>
      <c r="U307" s="40">
        <v>0</v>
      </c>
      <c r="V307" s="4">
        <f t="shared" si="98"/>
        <v>1</v>
      </c>
      <c r="W307" s="11">
        <v>20</v>
      </c>
      <c r="X307" s="40">
        <v>0</v>
      </c>
      <c r="Y307" s="40">
        <v>0</v>
      </c>
      <c r="Z307" s="4">
        <f t="shared" si="99"/>
        <v>1</v>
      </c>
      <c r="AA307" s="11">
        <v>30</v>
      </c>
      <c r="AB307" s="5" t="s">
        <v>371</v>
      </c>
      <c r="AC307" s="5" t="s">
        <v>371</v>
      </c>
      <c r="AD307" s="5" t="s">
        <v>371</v>
      </c>
      <c r="AE307" s="5" t="s">
        <v>371</v>
      </c>
      <c r="AF307" s="11" t="s">
        <v>429</v>
      </c>
      <c r="AG307" s="11" t="s">
        <v>429</v>
      </c>
      <c r="AH307" s="11" t="s">
        <v>429</v>
      </c>
      <c r="AI307" s="11" t="s">
        <v>429</v>
      </c>
      <c r="AJ307" s="59">
        <v>287</v>
      </c>
      <c r="AK307" s="59">
        <v>304</v>
      </c>
      <c r="AL307" s="4">
        <f t="shared" si="100"/>
        <v>1.0592334494773519</v>
      </c>
      <c r="AM307" s="11">
        <v>20</v>
      </c>
      <c r="AN307" s="58">
        <f t="shared" si="109"/>
        <v>0.92593718869872266</v>
      </c>
      <c r="AO307" s="58">
        <f t="shared" si="105"/>
        <v>0.92593718869872266</v>
      </c>
      <c r="AP307" s="59">
        <v>100</v>
      </c>
      <c r="AQ307" s="40">
        <f t="shared" si="101"/>
        <v>54.545454545454547</v>
      </c>
      <c r="AR307" s="40">
        <f t="shared" si="102"/>
        <v>50.5</v>
      </c>
      <c r="AS307" s="40">
        <f t="shared" si="103"/>
        <v>-4.0454545454545467</v>
      </c>
      <c r="AT307" s="40">
        <v>6.7</v>
      </c>
      <c r="AU307" s="40">
        <v>6.8</v>
      </c>
      <c r="AV307" s="40">
        <v>8.1</v>
      </c>
      <c r="AW307" s="40">
        <v>8.1</v>
      </c>
      <c r="AX307" s="40">
        <v>8.6</v>
      </c>
      <c r="AY307" s="40">
        <f t="shared" si="106"/>
        <v>12.199999999999996</v>
      </c>
      <c r="AZ307" s="11"/>
      <c r="BA307" s="40">
        <f t="shared" si="107"/>
        <v>12.199999999999996</v>
      </c>
      <c r="BB307" s="40">
        <v>0</v>
      </c>
      <c r="BC307" s="40">
        <f t="shared" si="108"/>
        <v>12.199999999999996</v>
      </c>
      <c r="BD307" s="40">
        <f>BC307</f>
        <v>12.199999999999996</v>
      </c>
      <c r="BE307" s="40">
        <f t="shared" si="104"/>
        <v>0</v>
      </c>
      <c r="BF307" s="26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10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10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10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10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9"/>
      <c r="GC307" s="10"/>
      <c r="GD307" s="9"/>
      <c r="GE307" s="9"/>
      <c r="GF307" s="9"/>
      <c r="GG307" s="9"/>
      <c r="GH307" s="9"/>
      <c r="GI307" s="9"/>
      <c r="GJ307" s="9"/>
      <c r="GK307" s="9"/>
      <c r="GL307" s="9"/>
      <c r="GM307" s="9"/>
      <c r="GN307" s="9"/>
      <c r="GO307" s="9"/>
      <c r="GP307" s="9"/>
      <c r="GQ307" s="9"/>
      <c r="GR307" s="9"/>
      <c r="GS307" s="9"/>
      <c r="GT307" s="9"/>
      <c r="GU307" s="9"/>
      <c r="GV307" s="9"/>
      <c r="GW307" s="9"/>
      <c r="GX307" s="9"/>
      <c r="GY307" s="9"/>
      <c r="GZ307" s="9"/>
      <c r="HA307" s="9"/>
      <c r="HB307" s="9"/>
      <c r="HC307" s="9"/>
      <c r="HD307" s="9"/>
      <c r="HE307" s="10"/>
      <c r="HF307" s="9"/>
      <c r="HG307" s="9"/>
    </row>
    <row r="308" spans="1:215" s="2" customFormat="1" ht="16.95" customHeight="1">
      <c r="A308" s="62" t="s">
        <v>302</v>
      </c>
      <c r="B308" s="40">
        <v>506514</v>
      </c>
      <c r="C308" s="40">
        <v>408302.8</v>
      </c>
      <c r="D308" s="4">
        <f t="shared" si="96"/>
        <v>0.8061036812407949</v>
      </c>
      <c r="E308" s="11">
        <v>10</v>
      </c>
      <c r="F308" s="5" t="s">
        <v>371</v>
      </c>
      <c r="G308" s="5" t="s">
        <v>371</v>
      </c>
      <c r="H308" s="5" t="s">
        <v>371</v>
      </c>
      <c r="I308" s="5" t="s">
        <v>371</v>
      </c>
      <c r="J308" s="5" t="s">
        <v>371</v>
      </c>
      <c r="K308" s="5" t="s">
        <v>371</v>
      </c>
      <c r="L308" s="5" t="s">
        <v>371</v>
      </c>
      <c r="M308" s="5" t="s">
        <v>371</v>
      </c>
      <c r="N308" s="40">
        <v>28191.9</v>
      </c>
      <c r="O308" s="40">
        <v>15752.4</v>
      </c>
      <c r="P308" s="4">
        <f t="shared" si="97"/>
        <v>0.55875623849403544</v>
      </c>
      <c r="Q308" s="11">
        <v>20</v>
      </c>
      <c r="R308" s="11">
        <v>1</v>
      </c>
      <c r="S308" s="11">
        <v>15</v>
      </c>
      <c r="T308" s="40">
        <v>1195</v>
      </c>
      <c r="U308" s="40">
        <v>778</v>
      </c>
      <c r="V308" s="4">
        <f t="shared" si="98"/>
        <v>0.65104602510460252</v>
      </c>
      <c r="W308" s="11">
        <v>40</v>
      </c>
      <c r="X308" s="40">
        <v>0</v>
      </c>
      <c r="Y308" s="40">
        <v>0</v>
      </c>
      <c r="Z308" s="4">
        <f t="shared" si="99"/>
        <v>1</v>
      </c>
      <c r="AA308" s="11">
        <v>10</v>
      </c>
      <c r="AB308" s="5" t="s">
        <v>371</v>
      </c>
      <c r="AC308" s="5" t="s">
        <v>371</v>
      </c>
      <c r="AD308" s="5" t="s">
        <v>371</v>
      </c>
      <c r="AE308" s="5" t="s">
        <v>371</v>
      </c>
      <c r="AF308" s="11" t="s">
        <v>429</v>
      </c>
      <c r="AG308" s="11" t="s">
        <v>429</v>
      </c>
      <c r="AH308" s="11" t="s">
        <v>429</v>
      </c>
      <c r="AI308" s="11" t="s">
        <v>429</v>
      </c>
      <c r="AJ308" s="59">
        <v>515</v>
      </c>
      <c r="AK308" s="59">
        <v>59</v>
      </c>
      <c r="AL308" s="4">
        <f t="shared" si="100"/>
        <v>0.1145631067961165</v>
      </c>
      <c r="AM308" s="11">
        <v>20</v>
      </c>
      <c r="AN308" s="58">
        <f t="shared" si="109"/>
        <v>0.63103708454256591</v>
      </c>
      <c r="AO308" s="58">
        <f t="shared" si="105"/>
        <v>0.63103708454256591</v>
      </c>
      <c r="AP308" s="59">
        <v>65</v>
      </c>
      <c r="AQ308" s="40">
        <f t="shared" si="101"/>
        <v>35.454545454545453</v>
      </c>
      <c r="AR308" s="40">
        <f t="shared" si="102"/>
        <v>22.4</v>
      </c>
      <c r="AS308" s="40">
        <f t="shared" si="103"/>
        <v>-13.054545454545455</v>
      </c>
      <c r="AT308" s="40">
        <v>7.1</v>
      </c>
      <c r="AU308" s="40">
        <v>6.9</v>
      </c>
      <c r="AV308" s="40">
        <v>5</v>
      </c>
      <c r="AW308" s="40">
        <v>6.7</v>
      </c>
      <c r="AX308" s="40">
        <v>2.5</v>
      </c>
      <c r="AY308" s="40">
        <f t="shared" si="106"/>
        <v>-5.8000000000000007</v>
      </c>
      <c r="AZ308" s="11"/>
      <c r="BA308" s="40">
        <f t="shared" si="107"/>
        <v>0</v>
      </c>
      <c r="BB308" s="40">
        <v>0</v>
      </c>
      <c r="BC308" s="40">
        <f t="shared" si="108"/>
        <v>0</v>
      </c>
      <c r="BD308" s="40">
        <f>BC308</f>
        <v>0</v>
      </c>
      <c r="BE308" s="40">
        <f t="shared" si="104"/>
        <v>0</v>
      </c>
      <c r="BF308" s="26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10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10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10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10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9"/>
      <c r="GC308" s="10"/>
      <c r="GD308" s="9"/>
      <c r="GE308" s="9"/>
      <c r="GF308" s="9"/>
      <c r="GG308" s="9"/>
      <c r="GH308" s="9"/>
      <c r="GI308" s="9"/>
      <c r="GJ308" s="9"/>
      <c r="GK308" s="9"/>
      <c r="GL308" s="9"/>
      <c r="GM308" s="9"/>
      <c r="GN308" s="9"/>
      <c r="GO308" s="9"/>
      <c r="GP308" s="9"/>
      <c r="GQ308" s="9"/>
      <c r="GR308" s="9"/>
      <c r="GS308" s="9"/>
      <c r="GT308" s="9"/>
      <c r="GU308" s="9"/>
      <c r="GV308" s="9"/>
      <c r="GW308" s="9"/>
      <c r="GX308" s="9"/>
      <c r="GY308" s="9"/>
      <c r="GZ308" s="9"/>
      <c r="HA308" s="9"/>
      <c r="HB308" s="9"/>
      <c r="HC308" s="9"/>
      <c r="HD308" s="9"/>
      <c r="HE308" s="10"/>
      <c r="HF308" s="9"/>
      <c r="HG308" s="9"/>
    </row>
    <row r="309" spans="1:215" s="2" customFormat="1" ht="16.95" customHeight="1">
      <c r="A309" s="62" t="s">
        <v>303</v>
      </c>
      <c r="B309" s="40">
        <v>63380</v>
      </c>
      <c r="C309" s="40">
        <v>94242.3</v>
      </c>
      <c r="D309" s="4">
        <f t="shared" si="96"/>
        <v>1.4869406752918903</v>
      </c>
      <c r="E309" s="11">
        <v>10</v>
      </c>
      <c r="F309" s="5" t="s">
        <v>371</v>
      </c>
      <c r="G309" s="5" t="s">
        <v>371</v>
      </c>
      <c r="H309" s="5" t="s">
        <v>371</v>
      </c>
      <c r="I309" s="5" t="s">
        <v>371</v>
      </c>
      <c r="J309" s="5" t="s">
        <v>371</v>
      </c>
      <c r="K309" s="5" t="s">
        <v>371</v>
      </c>
      <c r="L309" s="5" t="s">
        <v>371</v>
      </c>
      <c r="M309" s="5" t="s">
        <v>371</v>
      </c>
      <c r="N309" s="40">
        <v>4114</v>
      </c>
      <c r="O309" s="40">
        <v>1894.8</v>
      </c>
      <c r="P309" s="4">
        <f t="shared" si="97"/>
        <v>0.46057365094798247</v>
      </c>
      <c r="Q309" s="11">
        <v>20</v>
      </c>
      <c r="R309" s="11">
        <v>1</v>
      </c>
      <c r="S309" s="11">
        <v>15</v>
      </c>
      <c r="T309" s="40">
        <v>559</v>
      </c>
      <c r="U309" s="40">
        <v>664.9</v>
      </c>
      <c r="V309" s="4">
        <f t="shared" si="98"/>
        <v>1.1894454382826476</v>
      </c>
      <c r="W309" s="11">
        <v>30</v>
      </c>
      <c r="X309" s="40">
        <v>0</v>
      </c>
      <c r="Y309" s="40">
        <v>0</v>
      </c>
      <c r="Z309" s="4">
        <f t="shared" si="99"/>
        <v>1</v>
      </c>
      <c r="AA309" s="11">
        <v>20</v>
      </c>
      <c r="AB309" s="5" t="s">
        <v>371</v>
      </c>
      <c r="AC309" s="5" t="s">
        <v>371</v>
      </c>
      <c r="AD309" s="5" t="s">
        <v>371</v>
      </c>
      <c r="AE309" s="5" t="s">
        <v>371</v>
      </c>
      <c r="AF309" s="11" t="s">
        <v>429</v>
      </c>
      <c r="AG309" s="11" t="s">
        <v>429</v>
      </c>
      <c r="AH309" s="11" t="s">
        <v>429</v>
      </c>
      <c r="AI309" s="11" t="s">
        <v>429</v>
      </c>
      <c r="AJ309" s="59">
        <v>433</v>
      </c>
      <c r="AK309" s="59">
        <v>616</v>
      </c>
      <c r="AL309" s="4">
        <f t="shared" si="100"/>
        <v>1.4226327944572748</v>
      </c>
      <c r="AM309" s="11">
        <v>20</v>
      </c>
      <c r="AN309" s="58">
        <f t="shared" si="109"/>
        <v>1.0714512939956824</v>
      </c>
      <c r="AO309" s="58">
        <f t="shared" si="105"/>
        <v>1.0714512939956824</v>
      </c>
      <c r="AP309" s="59">
        <v>114</v>
      </c>
      <c r="AQ309" s="40">
        <f t="shared" si="101"/>
        <v>62.18181818181818</v>
      </c>
      <c r="AR309" s="40">
        <f t="shared" si="102"/>
        <v>66.599999999999994</v>
      </c>
      <c r="AS309" s="40">
        <f t="shared" si="103"/>
        <v>4.4181818181818144</v>
      </c>
      <c r="AT309" s="40">
        <v>9.5</v>
      </c>
      <c r="AU309" s="40">
        <v>5.9</v>
      </c>
      <c r="AV309" s="40">
        <v>13.7</v>
      </c>
      <c r="AW309" s="40">
        <v>10.199999999999999</v>
      </c>
      <c r="AX309" s="40">
        <v>9.5</v>
      </c>
      <c r="AY309" s="40">
        <f t="shared" si="106"/>
        <v>17.799999999999997</v>
      </c>
      <c r="AZ309" s="11"/>
      <c r="BA309" s="40">
        <f t="shared" si="107"/>
        <v>17.799999999999997</v>
      </c>
      <c r="BB309" s="40">
        <v>0</v>
      </c>
      <c r="BC309" s="40">
        <f t="shared" si="108"/>
        <v>17.799999999999997</v>
      </c>
      <c r="BD309" s="40"/>
      <c r="BE309" s="40">
        <f t="shared" si="104"/>
        <v>17.8</v>
      </c>
      <c r="BF309" s="26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10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10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10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10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9"/>
      <c r="GC309" s="10"/>
      <c r="GD309" s="9"/>
      <c r="GE309" s="9"/>
      <c r="GF309" s="9"/>
      <c r="GG309" s="9"/>
      <c r="GH309" s="9"/>
      <c r="GI309" s="9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9"/>
      <c r="GW309" s="9"/>
      <c r="GX309" s="9"/>
      <c r="GY309" s="9"/>
      <c r="GZ309" s="9"/>
      <c r="HA309" s="9"/>
      <c r="HB309" s="9"/>
      <c r="HC309" s="9"/>
      <c r="HD309" s="9"/>
      <c r="HE309" s="10"/>
      <c r="HF309" s="9"/>
      <c r="HG309" s="9"/>
    </row>
    <row r="310" spans="1:215" s="2" customFormat="1" ht="16.95" customHeight="1">
      <c r="A310" s="62" t="s">
        <v>304</v>
      </c>
      <c r="B310" s="40">
        <v>116470</v>
      </c>
      <c r="C310" s="40">
        <v>102769.4</v>
      </c>
      <c r="D310" s="4">
        <f t="shared" si="96"/>
        <v>0.88236799175753411</v>
      </c>
      <c r="E310" s="11">
        <v>10</v>
      </c>
      <c r="F310" s="5" t="s">
        <v>371</v>
      </c>
      <c r="G310" s="5" t="s">
        <v>371</v>
      </c>
      <c r="H310" s="5" t="s">
        <v>371</v>
      </c>
      <c r="I310" s="5" t="s">
        <v>371</v>
      </c>
      <c r="J310" s="5" t="s">
        <v>371</v>
      </c>
      <c r="K310" s="5" t="s">
        <v>371</v>
      </c>
      <c r="L310" s="5" t="s">
        <v>371</v>
      </c>
      <c r="M310" s="5" t="s">
        <v>371</v>
      </c>
      <c r="N310" s="40">
        <v>3887.4</v>
      </c>
      <c r="O310" s="40">
        <v>1897</v>
      </c>
      <c r="P310" s="4">
        <f t="shared" si="97"/>
        <v>0.48798682924319597</v>
      </c>
      <c r="Q310" s="11">
        <v>20</v>
      </c>
      <c r="R310" s="11">
        <v>1</v>
      </c>
      <c r="S310" s="11">
        <v>15</v>
      </c>
      <c r="T310" s="40">
        <v>479</v>
      </c>
      <c r="U310" s="40">
        <v>876.8</v>
      </c>
      <c r="V310" s="4">
        <f t="shared" si="98"/>
        <v>1.8304801670146136</v>
      </c>
      <c r="W310" s="11">
        <v>30</v>
      </c>
      <c r="X310" s="40">
        <v>0</v>
      </c>
      <c r="Y310" s="40">
        <v>0</v>
      </c>
      <c r="Z310" s="4">
        <f t="shared" si="99"/>
        <v>1</v>
      </c>
      <c r="AA310" s="11">
        <v>20</v>
      </c>
      <c r="AB310" s="5" t="s">
        <v>371</v>
      </c>
      <c r="AC310" s="5" t="s">
        <v>371</v>
      </c>
      <c r="AD310" s="5" t="s">
        <v>371</v>
      </c>
      <c r="AE310" s="5" t="s">
        <v>371</v>
      </c>
      <c r="AF310" s="11" t="s">
        <v>429</v>
      </c>
      <c r="AG310" s="11" t="s">
        <v>429</v>
      </c>
      <c r="AH310" s="11" t="s">
        <v>429</v>
      </c>
      <c r="AI310" s="11" t="s">
        <v>429</v>
      </c>
      <c r="AJ310" s="59">
        <v>303</v>
      </c>
      <c r="AK310" s="59">
        <v>305</v>
      </c>
      <c r="AL310" s="4">
        <f t="shared" si="100"/>
        <v>1.0066006600660067</v>
      </c>
      <c r="AM310" s="11">
        <v>20</v>
      </c>
      <c r="AN310" s="58">
        <f t="shared" si="109"/>
        <v>1.1185203018625893</v>
      </c>
      <c r="AO310" s="58">
        <f t="shared" si="105"/>
        <v>1.1185203018625893</v>
      </c>
      <c r="AP310" s="59">
        <v>795</v>
      </c>
      <c r="AQ310" s="40">
        <f t="shared" si="101"/>
        <v>433.63636363636363</v>
      </c>
      <c r="AR310" s="40">
        <f t="shared" si="102"/>
        <v>485</v>
      </c>
      <c r="AS310" s="40">
        <f t="shared" si="103"/>
        <v>51.363636363636374</v>
      </c>
      <c r="AT310" s="40">
        <v>77.5</v>
      </c>
      <c r="AU310" s="40">
        <v>87.3</v>
      </c>
      <c r="AV310" s="40">
        <v>87.7</v>
      </c>
      <c r="AW310" s="40">
        <v>75.3</v>
      </c>
      <c r="AX310" s="40">
        <v>80.900000000000006</v>
      </c>
      <c r="AY310" s="40">
        <f t="shared" si="106"/>
        <v>76.299999999999955</v>
      </c>
      <c r="AZ310" s="11"/>
      <c r="BA310" s="40">
        <f t="shared" si="107"/>
        <v>76.299999999999955</v>
      </c>
      <c r="BB310" s="40">
        <v>0</v>
      </c>
      <c r="BC310" s="40">
        <f t="shared" si="108"/>
        <v>76.299999999999955</v>
      </c>
      <c r="BD310" s="40"/>
      <c r="BE310" s="40">
        <f t="shared" si="104"/>
        <v>76.3</v>
      </c>
      <c r="BF310" s="26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10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10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10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10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9"/>
      <c r="GC310" s="10"/>
      <c r="GD310" s="9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9"/>
      <c r="GW310" s="9"/>
      <c r="GX310" s="9"/>
      <c r="GY310" s="9"/>
      <c r="GZ310" s="9"/>
      <c r="HA310" s="9"/>
      <c r="HB310" s="9"/>
      <c r="HC310" s="9"/>
      <c r="HD310" s="9"/>
      <c r="HE310" s="10"/>
      <c r="HF310" s="9"/>
      <c r="HG310" s="9"/>
    </row>
    <row r="311" spans="1:215" s="2" customFormat="1" ht="16.95" customHeight="1">
      <c r="A311" s="62" t="s">
        <v>305</v>
      </c>
      <c r="B311" s="40">
        <v>361117</v>
      </c>
      <c r="C311" s="40">
        <v>349054</v>
      </c>
      <c r="D311" s="4">
        <f t="shared" si="96"/>
        <v>0.96659531398411036</v>
      </c>
      <c r="E311" s="11">
        <v>10</v>
      </c>
      <c r="F311" s="5" t="s">
        <v>371</v>
      </c>
      <c r="G311" s="5" t="s">
        <v>371</v>
      </c>
      <c r="H311" s="5" t="s">
        <v>371</v>
      </c>
      <c r="I311" s="5" t="s">
        <v>371</v>
      </c>
      <c r="J311" s="5" t="s">
        <v>371</v>
      </c>
      <c r="K311" s="5" t="s">
        <v>371</v>
      </c>
      <c r="L311" s="5" t="s">
        <v>371</v>
      </c>
      <c r="M311" s="5" t="s">
        <v>371</v>
      </c>
      <c r="N311" s="40">
        <v>15461.2</v>
      </c>
      <c r="O311" s="40">
        <v>6768.9</v>
      </c>
      <c r="P311" s="4">
        <f t="shared" si="97"/>
        <v>0.43779913590148239</v>
      </c>
      <c r="Q311" s="11">
        <v>20</v>
      </c>
      <c r="R311" s="11">
        <v>1</v>
      </c>
      <c r="S311" s="11">
        <v>15</v>
      </c>
      <c r="T311" s="40">
        <v>96</v>
      </c>
      <c r="U311" s="40">
        <v>32.700000000000003</v>
      </c>
      <c r="V311" s="4">
        <f t="shared" si="98"/>
        <v>0.34062500000000001</v>
      </c>
      <c r="W311" s="11">
        <v>35</v>
      </c>
      <c r="X311" s="40">
        <v>0</v>
      </c>
      <c r="Y311" s="40">
        <v>0</v>
      </c>
      <c r="Z311" s="4">
        <f t="shared" si="99"/>
        <v>1</v>
      </c>
      <c r="AA311" s="11">
        <v>15</v>
      </c>
      <c r="AB311" s="5" t="s">
        <v>371</v>
      </c>
      <c r="AC311" s="5" t="s">
        <v>371</v>
      </c>
      <c r="AD311" s="5" t="s">
        <v>371</v>
      </c>
      <c r="AE311" s="5" t="s">
        <v>371</v>
      </c>
      <c r="AF311" s="11" t="s">
        <v>429</v>
      </c>
      <c r="AG311" s="11" t="s">
        <v>429</v>
      </c>
      <c r="AH311" s="11" t="s">
        <v>429</v>
      </c>
      <c r="AI311" s="11" t="s">
        <v>429</v>
      </c>
      <c r="AJ311" s="59">
        <v>137</v>
      </c>
      <c r="AK311" s="59">
        <v>144</v>
      </c>
      <c r="AL311" s="4">
        <f t="shared" si="100"/>
        <v>1.051094890510949</v>
      </c>
      <c r="AM311" s="11">
        <v>20</v>
      </c>
      <c r="AN311" s="58">
        <f t="shared" si="109"/>
        <v>0.70752790146164979</v>
      </c>
      <c r="AO311" s="58">
        <f t="shared" si="105"/>
        <v>0.70752790146164979</v>
      </c>
      <c r="AP311" s="59">
        <v>48</v>
      </c>
      <c r="AQ311" s="40">
        <f t="shared" si="101"/>
        <v>26.18181818181818</v>
      </c>
      <c r="AR311" s="40">
        <f t="shared" si="102"/>
        <v>18.5</v>
      </c>
      <c r="AS311" s="40">
        <f t="shared" si="103"/>
        <v>-7.6818181818181799</v>
      </c>
      <c r="AT311" s="40">
        <v>3.3</v>
      </c>
      <c r="AU311" s="40">
        <v>2.9</v>
      </c>
      <c r="AV311" s="40">
        <v>3.8</v>
      </c>
      <c r="AW311" s="40">
        <v>2.8</v>
      </c>
      <c r="AX311" s="40">
        <v>3</v>
      </c>
      <c r="AY311" s="40">
        <f t="shared" si="106"/>
        <v>2.6999999999999993</v>
      </c>
      <c r="AZ311" s="11"/>
      <c r="BA311" s="40">
        <f t="shared" si="107"/>
        <v>2.6999999999999993</v>
      </c>
      <c r="BB311" s="40">
        <v>0</v>
      </c>
      <c r="BC311" s="40">
        <f t="shared" si="108"/>
        <v>2.6999999999999993</v>
      </c>
      <c r="BD311" s="40">
        <f>BC311</f>
        <v>2.6999999999999993</v>
      </c>
      <c r="BE311" s="40">
        <f t="shared" si="104"/>
        <v>0</v>
      </c>
      <c r="BF311" s="26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10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10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10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10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10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9"/>
      <c r="GZ311" s="9"/>
      <c r="HA311" s="9"/>
      <c r="HB311" s="9"/>
      <c r="HC311" s="9"/>
      <c r="HD311" s="9"/>
      <c r="HE311" s="10"/>
      <c r="HF311" s="9"/>
      <c r="HG311" s="9"/>
    </row>
    <row r="312" spans="1:215" s="2" customFormat="1" ht="16.95" customHeight="1">
      <c r="A312" s="19" t="s">
        <v>306</v>
      </c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26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10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10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10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10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9"/>
      <c r="GC312" s="10"/>
      <c r="GD312" s="9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/>
      <c r="GX312" s="9"/>
      <c r="GY312" s="9"/>
      <c r="GZ312" s="9"/>
      <c r="HA312" s="9"/>
      <c r="HB312" s="9"/>
      <c r="HC312" s="9"/>
      <c r="HD312" s="9"/>
      <c r="HE312" s="10"/>
      <c r="HF312" s="9"/>
      <c r="HG312" s="9"/>
    </row>
    <row r="313" spans="1:215" s="2" customFormat="1" ht="16.95" customHeight="1">
      <c r="A313" s="62" t="s">
        <v>307</v>
      </c>
      <c r="B313" s="40">
        <v>9009</v>
      </c>
      <c r="C313" s="40">
        <v>9017</v>
      </c>
      <c r="D313" s="4">
        <f t="shared" si="96"/>
        <v>1.0008880008880008</v>
      </c>
      <c r="E313" s="11">
        <v>10</v>
      </c>
      <c r="F313" s="5" t="s">
        <v>371</v>
      </c>
      <c r="G313" s="5" t="s">
        <v>371</v>
      </c>
      <c r="H313" s="5" t="s">
        <v>371</v>
      </c>
      <c r="I313" s="5" t="s">
        <v>371</v>
      </c>
      <c r="J313" s="5" t="s">
        <v>371</v>
      </c>
      <c r="K313" s="5" t="s">
        <v>371</v>
      </c>
      <c r="L313" s="5" t="s">
        <v>371</v>
      </c>
      <c r="M313" s="5" t="s">
        <v>371</v>
      </c>
      <c r="N313" s="40">
        <v>2479.9</v>
      </c>
      <c r="O313" s="40">
        <v>3135.7</v>
      </c>
      <c r="P313" s="4">
        <f t="shared" si="97"/>
        <v>1.2644461470220572</v>
      </c>
      <c r="Q313" s="11">
        <v>20</v>
      </c>
      <c r="R313" s="11">
        <v>1</v>
      </c>
      <c r="S313" s="11">
        <v>15</v>
      </c>
      <c r="T313" s="40">
        <v>0</v>
      </c>
      <c r="U313" s="40">
        <v>0</v>
      </c>
      <c r="V313" s="4">
        <f t="shared" si="98"/>
        <v>1</v>
      </c>
      <c r="W313" s="11">
        <v>20</v>
      </c>
      <c r="X313" s="40">
        <v>0</v>
      </c>
      <c r="Y313" s="40">
        <v>0</v>
      </c>
      <c r="Z313" s="4">
        <f t="shared" si="99"/>
        <v>1</v>
      </c>
      <c r="AA313" s="11">
        <v>30</v>
      </c>
      <c r="AB313" s="5" t="s">
        <v>371</v>
      </c>
      <c r="AC313" s="5" t="s">
        <v>371</v>
      </c>
      <c r="AD313" s="5" t="s">
        <v>371</v>
      </c>
      <c r="AE313" s="5" t="s">
        <v>371</v>
      </c>
      <c r="AF313" s="11" t="s">
        <v>429</v>
      </c>
      <c r="AG313" s="11" t="s">
        <v>429</v>
      </c>
      <c r="AH313" s="11" t="s">
        <v>429</v>
      </c>
      <c r="AI313" s="11" t="s">
        <v>429</v>
      </c>
      <c r="AJ313" s="59">
        <v>33</v>
      </c>
      <c r="AK313" s="59">
        <v>31</v>
      </c>
      <c r="AL313" s="4">
        <f t="shared" si="100"/>
        <v>0.93939393939393945</v>
      </c>
      <c r="AM313" s="11">
        <v>20</v>
      </c>
      <c r="AN313" s="58">
        <f t="shared" si="109"/>
        <v>1.0355276672799993</v>
      </c>
      <c r="AO313" s="58">
        <f t="shared" si="105"/>
        <v>1.0355276672799993</v>
      </c>
      <c r="AP313" s="59">
        <v>305</v>
      </c>
      <c r="AQ313" s="40">
        <f t="shared" si="101"/>
        <v>166.36363636363637</v>
      </c>
      <c r="AR313" s="40">
        <f t="shared" si="102"/>
        <v>172.3</v>
      </c>
      <c r="AS313" s="40">
        <f t="shared" si="103"/>
        <v>5.9363636363636374</v>
      </c>
      <c r="AT313" s="40">
        <v>25.2</v>
      </c>
      <c r="AU313" s="40">
        <v>25.9</v>
      </c>
      <c r="AV313" s="40">
        <v>28</v>
      </c>
      <c r="AW313" s="40">
        <v>33</v>
      </c>
      <c r="AX313" s="40">
        <v>26.6</v>
      </c>
      <c r="AY313" s="40">
        <f t="shared" si="106"/>
        <v>33.600000000000023</v>
      </c>
      <c r="AZ313" s="11"/>
      <c r="BA313" s="40">
        <f t="shared" si="107"/>
        <v>33.600000000000023</v>
      </c>
      <c r="BB313" s="40">
        <v>0</v>
      </c>
      <c r="BC313" s="40">
        <f t="shared" si="108"/>
        <v>33.600000000000023</v>
      </c>
      <c r="BD313" s="40"/>
      <c r="BE313" s="40">
        <f t="shared" si="104"/>
        <v>33.6</v>
      </c>
      <c r="BF313" s="26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10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10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10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10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9"/>
      <c r="GC313" s="10"/>
      <c r="GD313" s="9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9"/>
      <c r="GZ313" s="9"/>
      <c r="HA313" s="9"/>
      <c r="HB313" s="9"/>
      <c r="HC313" s="9"/>
      <c r="HD313" s="9"/>
      <c r="HE313" s="10"/>
      <c r="HF313" s="9"/>
      <c r="HG313" s="9"/>
    </row>
    <row r="314" spans="1:215" s="2" customFormat="1" ht="16.95" customHeight="1">
      <c r="A314" s="62" t="s">
        <v>308</v>
      </c>
      <c r="B314" s="40">
        <v>48102</v>
      </c>
      <c r="C314" s="40">
        <v>56605.599999999999</v>
      </c>
      <c r="D314" s="4">
        <f t="shared" si="96"/>
        <v>1.176782670159245</v>
      </c>
      <c r="E314" s="11">
        <v>10</v>
      </c>
      <c r="F314" s="5" t="s">
        <v>371</v>
      </c>
      <c r="G314" s="5" t="s">
        <v>371</v>
      </c>
      <c r="H314" s="5" t="s">
        <v>371</v>
      </c>
      <c r="I314" s="5" t="s">
        <v>371</v>
      </c>
      <c r="J314" s="5" t="s">
        <v>371</v>
      </c>
      <c r="K314" s="5" t="s">
        <v>371</v>
      </c>
      <c r="L314" s="5" t="s">
        <v>371</v>
      </c>
      <c r="M314" s="5" t="s">
        <v>371</v>
      </c>
      <c r="N314" s="40">
        <v>6582.9</v>
      </c>
      <c r="O314" s="40">
        <v>4825.3</v>
      </c>
      <c r="P314" s="4">
        <f t="shared" si="97"/>
        <v>0.73300521046954992</v>
      </c>
      <c r="Q314" s="11">
        <v>20</v>
      </c>
      <c r="R314" s="11">
        <v>1</v>
      </c>
      <c r="S314" s="11">
        <v>15</v>
      </c>
      <c r="T314" s="40">
        <v>174</v>
      </c>
      <c r="U314" s="40">
        <v>248.5</v>
      </c>
      <c r="V314" s="4">
        <f t="shared" si="98"/>
        <v>1.4281609195402298</v>
      </c>
      <c r="W314" s="11">
        <v>15</v>
      </c>
      <c r="X314" s="40">
        <v>11</v>
      </c>
      <c r="Y314" s="40">
        <v>17.899999999999999</v>
      </c>
      <c r="Z314" s="4">
        <f t="shared" si="99"/>
        <v>1.6272727272727272</v>
      </c>
      <c r="AA314" s="11">
        <v>35</v>
      </c>
      <c r="AB314" s="5" t="s">
        <v>371</v>
      </c>
      <c r="AC314" s="5" t="s">
        <v>371</v>
      </c>
      <c r="AD314" s="5" t="s">
        <v>371</v>
      </c>
      <c r="AE314" s="5" t="s">
        <v>371</v>
      </c>
      <c r="AF314" s="11" t="s">
        <v>429</v>
      </c>
      <c r="AG314" s="11" t="s">
        <v>429</v>
      </c>
      <c r="AH314" s="11" t="s">
        <v>429</v>
      </c>
      <c r="AI314" s="11" t="s">
        <v>429</v>
      </c>
      <c r="AJ314" s="59">
        <v>102</v>
      </c>
      <c r="AK314" s="59">
        <v>150</v>
      </c>
      <c r="AL314" s="4">
        <f t="shared" si="100"/>
        <v>1.4705882352941178</v>
      </c>
      <c r="AM314" s="11">
        <v>20</v>
      </c>
      <c r="AN314" s="58">
        <f t="shared" si="109"/>
        <v>1.2975361292566496</v>
      </c>
      <c r="AO314" s="58">
        <f t="shared" si="105"/>
        <v>1.209753612925665</v>
      </c>
      <c r="AP314" s="59">
        <v>80</v>
      </c>
      <c r="AQ314" s="40">
        <f t="shared" si="101"/>
        <v>43.636363636363633</v>
      </c>
      <c r="AR314" s="40">
        <f t="shared" si="102"/>
        <v>52.8</v>
      </c>
      <c r="AS314" s="40">
        <f t="shared" si="103"/>
        <v>9.163636363636364</v>
      </c>
      <c r="AT314" s="40">
        <v>8.9</v>
      </c>
      <c r="AU314" s="40">
        <v>8.9</v>
      </c>
      <c r="AV314" s="40">
        <v>9.6999999999999993</v>
      </c>
      <c r="AW314" s="40">
        <v>5.5</v>
      </c>
      <c r="AX314" s="40">
        <v>8.8000000000000007</v>
      </c>
      <c r="AY314" s="40">
        <f t="shared" si="106"/>
        <v>11</v>
      </c>
      <c r="AZ314" s="11"/>
      <c r="BA314" s="40">
        <f t="shared" si="107"/>
        <v>11</v>
      </c>
      <c r="BB314" s="40">
        <v>0</v>
      </c>
      <c r="BC314" s="40">
        <f t="shared" si="108"/>
        <v>11</v>
      </c>
      <c r="BD314" s="40"/>
      <c r="BE314" s="40">
        <f t="shared" si="104"/>
        <v>11</v>
      </c>
      <c r="BF314" s="26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10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10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10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10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9"/>
      <c r="GC314" s="10"/>
      <c r="GD314" s="9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  <c r="GW314" s="9"/>
      <c r="GX314" s="9"/>
      <c r="GY314" s="9"/>
      <c r="GZ314" s="9"/>
      <c r="HA314" s="9"/>
      <c r="HB314" s="9"/>
      <c r="HC314" s="9"/>
      <c r="HD314" s="9"/>
      <c r="HE314" s="10"/>
      <c r="HF314" s="9"/>
      <c r="HG314" s="9"/>
    </row>
    <row r="315" spans="1:215" s="2" customFormat="1" ht="16.95" customHeight="1">
      <c r="A315" s="62" t="s">
        <v>309</v>
      </c>
      <c r="B315" s="40">
        <v>3062</v>
      </c>
      <c r="C315" s="40">
        <v>2667</v>
      </c>
      <c r="D315" s="4">
        <f t="shared" si="96"/>
        <v>0.87099934683213587</v>
      </c>
      <c r="E315" s="11">
        <v>10</v>
      </c>
      <c r="F315" s="5" t="s">
        <v>371</v>
      </c>
      <c r="G315" s="5" t="s">
        <v>371</v>
      </c>
      <c r="H315" s="5" t="s">
        <v>371</v>
      </c>
      <c r="I315" s="5" t="s">
        <v>371</v>
      </c>
      <c r="J315" s="5" t="s">
        <v>371</v>
      </c>
      <c r="K315" s="5" t="s">
        <v>371</v>
      </c>
      <c r="L315" s="5" t="s">
        <v>371</v>
      </c>
      <c r="M315" s="5" t="s">
        <v>371</v>
      </c>
      <c r="N315" s="40">
        <v>2103.5</v>
      </c>
      <c r="O315" s="40">
        <v>2447.6999999999998</v>
      </c>
      <c r="P315" s="4">
        <f t="shared" si="97"/>
        <v>1.1636320418350368</v>
      </c>
      <c r="Q315" s="11">
        <v>20</v>
      </c>
      <c r="R315" s="11">
        <v>1</v>
      </c>
      <c r="S315" s="11">
        <v>15</v>
      </c>
      <c r="T315" s="40">
        <v>19</v>
      </c>
      <c r="U315" s="40">
        <v>38.200000000000003</v>
      </c>
      <c r="V315" s="4">
        <f t="shared" si="98"/>
        <v>2.0105263157894737</v>
      </c>
      <c r="W315" s="11">
        <v>10</v>
      </c>
      <c r="X315" s="40">
        <v>27</v>
      </c>
      <c r="Y315" s="40">
        <v>32.299999999999997</v>
      </c>
      <c r="Z315" s="4">
        <f t="shared" si="99"/>
        <v>1.1962962962962962</v>
      </c>
      <c r="AA315" s="11">
        <v>40</v>
      </c>
      <c r="AB315" s="5" t="s">
        <v>371</v>
      </c>
      <c r="AC315" s="5" t="s">
        <v>371</v>
      </c>
      <c r="AD315" s="5" t="s">
        <v>371</v>
      </c>
      <c r="AE315" s="5" t="s">
        <v>371</v>
      </c>
      <c r="AF315" s="11" t="s">
        <v>429</v>
      </c>
      <c r="AG315" s="11" t="s">
        <v>429</v>
      </c>
      <c r="AH315" s="11" t="s">
        <v>429</v>
      </c>
      <c r="AI315" s="11" t="s">
        <v>429</v>
      </c>
      <c r="AJ315" s="59">
        <v>68</v>
      </c>
      <c r="AK315" s="59">
        <v>52</v>
      </c>
      <c r="AL315" s="4">
        <f t="shared" si="100"/>
        <v>0.76470588235294112</v>
      </c>
      <c r="AM315" s="11">
        <v>20</v>
      </c>
      <c r="AN315" s="58">
        <f t="shared" si="109"/>
        <v>1.1324684083637173</v>
      </c>
      <c r="AO315" s="58">
        <f t="shared" si="105"/>
        <v>1.1324684083637173</v>
      </c>
      <c r="AP315" s="59">
        <v>168</v>
      </c>
      <c r="AQ315" s="40">
        <f t="shared" si="101"/>
        <v>91.63636363636364</v>
      </c>
      <c r="AR315" s="40">
        <f t="shared" si="102"/>
        <v>103.8</v>
      </c>
      <c r="AS315" s="40">
        <f t="shared" si="103"/>
        <v>12.163636363636357</v>
      </c>
      <c r="AT315" s="40">
        <v>19.899999999999999</v>
      </c>
      <c r="AU315" s="40">
        <v>15</v>
      </c>
      <c r="AV315" s="40">
        <v>16</v>
      </c>
      <c r="AW315" s="40">
        <v>19.2</v>
      </c>
      <c r="AX315" s="40">
        <v>18.399999999999999</v>
      </c>
      <c r="AY315" s="40">
        <f t="shared" si="106"/>
        <v>15.299999999999997</v>
      </c>
      <c r="AZ315" s="11"/>
      <c r="BA315" s="40">
        <f t="shared" si="107"/>
        <v>15.299999999999997</v>
      </c>
      <c r="BB315" s="40">
        <v>0</v>
      </c>
      <c r="BC315" s="40">
        <f t="shared" si="108"/>
        <v>15.299999999999997</v>
      </c>
      <c r="BD315" s="40"/>
      <c r="BE315" s="40">
        <f t="shared" si="104"/>
        <v>15.3</v>
      </c>
      <c r="BF315" s="26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10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10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10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10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9"/>
      <c r="GC315" s="10"/>
      <c r="GD315" s="9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9"/>
      <c r="GZ315" s="9"/>
      <c r="HA315" s="9"/>
      <c r="HB315" s="9"/>
      <c r="HC315" s="9"/>
      <c r="HD315" s="9"/>
      <c r="HE315" s="10"/>
      <c r="HF315" s="9"/>
      <c r="HG315" s="9"/>
    </row>
    <row r="316" spans="1:215" s="2" customFormat="1" ht="16.95" customHeight="1">
      <c r="A316" s="62" t="s">
        <v>310</v>
      </c>
      <c r="B316" s="40">
        <v>4623</v>
      </c>
      <c r="C316" s="40">
        <v>3093</v>
      </c>
      <c r="D316" s="4">
        <f t="shared" si="96"/>
        <v>0.66904607397793636</v>
      </c>
      <c r="E316" s="11">
        <v>10</v>
      </c>
      <c r="F316" s="5" t="s">
        <v>371</v>
      </c>
      <c r="G316" s="5" t="s">
        <v>371</v>
      </c>
      <c r="H316" s="5" t="s">
        <v>371</v>
      </c>
      <c r="I316" s="5" t="s">
        <v>371</v>
      </c>
      <c r="J316" s="5" t="s">
        <v>371</v>
      </c>
      <c r="K316" s="5" t="s">
        <v>371</v>
      </c>
      <c r="L316" s="5" t="s">
        <v>371</v>
      </c>
      <c r="M316" s="5" t="s">
        <v>371</v>
      </c>
      <c r="N316" s="40">
        <v>961.4</v>
      </c>
      <c r="O316" s="40">
        <v>409.4</v>
      </c>
      <c r="P316" s="4">
        <f t="shared" si="97"/>
        <v>0.42583732057416268</v>
      </c>
      <c r="Q316" s="11">
        <v>20</v>
      </c>
      <c r="R316" s="11">
        <v>1</v>
      </c>
      <c r="S316" s="11">
        <v>15</v>
      </c>
      <c r="T316" s="40">
        <v>237</v>
      </c>
      <c r="U316" s="40">
        <v>362.3</v>
      </c>
      <c r="V316" s="4">
        <f t="shared" si="98"/>
        <v>1.5286919831223629</v>
      </c>
      <c r="W316" s="11">
        <v>20</v>
      </c>
      <c r="X316" s="40">
        <v>9</v>
      </c>
      <c r="Y316" s="40">
        <v>9.4</v>
      </c>
      <c r="Z316" s="4">
        <f t="shared" si="99"/>
        <v>1.0444444444444445</v>
      </c>
      <c r="AA316" s="11">
        <v>30</v>
      </c>
      <c r="AB316" s="5" t="s">
        <v>371</v>
      </c>
      <c r="AC316" s="5" t="s">
        <v>371</v>
      </c>
      <c r="AD316" s="5" t="s">
        <v>371</v>
      </c>
      <c r="AE316" s="5" t="s">
        <v>371</v>
      </c>
      <c r="AF316" s="11" t="s">
        <v>429</v>
      </c>
      <c r="AG316" s="11" t="s">
        <v>429</v>
      </c>
      <c r="AH316" s="11" t="s">
        <v>429</v>
      </c>
      <c r="AI316" s="11" t="s">
        <v>429</v>
      </c>
      <c r="AJ316" s="59">
        <v>131</v>
      </c>
      <c r="AK316" s="59">
        <v>140</v>
      </c>
      <c r="AL316" s="4">
        <f t="shared" si="100"/>
        <v>1.0687022900763359</v>
      </c>
      <c r="AM316" s="11">
        <v>20</v>
      </c>
      <c r="AN316" s="58">
        <f t="shared" si="109"/>
        <v>0.98685587781365169</v>
      </c>
      <c r="AO316" s="58">
        <f t="shared" si="105"/>
        <v>0.98685587781365169</v>
      </c>
      <c r="AP316" s="59">
        <v>1045</v>
      </c>
      <c r="AQ316" s="40">
        <f t="shared" si="101"/>
        <v>570</v>
      </c>
      <c r="AR316" s="40">
        <f t="shared" si="102"/>
        <v>562.5</v>
      </c>
      <c r="AS316" s="40">
        <f t="shared" si="103"/>
        <v>-7.5</v>
      </c>
      <c r="AT316" s="40">
        <v>121.3</v>
      </c>
      <c r="AU316" s="40">
        <v>111</v>
      </c>
      <c r="AV316" s="40">
        <v>113.5</v>
      </c>
      <c r="AW316" s="40">
        <v>57.6</v>
      </c>
      <c r="AX316" s="40">
        <v>89.3</v>
      </c>
      <c r="AY316" s="40">
        <f t="shared" si="106"/>
        <v>69.799999999999955</v>
      </c>
      <c r="AZ316" s="11"/>
      <c r="BA316" s="40">
        <f t="shared" si="107"/>
        <v>69.799999999999955</v>
      </c>
      <c r="BB316" s="40">
        <v>0</v>
      </c>
      <c r="BC316" s="40">
        <f t="shared" si="108"/>
        <v>69.799999999999955</v>
      </c>
      <c r="BD316" s="40"/>
      <c r="BE316" s="40">
        <f t="shared" si="104"/>
        <v>69.8</v>
      </c>
      <c r="BF316" s="26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10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10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10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10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9"/>
      <c r="GC316" s="10"/>
      <c r="GD316" s="9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  <c r="GW316" s="9"/>
      <c r="GX316" s="9"/>
      <c r="GY316" s="9"/>
      <c r="GZ316" s="9"/>
      <c r="HA316" s="9"/>
      <c r="HB316" s="9"/>
      <c r="HC316" s="9"/>
      <c r="HD316" s="9"/>
      <c r="HE316" s="10"/>
      <c r="HF316" s="9"/>
      <c r="HG316" s="9"/>
    </row>
    <row r="317" spans="1:215" s="2" customFormat="1" ht="16.95" customHeight="1">
      <c r="A317" s="62" t="s">
        <v>311</v>
      </c>
      <c r="B317" s="40">
        <v>0</v>
      </c>
      <c r="C317" s="40">
        <v>0</v>
      </c>
      <c r="D317" s="4">
        <f t="shared" si="96"/>
        <v>0</v>
      </c>
      <c r="E317" s="11">
        <v>0</v>
      </c>
      <c r="F317" s="5" t="s">
        <v>371</v>
      </c>
      <c r="G317" s="5" t="s">
        <v>371</v>
      </c>
      <c r="H317" s="5" t="s">
        <v>371</v>
      </c>
      <c r="I317" s="5" t="s">
        <v>371</v>
      </c>
      <c r="J317" s="5" t="s">
        <v>371</v>
      </c>
      <c r="K317" s="5" t="s">
        <v>371</v>
      </c>
      <c r="L317" s="5" t="s">
        <v>371</v>
      </c>
      <c r="M317" s="5" t="s">
        <v>371</v>
      </c>
      <c r="N317" s="40">
        <v>2507.1</v>
      </c>
      <c r="O317" s="40">
        <v>639.29999999999995</v>
      </c>
      <c r="P317" s="4">
        <f t="shared" si="97"/>
        <v>0.25499581189422038</v>
      </c>
      <c r="Q317" s="11">
        <v>20</v>
      </c>
      <c r="R317" s="11">
        <v>1</v>
      </c>
      <c r="S317" s="11">
        <v>15</v>
      </c>
      <c r="T317" s="40">
        <v>57</v>
      </c>
      <c r="U317" s="40">
        <v>91.4</v>
      </c>
      <c r="V317" s="4">
        <f t="shared" si="98"/>
        <v>1.6035087719298247</v>
      </c>
      <c r="W317" s="11">
        <v>20</v>
      </c>
      <c r="X317" s="40">
        <v>2</v>
      </c>
      <c r="Y317" s="40">
        <v>3.1</v>
      </c>
      <c r="Z317" s="4">
        <f t="shared" si="99"/>
        <v>1.55</v>
      </c>
      <c r="AA317" s="11">
        <v>30</v>
      </c>
      <c r="AB317" s="5" t="s">
        <v>371</v>
      </c>
      <c r="AC317" s="5" t="s">
        <v>371</v>
      </c>
      <c r="AD317" s="5" t="s">
        <v>371</v>
      </c>
      <c r="AE317" s="5" t="s">
        <v>371</v>
      </c>
      <c r="AF317" s="11" t="s">
        <v>429</v>
      </c>
      <c r="AG317" s="11" t="s">
        <v>429</v>
      </c>
      <c r="AH317" s="11" t="s">
        <v>429</v>
      </c>
      <c r="AI317" s="11" t="s">
        <v>429</v>
      </c>
      <c r="AJ317" s="59">
        <v>85</v>
      </c>
      <c r="AK317" s="59">
        <v>73</v>
      </c>
      <c r="AL317" s="4">
        <f t="shared" si="100"/>
        <v>0.85882352941176465</v>
      </c>
      <c r="AM317" s="11">
        <v>20</v>
      </c>
      <c r="AN317" s="58">
        <f t="shared" si="109"/>
        <v>1.103300592997297</v>
      </c>
      <c r="AO317" s="58">
        <f t="shared" si="105"/>
        <v>1.103300592997297</v>
      </c>
      <c r="AP317" s="59">
        <v>83</v>
      </c>
      <c r="AQ317" s="40">
        <f t="shared" si="101"/>
        <v>45.272727272727273</v>
      </c>
      <c r="AR317" s="40">
        <f t="shared" si="102"/>
        <v>49.9</v>
      </c>
      <c r="AS317" s="40">
        <f t="shared" si="103"/>
        <v>4.6272727272727252</v>
      </c>
      <c r="AT317" s="40">
        <v>9.8000000000000007</v>
      </c>
      <c r="AU317" s="40">
        <v>8.1</v>
      </c>
      <c r="AV317" s="40">
        <v>10.3</v>
      </c>
      <c r="AW317" s="40">
        <v>4.9000000000000004</v>
      </c>
      <c r="AX317" s="40">
        <v>8.1</v>
      </c>
      <c r="AY317" s="40">
        <f t="shared" si="106"/>
        <v>8.6999999999999957</v>
      </c>
      <c r="AZ317" s="11"/>
      <c r="BA317" s="40">
        <f t="shared" si="107"/>
        <v>8.6999999999999957</v>
      </c>
      <c r="BB317" s="40">
        <v>0</v>
      </c>
      <c r="BC317" s="40">
        <f t="shared" si="108"/>
        <v>8.6999999999999957</v>
      </c>
      <c r="BD317" s="40"/>
      <c r="BE317" s="40">
        <f t="shared" si="104"/>
        <v>8.6999999999999993</v>
      </c>
      <c r="BF317" s="26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10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10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10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10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9"/>
      <c r="GC317" s="10"/>
      <c r="GD317" s="9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  <c r="GW317" s="9"/>
      <c r="GX317" s="9"/>
      <c r="GY317" s="9"/>
      <c r="GZ317" s="9"/>
      <c r="HA317" s="9"/>
      <c r="HB317" s="9"/>
      <c r="HC317" s="9"/>
      <c r="HD317" s="9"/>
      <c r="HE317" s="10"/>
      <c r="HF317" s="9"/>
      <c r="HG317" s="9"/>
    </row>
    <row r="318" spans="1:215" s="2" customFormat="1" ht="16.95" customHeight="1">
      <c r="A318" s="62" t="s">
        <v>312</v>
      </c>
      <c r="B318" s="40">
        <v>0</v>
      </c>
      <c r="C318" s="40">
        <v>0</v>
      </c>
      <c r="D318" s="4">
        <f t="shared" si="96"/>
        <v>0</v>
      </c>
      <c r="E318" s="11">
        <v>0</v>
      </c>
      <c r="F318" s="5" t="s">
        <v>371</v>
      </c>
      <c r="G318" s="5" t="s">
        <v>371</v>
      </c>
      <c r="H318" s="5" t="s">
        <v>371</v>
      </c>
      <c r="I318" s="5" t="s">
        <v>371</v>
      </c>
      <c r="J318" s="5" t="s">
        <v>371</v>
      </c>
      <c r="K318" s="5" t="s">
        <v>371</v>
      </c>
      <c r="L318" s="5" t="s">
        <v>371</v>
      </c>
      <c r="M318" s="5" t="s">
        <v>371</v>
      </c>
      <c r="N318" s="40">
        <v>1749.8</v>
      </c>
      <c r="O318" s="40">
        <v>1338.8</v>
      </c>
      <c r="P318" s="4">
        <f t="shared" si="97"/>
        <v>0.76511601325865808</v>
      </c>
      <c r="Q318" s="11">
        <v>20</v>
      </c>
      <c r="R318" s="11">
        <v>1</v>
      </c>
      <c r="S318" s="11">
        <v>15</v>
      </c>
      <c r="T318" s="40">
        <v>86</v>
      </c>
      <c r="U318" s="40">
        <v>113</v>
      </c>
      <c r="V318" s="4">
        <f t="shared" si="98"/>
        <v>1.3139534883720929</v>
      </c>
      <c r="W318" s="11">
        <v>20</v>
      </c>
      <c r="X318" s="40">
        <v>26</v>
      </c>
      <c r="Y318" s="40">
        <v>35.9</v>
      </c>
      <c r="Z318" s="4">
        <f t="shared" si="99"/>
        <v>1.3807692307692307</v>
      </c>
      <c r="AA318" s="11">
        <v>30</v>
      </c>
      <c r="AB318" s="5" t="s">
        <v>371</v>
      </c>
      <c r="AC318" s="5" t="s">
        <v>371</v>
      </c>
      <c r="AD318" s="5" t="s">
        <v>371</v>
      </c>
      <c r="AE318" s="5" t="s">
        <v>371</v>
      </c>
      <c r="AF318" s="11" t="s">
        <v>429</v>
      </c>
      <c r="AG318" s="11" t="s">
        <v>429</v>
      </c>
      <c r="AH318" s="11" t="s">
        <v>429</v>
      </c>
      <c r="AI318" s="11" t="s">
        <v>429</v>
      </c>
      <c r="AJ318" s="59">
        <v>116</v>
      </c>
      <c r="AK318" s="59">
        <v>157</v>
      </c>
      <c r="AL318" s="4">
        <f t="shared" si="100"/>
        <v>1.353448275862069</v>
      </c>
      <c r="AM318" s="11">
        <v>20</v>
      </c>
      <c r="AN318" s="58">
        <f t="shared" si="109"/>
        <v>1.1911755473612697</v>
      </c>
      <c r="AO318" s="58">
        <f t="shared" si="105"/>
        <v>1.1911755473612697</v>
      </c>
      <c r="AP318" s="59">
        <v>464</v>
      </c>
      <c r="AQ318" s="40">
        <f t="shared" si="101"/>
        <v>253.09090909090907</v>
      </c>
      <c r="AR318" s="40">
        <f t="shared" si="102"/>
        <v>301.5</v>
      </c>
      <c r="AS318" s="40">
        <f t="shared" si="103"/>
        <v>48.409090909090935</v>
      </c>
      <c r="AT318" s="40">
        <v>51.1</v>
      </c>
      <c r="AU318" s="40">
        <v>52</v>
      </c>
      <c r="AV318" s="40">
        <v>59.3</v>
      </c>
      <c r="AW318" s="40">
        <v>30.1</v>
      </c>
      <c r="AX318" s="40">
        <v>44.7</v>
      </c>
      <c r="AY318" s="40">
        <f t="shared" si="106"/>
        <v>64.300000000000011</v>
      </c>
      <c r="AZ318" s="11"/>
      <c r="BA318" s="40">
        <f t="shared" si="107"/>
        <v>64.300000000000011</v>
      </c>
      <c r="BB318" s="40">
        <v>0</v>
      </c>
      <c r="BC318" s="40">
        <f t="shared" si="108"/>
        <v>64.300000000000011</v>
      </c>
      <c r="BD318" s="40"/>
      <c r="BE318" s="40">
        <f t="shared" si="104"/>
        <v>64.3</v>
      </c>
      <c r="BF318" s="26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10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10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10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10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9"/>
      <c r="GC318" s="10"/>
      <c r="GD318" s="9"/>
      <c r="GE318" s="9"/>
      <c r="GF318" s="9"/>
      <c r="GG318" s="9"/>
      <c r="GH318" s="9"/>
      <c r="GI318" s="9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9"/>
      <c r="GU318" s="9"/>
      <c r="GV318" s="9"/>
      <c r="GW318" s="9"/>
      <c r="GX318" s="9"/>
      <c r="GY318" s="9"/>
      <c r="GZ318" s="9"/>
      <c r="HA318" s="9"/>
      <c r="HB318" s="9"/>
      <c r="HC318" s="9"/>
      <c r="HD318" s="9"/>
      <c r="HE318" s="10"/>
      <c r="HF318" s="9"/>
      <c r="HG318" s="9"/>
    </row>
    <row r="319" spans="1:215" s="2" customFormat="1" ht="16.95" customHeight="1">
      <c r="A319" s="62" t="s">
        <v>313</v>
      </c>
      <c r="B319" s="40">
        <v>23761</v>
      </c>
      <c r="C319" s="40">
        <v>21054.5</v>
      </c>
      <c r="D319" s="4">
        <f t="shared" si="96"/>
        <v>0.88609486132738524</v>
      </c>
      <c r="E319" s="11">
        <v>10</v>
      </c>
      <c r="F319" s="5" t="s">
        <v>371</v>
      </c>
      <c r="G319" s="5" t="s">
        <v>371</v>
      </c>
      <c r="H319" s="5" t="s">
        <v>371</v>
      </c>
      <c r="I319" s="5" t="s">
        <v>371</v>
      </c>
      <c r="J319" s="5" t="s">
        <v>371</v>
      </c>
      <c r="K319" s="5" t="s">
        <v>371</v>
      </c>
      <c r="L319" s="5" t="s">
        <v>371</v>
      </c>
      <c r="M319" s="5" t="s">
        <v>371</v>
      </c>
      <c r="N319" s="40">
        <v>4189.1000000000004</v>
      </c>
      <c r="O319" s="40">
        <v>2759.4</v>
      </c>
      <c r="P319" s="4">
        <f t="shared" si="97"/>
        <v>0.65870950800888017</v>
      </c>
      <c r="Q319" s="11">
        <v>20</v>
      </c>
      <c r="R319" s="11">
        <v>1</v>
      </c>
      <c r="S319" s="11">
        <v>15</v>
      </c>
      <c r="T319" s="40">
        <v>0</v>
      </c>
      <c r="U319" s="40">
        <v>0</v>
      </c>
      <c r="V319" s="4">
        <f t="shared" si="98"/>
        <v>1</v>
      </c>
      <c r="W319" s="11">
        <v>20</v>
      </c>
      <c r="X319" s="40">
        <v>0</v>
      </c>
      <c r="Y319" s="40">
        <v>0</v>
      </c>
      <c r="Z319" s="4">
        <f t="shared" si="99"/>
        <v>1</v>
      </c>
      <c r="AA319" s="11">
        <v>30</v>
      </c>
      <c r="AB319" s="5" t="s">
        <v>371</v>
      </c>
      <c r="AC319" s="5" t="s">
        <v>371</v>
      </c>
      <c r="AD319" s="5" t="s">
        <v>371</v>
      </c>
      <c r="AE319" s="5" t="s">
        <v>371</v>
      </c>
      <c r="AF319" s="11" t="s">
        <v>429</v>
      </c>
      <c r="AG319" s="11" t="s">
        <v>429</v>
      </c>
      <c r="AH319" s="11" t="s">
        <v>429</v>
      </c>
      <c r="AI319" s="11" t="s">
        <v>429</v>
      </c>
      <c r="AJ319" s="59">
        <v>11</v>
      </c>
      <c r="AK319" s="59">
        <v>21</v>
      </c>
      <c r="AL319" s="4">
        <f t="shared" si="100"/>
        <v>1.9090909090909092</v>
      </c>
      <c r="AM319" s="11">
        <v>20</v>
      </c>
      <c r="AN319" s="58">
        <f t="shared" si="109"/>
        <v>1.0888431039588664</v>
      </c>
      <c r="AO319" s="58">
        <f t="shared" si="105"/>
        <v>1.0888431039588664</v>
      </c>
      <c r="AP319" s="59">
        <v>1037</v>
      </c>
      <c r="AQ319" s="40">
        <f t="shared" si="101"/>
        <v>565.63636363636363</v>
      </c>
      <c r="AR319" s="40">
        <f t="shared" si="102"/>
        <v>615.9</v>
      </c>
      <c r="AS319" s="40">
        <f t="shared" si="103"/>
        <v>50.263636363636351</v>
      </c>
      <c r="AT319" s="40">
        <v>115.5</v>
      </c>
      <c r="AU319" s="40">
        <v>86.6</v>
      </c>
      <c r="AV319" s="40">
        <v>137.19999999999999</v>
      </c>
      <c r="AW319" s="40">
        <v>79</v>
      </c>
      <c r="AX319" s="40">
        <v>83</v>
      </c>
      <c r="AY319" s="40">
        <f t="shared" si="106"/>
        <v>114.60000000000002</v>
      </c>
      <c r="AZ319" s="11"/>
      <c r="BA319" s="40">
        <f t="shared" si="107"/>
        <v>114.60000000000002</v>
      </c>
      <c r="BB319" s="40">
        <v>0</v>
      </c>
      <c r="BC319" s="40">
        <f t="shared" si="108"/>
        <v>114.60000000000002</v>
      </c>
      <c r="BD319" s="40"/>
      <c r="BE319" s="40">
        <f t="shared" si="104"/>
        <v>114.6</v>
      </c>
      <c r="BF319" s="26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10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10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10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10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9"/>
      <c r="GC319" s="10"/>
      <c r="GD319" s="9"/>
      <c r="GE319" s="9"/>
      <c r="GF319" s="9"/>
      <c r="GG319" s="9"/>
      <c r="GH319" s="9"/>
      <c r="GI319" s="9"/>
      <c r="GJ319" s="9"/>
      <c r="GK319" s="9"/>
      <c r="GL319" s="9"/>
      <c r="GM319" s="9"/>
      <c r="GN319" s="9"/>
      <c r="GO319" s="9"/>
      <c r="GP319" s="9"/>
      <c r="GQ319" s="9"/>
      <c r="GR319" s="9"/>
      <c r="GS319" s="9"/>
      <c r="GT319" s="9"/>
      <c r="GU319" s="9"/>
      <c r="GV319" s="9"/>
      <c r="GW319" s="9"/>
      <c r="GX319" s="9"/>
      <c r="GY319" s="9"/>
      <c r="GZ319" s="9"/>
      <c r="HA319" s="9"/>
      <c r="HB319" s="9"/>
      <c r="HC319" s="9"/>
      <c r="HD319" s="9"/>
      <c r="HE319" s="10"/>
      <c r="HF319" s="9"/>
      <c r="HG319" s="9"/>
    </row>
    <row r="320" spans="1:215" s="2" customFormat="1" ht="16.95" customHeight="1">
      <c r="A320" s="62" t="s">
        <v>314</v>
      </c>
      <c r="B320" s="40">
        <v>10117</v>
      </c>
      <c r="C320" s="40">
        <v>9376</v>
      </c>
      <c r="D320" s="4">
        <f t="shared" si="96"/>
        <v>0.92675694375803108</v>
      </c>
      <c r="E320" s="11">
        <v>10</v>
      </c>
      <c r="F320" s="5" t="s">
        <v>371</v>
      </c>
      <c r="G320" s="5" t="s">
        <v>371</v>
      </c>
      <c r="H320" s="5" t="s">
        <v>371</v>
      </c>
      <c r="I320" s="5" t="s">
        <v>371</v>
      </c>
      <c r="J320" s="5" t="s">
        <v>371</v>
      </c>
      <c r="K320" s="5" t="s">
        <v>371</v>
      </c>
      <c r="L320" s="5" t="s">
        <v>371</v>
      </c>
      <c r="M320" s="5" t="s">
        <v>371</v>
      </c>
      <c r="N320" s="40">
        <v>1602.1</v>
      </c>
      <c r="O320" s="40">
        <v>1043.7</v>
      </c>
      <c r="P320" s="4">
        <f t="shared" si="97"/>
        <v>0.65145746208101873</v>
      </c>
      <c r="Q320" s="11">
        <v>20</v>
      </c>
      <c r="R320" s="11">
        <v>1</v>
      </c>
      <c r="S320" s="11">
        <v>15</v>
      </c>
      <c r="T320" s="40">
        <v>98</v>
      </c>
      <c r="U320" s="40">
        <v>122.9</v>
      </c>
      <c r="V320" s="4">
        <f t="shared" si="98"/>
        <v>1.2540816326530613</v>
      </c>
      <c r="W320" s="11">
        <v>30</v>
      </c>
      <c r="X320" s="40">
        <v>1</v>
      </c>
      <c r="Y320" s="40">
        <v>0</v>
      </c>
      <c r="Z320" s="4">
        <f t="shared" si="99"/>
        <v>0</v>
      </c>
      <c r="AA320" s="11">
        <v>20</v>
      </c>
      <c r="AB320" s="5" t="s">
        <v>371</v>
      </c>
      <c r="AC320" s="5" t="s">
        <v>371</v>
      </c>
      <c r="AD320" s="5" t="s">
        <v>371</v>
      </c>
      <c r="AE320" s="5" t="s">
        <v>371</v>
      </c>
      <c r="AF320" s="11" t="s">
        <v>429</v>
      </c>
      <c r="AG320" s="11" t="s">
        <v>429</v>
      </c>
      <c r="AH320" s="11" t="s">
        <v>429</v>
      </c>
      <c r="AI320" s="11" t="s">
        <v>429</v>
      </c>
      <c r="AJ320" s="59">
        <v>145</v>
      </c>
      <c r="AK320" s="59">
        <v>154</v>
      </c>
      <c r="AL320" s="4">
        <f t="shared" si="100"/>
        <v>1.0620689655172413</v>
      </c>
      <c r="AM320" s="11">
        <v>20</v>
      </c>
      <c r="AN320" s="58">
        <f t="shared" si="109"/>
        <v>0.83617866929684659</v>
      </c>
      <c r="AO320" s="58">
        <f t="shared" si="105"/>
        <v>0.83617866929684659</v>
      </c>
      <c r="AP320" s="59">
        <v>229</v>
      </c>
      <c r="AQ320" s="40">
        <f t="shared" si="101"/>
        <v>124.90909090909091</v>
      </c>
      <c r="AR320" s="40">
        <f t="shared" si="102"/>
        <v>104.4</v>
      </c>
      <c r="AS320" s="40">
        <f t="shared" si="103"/>
        <v>-20.509090909090901</v>
      </c>
      <c r="AT320" s="40">
        <v>25.1</v>
      </c>
      <c r="AU320" s="40">
        <v>20.5</v>
      </c>
      <c r="AV320" s="40">
        <v>18.600000000000001</v>
      </c>
      <c r="AW320" s="40">
        <v>17.8</v>
      </c>
      <c r="AX320" s="40">
        <v>19.899999999999999</v>
      </c>
      <c r="AY320" s="40">
        <f t="shared" si="106"/>
        <v>2.5</v>
      </c>
      <c r="AZ320" s="11"/>
      <c r="BA320" s="40">
        <f t="shared" si="107"/>
        <v>2.5</v>
      </c>
      <c r="BB320" s="40">
        <v>0</v>
      </c>
      <c r="BC320" s="40">
        <f t="shared" si="108"/>
        <v>2.5</v>
      </c>
      <c r="BD320" s="40">
        <f>MIN(BC320,43.3)</f>
        <v>2.5</v>
      </c>
      <c r="BE320" s="40">
        <f t="shared" si="104"/>
        <v>0</v>
      </c>
      <c r="BF320" s="26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10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10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10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10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9"/>
      <c r="GC320" s="10"/>
      <c r="GD320" s="9"/>
      <c r="GE320" s="9"/>
      <c r="GF320" s="9"/>
      <c r="GG320" s="9"/>
      <c r="GH320" s="9"/>
      <c r="GI320" s="9"/>
      <c r="GJ320" s="9"/>
      <c r="GK320" s="9"/>
      <c r="GL320" s="9"/>
      <c r="GM320" s="9"/>
      <c r="GN320" s="9"/>
      <c r="GO320" s="9"/>
      <c r="GP320" s="9"/>
      <c r="GQ320" s="9"/>
      <c r="GR320" s="9"/>
      <c r="GS320" s="9"/>
      <c r="GT320" s="9"/>
      <c r="GU320" s="9"/>
      <c r="GV320" s="9"/>
      <c r="GW320" s="9"/>
      <c r="GX320" s="9"/>
      <c r="GY320" s="9"/>
      <c r="GZ320" s="9"/>
      <c r="HA320" s="9"/>
      <c r="HB320" s="9"/>
      <c r="HC320" s="9"/>
      <c r="HD320" s="9"/>
      <c r="HE320" s="10"/>
      <c r="HF320" s="9"/>
      <c r="HG320" s="9"/>
    </row>
    <row r="321" spans="1:215" s="2" customFormat="1" ht="16.95" customHeight="1">
      <c r="A321" s="62" t="s">
        <v>315</v>
      </c>
      <c r="B321" s="40">
        <v>0</v>
      </c>
      <c r="C321" s="40">
        <v>0</v>
      </c>
      <c r="D321" s="4">
        <f t="shared" si="96"/>
        <v>0</v>
      </c>
      <c r="E321" s="11">
        <v>0</v>
      </c>
      <c r="F321" s="5" t="s">
        <v>371</v>
      </c>
      <c r="G321" s="5" t="s">
        <v>371</v>
      </c>
      <c r="H321" s="5" t="s">
        <v>371</v>
      </c>
      <c r="I321" s="5" t="s">
        <v>371</v>
      </c>
      <c r="J321" s="5" t="s">
        <v>371</v>
      </c>
      <c r="K321" s="5" t="s">
        <v>371</v>
      </c>
      <c r="L321" s="5" t="s">
        <v>371</v>
      </c>
      <c r="M321" s="5" t="s">
        <v>371</v>
      </c>
      <c r="N321" s="40">
        <v>2866.5</v>
      </c>
      <c r="O321" s="40">
        <v>2545.3000000000002</v>
      </c>
      <c r="P321" s="4">
        <f t="shared" si="97"/>
        <v>0.88794697366125941</v>
      </c>
      <c r="Q321" s="11">
        <v>20</v>
      </c>
      <c r="R321" s="11">
        <v>1</v>
      </c>
      <c r="S321" s="11">
        <v>15</v>
      </c>
      <c r="T321" s="40">
        <v>62</v>
      </c>
      <c r="U321" s="40">
        <v>137.4</v>
      </c>
      <c r="V321" s="4">
        <f t="shared" si="98"/>
        <v>2.2161290322580647</v>
      </c>
      <c r="W321" s="11">
        <v>10</v>
      </c>
      <c r="X321" s="40">
        <v>2</v>
      </c>
      <c r="Y321" s="40">
        <v>0</v>
      </c>
      <c r="Z321" s="4">
        <f t="shared" si="99"/>
        <v>0</v>
      </c>
      <c r="AA321" s="11">
        <v>40</v>
      </c>
      <c r="AB321" s="5" t="s">
        <v>371</v>
      </c>
      <c r="AC321" s="5" t="s">
        <v>371</v>
      </c>
      <c r="AD321" s="5" t="s">
        <v>371</v>
      </c>
      <c r="AE321" s="5" t="s">
        <v>371</v>
      </c>
      <c r="AF321" s="11" t="s">
        <v>429</v>
      </c>
      <c r="AG321" s="11" t="s">
        <v>429</v>
      </c>
      <c r="AH321" s="11" t="s">
        <v>429</v>
      </c>
      <c r="AI321" s="11" t="s">
        <v>429</v>
      </c>
      <c r="AJ321" s="59">
        <v>73</v>
      </c>
      <c r="AK321" s="59">
        <v>145</v>
      </c>
      <c r="AL321" s="4">
        <f t="shared" si="100"/>
        <v>1.9863013698630136</v>
      </c>
      <c r="AM321" s="11">
        <v>20</v>
      </c>
      <c r="AN321" s="58">
        <f t="shared" si="109"/>
        <v>0.90139292564824858</v>
      </c>
      <c r="AO321" s="58">
        <f t="shared" si="105"/>
        <v>0.90139292564824858</v>
      </c>
      <c r="AP321" s="59">
        <v>16</v>
      </c>
      <c r="AQ321" s="40">
        <f t="shared" si="101"/>
        <v>8.7272727272727266</v>
      </c>
      <c r="AR321" s="40">
        <f t="shared" si="102"/>
        <v>7.9</v>
      </c>
      <c r="AS321" s="40">
        <f t="shared" si="103"/>
        <v>-0.82727272727272627</v>
      </c>
      <c r="AT321" s="40">
        <v>1.7</v>
      </c>
      <c r="AU321" s="40">
        <v>1.2</v>
      </c>
      <c r="AV321" s="40">
        <v>1.5</v>
      </c>
      <c r="AW321" s="40">
        <v>1.1000000000000001</v>
      </c>
      <c r="AX321" s="40">
        <v>1.5</v>
      </c>
      <c r="AY321" s="40">
        <f t="shared" si="106"/>
        <v>0.90000000000000036</v>
      </c>
      <c r="AZ321" s="11"/>
      <c r="BA321" s="40">
        <f t="shared" si="107"/>
        <v>0.90000000000000036</v>
      </c>
      <c r="BB321" s="40">
        <v>0</v>
      </c>
      <c r="BC321" s="40">
        <f t="shared" si="108"/>
        <v>0.90000000000000036</v>
      </c>
      <c r="BD321" s="40">
        <f>BC321</f>
        <v>0.90000000000000036</v>
      </c>
      <c r="BE321" s="40">
        <f t="shared" si="104"/>
        <v>0</v>
      </c>
      <c r="BF321" s="26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10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10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10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10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9"/>
      <c r="GC321" s="10"/>
      <c r="GD321" s="9"/>
      <c r="GE321" s="9"/>
      <c r="GF321" s="9"/>
      <c r="GG321" s="9"/>
      <c r="GH321" s="9"/>
      <c r="GI321" s="9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9"/>
      <c r="GU321" s="9"/>
      <c r="GV321" s="9"/>
      <c r="GW321" s="9"/>
      <c r="GX321" s="9"/>
      <c r="GY321" s="9"/>
      <c r="GZ321" s="9"/>
      <c r="HA321" s="9"/>
      <c r="HB321" s="9"/>
      <c r="HC321" s="9"/>
      <c r="HD321" s="9"/>
      <c r="HE321" s="10"/>
      <c r="HF321" s="9"/>
      <c r="HG321" s="9"/>
    </row>
    <row r="322" spans="1:215" s="2" customFormat="1" ht="16.95" customHeight="1">
      <c r="A322" s="62" t="s">
        <v>316</v>
      </c>
      <c r="B322" s="40">
        <v>0</v>
      </c>
      <c r="C322" s="40">
        <v>0</v>
      </c>
      <c r="D322" s="4">
        <f t="shared" si="96"/>
        <v>0</v>
      </c>
      <c r="E322" s="11">
        <v>0</v>
      </c>
      <c r="F322" s="5" t="s">
        <v>371</v>
      </c>
      <c r="G322" s="5" t="s">
        <v>371</v>
      </c>
      <c r="H322" s="5" t="s">
        <v>371</v>
      </c>
      <c r="I322" s="5" t="s">
        <v>371</v>
      </c>
      <c r="J322" s="5" t="s">
        <v>371</v>
      </c>
      <c r="K322" s="5" t="s">
        <v>371</v>
      </c>
      <c r="L322" s="5" t="s">
        <v>371</v>
      </c>
      <c r="M322" s="5" t="s">
        <v>371</v>
      </c>
      <c r="N322" s="40">
        <v>2042.7</v>
      </c>
      <c r="O322" s="40">
        <v>1324.1</v>
      </c>
      <c r="P322" s="4">
        <f t="shared" si="97"/>
        <v>0.64821070152249471</v>
      </c>
      <c r="Q322" s="11">
        <v>20</v>
      </c>
      <c r="R322" s="11">
        <v>1</v>
      </c>
      <c r="S322" s="11">
        <v>15</v>
      </c>
      <c r="T322" s="40">
        <v>734</v>
      </c>
      <c r="U322" s="40">
        <v>789.6</v>
      </c>
      <c r="V322" s="4">
        <f t="shared" si="98"/>
        <v>1.07574931880109</v>
      </c>
      <c r="W322" s="11">
        <v>40</v>
      </c>
      <c r="X322" s="40">
        <v>1</v>
      </c>
      <c r="Y322" s="40">
        <v>0.6</v>
      </c>
      <c r="Z322" s="4">
        <f t="shared" si="99"/>
        <v>0.6</v>
      </c>
      <c r="AA322" s="11">
        <v>10</v>
      </c>
      <c r="AB322" s="5" t="s">
        <v>371</v>
      </c>
      <c r="AC322" s="5" t="s">
        <v>371</v>
      </c>
      <c r="AD322" s="5" t="s">
        <v>371</v>
      </c>
      <c r="AE322" s="5" t="s">
        <v>371</v>
      </c>
      <c r="AF322" s="11" t="s">
        <v>429</v>
      </c>
      <c r="AG322" s="11" t="s">
        <v>429</v>
      </c>
      <c r="AH322" s="11" t="s">
        <v>429</v>
      </c>
      <c r="AI322" s="11" t="s">
        <v>429</v>
      </c>
      <c r="AJ322" s="59">
        <v>177</v>
      </c>
      <c r="AK322" s="59">
        <v>185</v>
      </c>
      <c r="AL322" s="4">
        <f t="shared" si="100"/>
        <v>1.0451977401129944</v>
      </c>
      <c r="AM322" s="11">
        <v>20</v>
      </c>
      <c r="AN322" s="58">
        <f t="shared" si="109"/>
        <v>0.93236325318812752</v>
      </c>
      <c r="AO322" s="58">
        <f t="shared" si="105"/>
        <v>0.93236325318812752</v>
      </c>
      <c r="AP322" s="59">
        <v>8</v>
      </c>
      <c r="AQ322" s="40">
        <f t="shared" si="101"/>
        <v>4.3636363636363633</v>
      </c>
      <c r="AR322" s="40">
        <f t="shared" si="102"/>
        <v>4.0999999999999996</v>
      </c>
      <c r="AS322" s="40">
        <f t="shared" si="103"/>
        <v>-0.26363636363636367</v>
      </c>
      <c r="AT322" s="40">
        <v>0.7</v>
      </c>
      <c r="AU322" s="40">
        <v>0.7</v>
      </c>
      <c r="AV322" s="40">
        <v>0.7</v>
      </c>
      <c r="AW322" s="40">
        <v>0.6</v>
      </c>
      <c r="AX322" s="40">
        <v>0.7</v>
      </c>
      <c r="AY322" s="40">
        <f t="shared" si="106"/>
        <v>0.70000000000000018</v>
      </c>
      <c r="AZ322" s="11"/>
      <c r="BA322" s="40">
        <f t="shared" si="107"/>
        <v>0.70000000000000018</v>
      </c>
      <c r="BB322" s="40">
        <v>0</v>
      </c>
      <c r="BC322" s="40">
        <f t="shared" si="108"/>
        <v>0.70000000000000018</v>
      </c>
      <c r="BD322" s="40">
        <f>BC322</f>
        <v>0.70000000000000018</v>
      </c>
      <c r="BE322" s="40">
        <f t="shared" si="104"/>
        <v>0</v>
      </c>
      <c r="BF322" s="26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10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10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10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10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9"/>
      <c r="GC322" s="10"/>
      <c r="GD322" s="9"/>
      <c r="GE322" s="9"/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9"/>
      <c r="GW322" s="9"/>
      <c r="GX322" s="9"/>
      <c r="GY322" s="9"/>
      <c r="GZ322" s="9"/>
      <c r="HA322" s="9"/>
      <c r="HB322" s="9"/>
      <c r="HC322" s="9"/>
      <c r="HD322" s="9"/>
      <c r="HE322" s="10"/>
      <c r="HF322" s="9"/>
      <c r="HG322" s="9"/>
    </row>
    <row r="323" spans="1:215" s="2" customFormat="1" ht="16.95" customHeight="1">
      <c r="A323" s="62" t="s">
        <v>317</v>
      </c>
      <c r="B323" s="40">
        <v>519</v>
      </c>
      <c r="C323" s="40">
        <v>198.9</v>
      </c>
      <c r="D323" s="4">
        <f t="shared" si="96"/>
        <v>0.38323699421965318</v>
      </c>
      <c r="E323" s="11">
        <v>10</v>
      </c>
      <c r="F323" s="5" t="s">
        <v>371</v>
      </c>
      <c r="G323" s="5" t="s">
        <v>371</v>
      </c>
      <c r="H323" s="5" t="s">
        <v>371</v>
      </c>
      <c r="I323" s="5" t="s">
        <v>371</v>
      </c>
      <c r="J323" s="5" t="s">
        <v>371</v>
      </c>
      <c r="K323" s="5" t="s">
        <v>371</v>
      </c>
      <c r="L323" s="5" t="s">
        <v>371</v>
      </c>
      <c r="M323" s="5" t="s">
        <v>371</v>
      </c>
      <c r="N323" s="40">
        <v>950.7</v>
      </c>
      <c r="O323" s="40">
        <v>479.1</v>
      </c>
      <c r="P323" s="4">
        <f t="shared" si="97"/>
        <v>0.50394446197538656</v>
      </c>
      <c r="Q323" s="11">
        <v>20</v>
      </c>
      <c r="R323" s="11">
        <v>1</v>
      </c>
      <c r="S323" s="11">
        <v>15</v>
      </c>
      <c r="T323" s="40">
        <v>0</v>
      </c>
      <c r="U323" s="40">
        <v>0.3</v>
      </c>
      <c r="V323" s="4">
        <f t="shared" si="98"/>
        <v>1</v>
      </c>
      <c r="W323" s="11">
        <v>15</v>
      </c>
      <c r="X323" s="40">
        <v>2</v>
      </c>
      <c r="Y323" s="40">
        <v>0.9</v>
      </c>
      <c r="Z323" s="4">
        <f t="shared" si="99"/>
        <v>0.45</v>
      </c>
      <c r="AA323" s="11">
        <v>35</v>
      </c>
      <c r="AB323" s="5" t="s">
        <v>371</v>
      </c>
      <c r="AC323" s="5" t="s">
        <v>371</v>
      </c>
      <c r="AD323" s="5" t="s">
        <v>371</v>
      </c>
      <c r="AE323" s="5" t="s">
        <v>371</v>
      </c>
      <c r="AF323" s="11" t="s">
        <v>429</v>
      </c>
      <c r="AG323" s="11" t="s">
        <v>429</v>
      </c>
      <c r="AH323" s="11" t="s">
        <v>429</v>
      </c>
      <c r="AI323" s="11" t="s">
        <v>429</v>
      </c>
      <c r="AJ323" s="59">
        <v>19</v>
      </c>
      <c r="AK323" s="59">
        <v>13</v>
      </c>
      <c r="AL323" s="4">
        <f t="shared" si="100"/>
        <v>0.68421052631578949</v>
      </c>
      <c r="AM323" s="11">
        <v>20</v>
      </c>
      <c r="AN323" s="58">
        <f t="shared" si="109"/>
        <v>0.6377866931132179</v>
      </c>
      <c r="AO323" s="58">
        <f t="shared" si="105"/>
        <v>0.6377866931132179</v>
      </c>
      <c r="AP323" s="59">
        <v>593</v>
      </c>
      <c r="AQ323" s="40">
        <f t="shared" si="101"/>
        <v>323.45454545454544</v>
      </c>
      <c r="AR323" s="40">
        <f t="shared" si="102"/>
        <v>206.3</v>
      </c>
      <c r="AS323" s="40">
        <f t="shared" si="103"/>
        <v>-117.15454545454543</v>
      </c>
      <c r="AT323" s="40">
        <v>65</v>
      </c>
      <c r="AU323" s="40">
        <v>48.6</v>
      </c>
      <c r="AV323" s="40">
        <v>21.4</v>
      </c>
      <c r="AW323" s="40">
        <v>23.1</v>
      </c>
      <c r="AX323" s="40">
        <v>43</v>
      </c>
      <c r="AY323" s="40">
        <f t="shared" si="106"/>
        <v>5.2000000000000171</v>
      </c>
      <c r="AZ323" s="11"/>
      <c r="BA323" s="40">
        <f t="shared" si="107"/>
        <v>5.2000000000000171</v>
      </c>
      <c r="BB323" s="40">
        <v>0</v>
      </c>
      <c r="BC323" s="40">
        <f t="shared" si="108"/>
        <v>5.2000000000000171</v>
      </c>
      <c r="BD323" s="40">
        <f>MIN(BC323,42.9)</f>
        <v>5.2000000000000171</v>
      </c>
      <c r="BE323" s="40">
        <f t="shared" si="104"/>
        <v>0</v>
      </c>
      <c r="BF323" s="26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10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10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10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10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9"/>
      <c r="GC323" s="10"/>
      <c r="GD323" s="9"/>
      <c r="GE323" s="9"/>
      <c r="GF323" s="9"/>
      <c r="GG323" s="9"/>
      <c r="GH323" s="9"/>
      <c r="GI323" s="9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9"/>
      <c r="GU323" s="9"/>
      <c r="GV323" s="9"/>
      <c r="GW323" s="9"/>
      <c r="GX323" s="9"/>
      <c r="GY323" s="9"/>
      <c r="GZ323" s="9"/>
      <c r="HA323" s="9"/>
      <c r="HB323" s="9"/>
      <c r="HC323" s="9"/>
      <c r="HD323" s="9"/>
      <c r="HE323" s="10"/>
      <c r="HF323" s="9"/>
      <c r="HG323" s="9"/>
    </row>
    <row r="324" spans="1:215" s="2" customFormat="1" ht="16.95" customHeight="1">
      <c r="A324" s="62" t="s">
        <v>318</v>
      </c>
      <c r="B324" s="40">
        <v>8148</v>
      </c>
      <c r="C324" s="40">
        <v>4578.2</v>
      </c>
      <c r="D324" s="4">
        <f t="shared" si="96"/>
        <v>0.56188021600392735</v>
      </c>
      <c r="E324" s="11">
        <v>10</v>
      </c>
      <c r="F324" s="5" t="s">
        <v>371</v>
      </c>
      <c r="G324" s="5" t="s">
        <v>371</v>
      </c>
      <c r="H324" s="5" t="s">
        <v>371</v>
      </c>
      <c r="I324" s="5" t="s">
        <v>371</v>
      </c>
      <c r="J324" s="5" t="s">
        <v>371</v>
      </c>
      <c r="K324" s="5" t="s">
        <v>371</v>
      </c>
      <c r="L324" s="5" t="s">
        <v>371</v>
      </c>
      <c r="M324" s="5" t="s">
        <v>371</v>
      </c>
      <c r="N324" s="40">
        <v>1382</v>
      </c>
      <c r="O324" s="40">
        <v>938.1</v>
      </c>
      <c r="P324" s="4">
        <f t="shared" si="97"/>
        <v>0.67879884225759768</v>
      </c>
      <c r="Q324" s="11">
        <v>20</v>
      </c>
      <c r="R324" s="11">
        <v>1</v>
      </c>
      <c r="S324" s="11">
        <v>15</v>
      </c>
      <c r="T324" s="40">
        <v>36</v>
      </c>
      <c r="U324" s="40">
        <v>78.8</v>
      </c>
      <c r="V324" s="4">
        <f t="shared" si="98"/>
        <v>2.1888888888888887</v>
      </c>
      <c r="W324" s="11">
        <v>20</v>
      </c>
      <c r="X324" s="40">
        <v>2</v>
      </c>
      <c r="Y324" s="40">
        <v>0</v>
      </c>
      <c r="Z324" s="4">
        <f t="shared" si="99"/>
        <v>0</v>
      </c>
      <c r="AA324" s="11">
        <v>30</v>
      </c>
      <c r="AB324" s="5" t="s">
        <v>371</v>
      </c>
      <c r="AC324" s="5" t="s">
        <v>371</v>
      </c>
      <c r="AD324" s="5" t="s">
        <v>371</v>
      </c>
      <c r="AE324" s="5" t="s">
        <v>371</v>
      </c>
      <c r="AF324" s="11" t="s">
        <v>429</v>
      </c>
      <c r="AG324" s="11" t="s">
        <v>429</v>
      </c>
      <c r="AH324" s="11" t="s">
        <v>429</v>
      </c>
      <c r="AI324" s="11" t="s">
        <v>429</v>
      </c>
      <c r="AJ324" s="59">
        <v>29</v>
      </c>
      <c r="AK324" s="59">
        <v>75</v>
      </c>
      <c r="AL324" s="4">
        <f t="shared" si="100"/>
        <v>2.5862068965517242</v>
      </c>
      <c r="AM324" s="11">
        <v>20</v>
      </c>
      <c r="AN324" s="58">
        <f t="shared" si="109"/>
        <v>1.1277973453391608</v>
      </c>
      <c r="AO324" s="58">
        <f t="shared" si="105"/>
        <v>1.1277973453391608</v>
      </c>
      <c r="AP324" s="59">
        <v>30</v>
      </c>
      <c r="AQ324" s="40">
        <f t="shared" si="101"/>
        <v>16.363636363636363</v>
      </c>
      <c r="AR324" s="40">
        <f t="shared" si="102"/>
        <v>18.5</v>
      </c>
      <c r="AS324" s="40">
        <f t="shared" si="103"/>
        <v>2.1363636363636367</v>
      </c>
      <c r="AT324" s="40">
        <v>2.7</v>
      </c>
      <c r="AU324" s="40">
        <v>2.2999999999999998</v>
      </c>
      <c r="AV324" s="40">
        <v>1.2</v>
      </c>
      <c r="AW324" s="40">
        <v>2.4</v>
      </c>
      <c r="AX324" s="40">
        <v>2.7</v>
      </c>
      <c r="AY324" s="40">
        <f t="shared" si="106"/>
        <v>7.1999999999999993</v>
      </c>
      <c r="AZ324" s="11"/>
      <c r="BA324" s="40">
        <f t="shared" si="107"/>
        <v>7.1999999999999993</v>
      </c>
      <c r="BB324" s="40">
        <v>0</v>
      </c>
      <c r="BC324" s="40">
        <f t="shared" si="108"/>
        <v>7.1999999999999993</v>
      </c>
      <c r="BD324" s="40">
        <f>BC324</f>
        <v>7.1999999999999993</v>
      </c>
      <c r="BE324" s="40">
        <f t="shared" si="104"/>
        <v>0</v>
      </c>
      <c r="BF324" s="26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10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10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10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10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9"/>
      <c r="GC324" s="10"/>
      <c r="GD324" s="9"/>
      <c r="GE324" s="9"/>
      <c r="GF324" s="9"/>
      <c r="GG324" s="9"/>
      <c r="GH324" s="9"/>
      <c r="GI324" s="9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9"/>
      <c r="GU324" s="9"/>
      <c r="GV324" s="9"/>
      <c r="GW324" s="9"/>
      <c r="GX324" s="9"/>
      <c r="GY324" s="9"/>
      <c r="GZ324" s="9"/>
      <c r="HA324" s="9"/>
      <c r="HB324" s="9"/>
      <c r="HC324" s="9"/>
      <c r="HD324" s="9"/>
      <c r="HE324" s="10"/>
      <c r="HF324" s="9"/>
      <c r="HG324" s="9"/>
    </row>
    <row r="325" spans="1:215" s="2" customFormat="1" ht="16.95" customHeight="1">
      <c r="A325" s="62" t="s">
        <v>319</v>
      </c>
      <c r="B325" s="40">
        <v>0</v>
      </c>
      <c r="C325" s="40">
        <v>0</v>
      </c>
      <c r="D325" s="4">
        <f t="shared" si="96"/>
        <v>0</v>
      </c>
      <c r="E325" s="11">
        <v>0</v>
      </c>
      <c r="F325" s="5" t="s">
        <v>371</v>
      </c>
      <c r="G325" s="5" t="s">
        <v>371</v>
      </c>
      <c r="H325" s="5" t="s">
        <v>371</v>
      </c>
      <c r="I325" s="5" t="s">
        <v>371</v>
      </c>
      <c r="J325" s="5" t="s">
        <v>371</v>
      </c>
      <c r="K325" s="5" t="s">
        <v>371</v>
      </c>
      <c r="L325" s="5" t="s">
        <v>371</v>
      </c>
      <c r="M325" s="5" t="s">
        <v>371</v>
      </c>
      <c r="N325" s="40">
        <v>931.1</v>
      </c>
      <c r="O325" s="40">
        <v>542.6</v>
      </c>
      <c r="P325" s="4">
        <f t="shared" si="97"/>
        <v>0.58275158414778216</v>
      </c>
      <c r="Q325" s="11">
        <v>20</v>
      </c>
      <c r="R325" s="11">
        <v>1</v>
      </c>
      <c r="S325" s="11">
        <v>15</v>
      </c>
      <c r="T325" s="40">
        <v>0</v>
      </c>
      <c r="U325" s="40">
        <v>0</v>
      </c>
      <c r="V325" s="4">
        <f t="shared" si="98"/>
        <v>1</v>
      </c>
      <c r="W325" s="11">
        <v>20</v>
      </c>
      <c r="X325" s="40">
        <v>0</v>
      </c>
      <c r="Y325" s="40">
        <v>0</v>
      </c>
      <c r="Z325" s="4">
        <f t="shared" si="99"/>
        <v>1</v>
      </c>
      <c r="AA325" s="11">
        <v>30</v>
      </c>
      <c r="AB325" s="5" t="s">
        <v>371</v>
      </c>
      <c r="AC325" s="5" t="s">
        <v>371</v>
      </c>
      <c r="AD325" s="5" t="s">
        <v>371</v>
      </c>
      <c r="AE325" s="5" t="s">
        <v>371</v>
      </c>
      <c r="AF325" s="11" t="s">
        <v>429</v>
      </c>
      <c r="AG325" s="11" t="s">
        <v>429</v>
      </c>
      <c r="AH325" s="11" t="s">
        <v>429</v>
      </c>
      <c r="AI325" s="11" t="s">
        <v>429</v>
      </c>
      <c r="AJ325" s="59">
        <v>75</v>
      </c>
      <c r="AK325" s="59">
        <v>81</v>
      </c>
      <c r="AL325" s="4">
        <f t="shared" si="100"/>
        <v>1.08</v>
      </c>
      <c r="AM325" s="11">
        <v>20</v>
      </c>
      <c r="AN325" s="58">
        <f t="shared" si="109"/>
        <v>0.93576220650433939</v>
      </c>
      <c r="AO325" s="58">
        <f t="shared" si="105"/>
        <v>0.93576220650433939</v>
      </c>
      <c r="AP325" s="59">
        <v>917</v>
      </c>
      <c r="AQ325" s="40">
        <f t="shared" si="101"/>
        <v>500.18181818181813</v>
      </c>
      <c r="AR325" s="40">
        <f t="shared" si="102"/>
        <v>468.1</v>
      </c>
      <c r="AS325" s="40">
        <f t="shared" si="103"/>
        <v>-32.081818181818107</v>
      </c>
      <c r="AT325" s="40">
        <v>102.3</v>
      </c>
      <c r="AU325" s="40">
        <v>100.6</v>
      </c>
      <c r="AV325" s="40">
        <v>50.7</v>
      </c>
      <c r="AW325" s="40">
        <v>66.099999999999994</v>
      </c>
      <c r="AX325" s="40">
        <v>75.5</v>
      </c>
      <c r="AY325" s="40">
        <f t="shared" si="106"/>
        <v>72.900000000000091</v>
      </c>
      <c r="AZ325" s="11"/>
      <c r="BA325" s="40">
        <f t="shared" si="107"/>
        <v>72.900000000000091</v>
      </c>
      <c r="BB325" s="40">
        <v>0</v>
      </c>
      <c r="BC325" s="40">
        <f t="shared" si="108"/>
        <v>72.900000000000091</v>
      </c>
      <c r="BD325" s="40"/>
      <c r="BE325" s="40">
        <f t="shared" si="104"/>
        <v>72.900000000000006</v>
      </c>
      <c r="BF325" s="26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10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10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10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10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9"/>
      <c r="GC325" s="10"/>
      <c r="GD325" s="9"/>
      <c r="GE325" s="9"/>
      <c r="GF325" s="9"/>
      <c r="GG325" s="9"/>
      <c r="GH325" s="9"/>
      <c r="GI325" s="9"/>
      <c r="GJ325" s="9"/>
      <c r="GK325" s="9"/>
      <c r="GL325" s="9"/>
      <c r="GM325" s="9"/>
      <c r="GN325" s="9"/>
      <c r="GO325" s="9"/>
      <c r="GP325" s="9"/>
      <c r="GQ325" s="9"/>
      <c r="GR325" s="9"/>
      <c r="GS325" s="9"/>
      <c r="GT325" s="9"/>
      <c r="GU325" s="9"/>
      <c r="GV325" s="9"/>
      <c r="GW325" s="9"/>
      <c r="GX325" s="9"/>
      <c r="GY325" s="9"/>
      <c r="GZ325" s="9"/>
      <c r="HA325" s="9"/>
      <c r="HB325" s="9"/>
      <c r="HC325" s="9"/>
      <c r="HD325" s="9"/>
      <c r="HE325" s="10"/>
      <c r="HF325" s="9"/>
      <c r="HG325" s="9"/>
    </row>
    <row r="326" spans="1:215" s="2" customFormat="1" ht="16.95" customHeight="1">
      <c r="A326" s="62" t="s">
        <v>320</v>
      </c>
      <c r="B326" s="40">
        <v>16800</v>
      </c>
      <c r="C326" s="40">
        <v>17135</v>
      </c>
      <c r="D326" s="4">
        <f t="shared" si="96"/>
        <v>1.0199404761904762</v>
      </c>
      <c r="E326" s="11">
        <v>10</v>
      </c>
      <c r="F326" s="5" t="s">
        <v>371</v>
      </c>
      <c r="G326" s="5" t="s">
        <v>371</v>
      </c>
      <c r="H326" s="5" t="s">
        <v>371</v>
      </c>
      <c r="I326" s="5" t="s">
        <v>371</v>
      </c>
      <c r="J326" s="5" t="s">
        <v>371</v>
      </c>
      <c r="K326" s="5" t="s">
        <v>371</v>
      </c>
      <c r="L326" s="5" t="s">
        <v>371</v>
      </c>
      <c r="M326" s="5" t="s">
        <v>371</v>
      </c>
      <c r="N326" s="40">
        <v>1729.9</v>
      </c>
      <c r="O326" s="40">
        <v>1231.9000000000001</v>
      </c>
      <c r="P326" s="4">
        <f t="shared" si="97"/>
        <v>0.7121220879819643</v>
      </c>
      <c r="Q326" s="11">
        <v>20</v>
      </c>
      <c r="R326" s="11">
        <v>1</v>
      </c>
      <c r="S326" s="11">
        <v>15</v>
      </c>
      <c r="T326" s="40">
        <v>2053</v>
      </c>
      <c r="U326" s="40">
        <v>1772.8</v>
      </c>
      <c r="V326" s="4">
        <f t="shared" si="98"/>
        <v>0.86351680467608372</v>
      </c>
      <c r="W326" s="11">
        <v>40</v>
      </c>
      <c r="X326" s="40">
        <v>3</v>
      </c>
      <c r="Y326" s="40">
        <v>3.2</v>
      </c>
      <c r="Z326" s="4">
        <f t="shared" si="99"/>
        <v>1.0666666666666667</v>
      </c>
      <c r="AA326" s="11">
        <v>10</v>
      </c>
      <c r="AB326" s="5" t="s">
        <v>371</v>
      </c>
      <c r="AC326" s="5" t="s">
        <v>371</v>
      </c>
      <c r="AD326" s="5" t="s">
        <v>371</v>
      </c>
      <c r="AE326" s="5" t="s">
        <v>371</v>
      </c>
      <c r="AF326" s="11" t="s">
        <v>429</v>
      </c>
      <c r="AG326" s="11" t="s">
        <v>429</v>
      </c>
      <c r="AH326" s="11" t="s">
        <v>429</v>
      </c>
      <c r="AI326" s="11" t="s">
        <v>429</v>
      </c>
      <c r="AJ326" s="59">
        <v>1415</v>
      </c>
      <c r="AK326" s="59">
        <v>995</v>
      </c>
      <c r="AL326" s="4">
        <f t="shared" si="100"/>
        <v>0.70318021201413428</v>
      </c>
      <c r="AM326" s="11">
        <v>20</v>
      </c>
      <c r="AN326" s="58">
        <f t="shared" si="109"/>
        <v>0.85837208361336315</v>
      </c>
      <c r="AO326" s="58">
        <f t="shared" si="105"/>
        <v>0.85837208361336315</v>
      </c>
      <c r="AP326" s="59">
        <v>1705</v>
      </c>
      <c r="AQ326" s="40">
        <f t="shared" si="101"/>
        <v>930</v>
      </c>
      <c r="AR326" s="40">
        <f t="shared" si="102"/>
        <v>798.3</v>
      </c>
      <c r="AS326" s="40">
        <f t="shared" si="103"/>
        <v>-131.70000000000005</v>
      </c>
      <c r="AT326" s="40">
        <v>141.1</v>
      </c>
      <c r="AU326" s="40">
        <v>133.9</v>
      </c>
      <c r="AV326" s="40">
        <v>97</v>
      </c>
      <c r="AW326" s="40">
        <v>122.8</v>
      </c>
      <c r="AX326" s="40">
        <v>189</v>
      </c>
      <c r="AY326" s="40">
        <f t="shared" si="106"/>
        <v>114.5</v>
      </c>
      <c r="AZ326" s="11"/>
      <c r="BA326" s="40">
        <f t="shared" si="107"/>
        <v>114.5</v>
      </c>
      <c r="BB326" s="40">
        <v>0</v>
      </c>
      <c r="BC326" s="40">
        <f t="shared" si="108"/>
        <v>114.5</v>
      </c>
      <c r="BD326" s="40"/>
      <c r="BE326" s="40">
        <f t="shared" si="104"/>
        <v>114.5</v>
      </c>
      <c r="BF326" s="26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10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10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10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10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9"/>
      <c r="GC326" s="10"/>
      <c r="GD326" s="9"/>
      <c r="GE326" s="9"/>
      <c r="GF326" s="9"/>
      <c r="GG326" s="9"/>
      <c r="GH326" s="9"/>
      <c r="GI326" s="9"/>
      <c r="GJ326" s="9"/>
      <c r="GK326" s="9"/>
      <c r="GL326" s="9"/>
      <c r="GM326" s="9"/>
      <c r="GN326" s="9"/>
      <c r="GO326" s="9"/>
      <c r="GP326" s="9"/>
      <c r="GQ326" s="9"/>
      <c r="GR326" s="9"/>
      <c r="GS326" s="9"/>
      <c r="GT326" s="9"/>
      <c r="GU326" s="9"/>
      <c r="GV326" s="9"/>
      <c r="GW326" s="9"/>
      <c r="GX326" s="9"/>
      <c r="GY326" s="9"/>
      <c r="GZ326" s="9"/>
      <c r="HA326" s="9"/>
      <c r="HB326" s="9"/>
      <c r="HC326" s="9"/>
      <c r="HD326" s="9"/>
      <c r="HE326" s="10"/>
      <c r="HF326" s="9"/>
      <c r="HG326" s="9"/>
    </row>
    <row r="327" spans="1:215" s="2" customFormat="1" ht="16.95" customHeight="1">
      <c r="A327" s="62" t="s">
        <v>321</v>
      </c>
      <c r="B327" s="40">
        <v>0</v>
      </c>
      <c r="C327" s="40">
        <v>0</v>
      </c>
      <c r="D327" s="4">
        <f t="shared" si="96"/>
        <v>0</v>
      </c>
      <c r="E327" s="11">
        <v>0</v>
      </c>
      <c r="F327" s="5" t="s">
        <v>371</v>
      </c>
      <c r="G327" s="5" t="s">
        <v>371</v>
      </c>
      <c r="H327" s="5" t="s">
        <v>371</v>
      </c>
      <c r="I327" s="5" t="s">
        <v>371</v>
      </c>
      <c r="J327" s="5" t="s">
        <v>371</v>
      </c>
      <c r="K327" s="5" t="s">
        <v>371</v>
      </c>
      <c r="L327" s="5" t="s">
        <v>371</v>
      </c>
      <c r="M327" s="5" t="s">
        <v>371</v>
      </c>
      <c r="N327" s="40">
        <v>602.79999999999995</v>
      </c>
      <c r="O327" s="40">
        <v>612.4</v>
      </c>
      <c r="P327" s="4">
        <f t="shared" si="97"/>
        <v>1.0159256801592569</v>
      </c>
      <c r="Q327" s="11">
        <v>20</v>
      </c>
      <c r="R327" s="11">
        <v>1</v>
      </c>
      <c r="S327" s="11">
        <v>15</v>
      </c>
      <c r="T327" s="40">
        <v>0</v>
      </c>
      <c r="U327" s="40">
        <v>0</v>
      </c>
      <c r="V327" s="4">
        <f t="shared" si="98"/>
        <v>1</v>
      </c>
      <c r="W327" s="11">
        <v>25</v>
      </c>
      <c r="X327" s="40">
        <v>0</v>
      </c>
      <c r="Y327" s="40">
        <v>0</v>
      </c>
      <c r="Z327" s="4">
        <f t="shared" si="99"/>
        <v>1</v>
      </c>
      <c r="AA327" s="11">
        <v>25</v>
      </c>
      <c r="AB327" s="5" t="s">
        <v>371</v>
      </c>
      <c r="AC327" s="5" t="s">
        <v>371</v>
      </c>
      <c r="AD327" s="5" t="s">
        <v>371</v>
      </c>
      <c r="AE327" s="5" t="s">
        <v>371</v>
      </c>
      <c r="AF327" s="11" t="s">
        <v>429</v>
      </c>
      <c r="AG327" s="11" t="s">
        <v>429</v>
      </c>
      <c r="AH327" s="11" t="s">
        <v>429</v>
      </c>
      <c r="AI327" s="11" t="s">
        <v>429</v>
      </c>
      <c r="AJ327" s="59">
        <v>31</v>
      </c>
      <c r="AK327" s="59">
        <v>31</v>
      </c>
      <c r="AL327" s="4">
        <f t="shared" si="100"/>
        <v>1</v>
      </c>
      <c r="AM327" s="11">
        <v>20</v>
      </c>
      <c r="AN327" s="58">
        <f t="shared" si="109"/>
        <v>1.0030334628874775</v>
      </c>
      <c r="AO327" s="58">
        <f t="shared" si="105"/>
        <v>1.0030334628874775</v>
      </c>
      <c r="AP327" s="59">
        <v>478</v>
      </c>
      <c r="AQ327" s="40">
        <f t="shared" si="101"/>
        <v>260.72727272727275</v>
      </c>
      <c r="AR327" s="40">
        <f t="shared" si="102"/>
        <v>261.5</v>
      </c>
      <c r="AS327" s="40">
        <f t="shared" si="103"/>
        <v>0.77272727272725206</v>
      </c>
      <c r="AT327" s="40">
        <v>44.9</v>
      </c>
      <c r="AU327" s="40">
        <v>54</v>
      </c>
      <c r="AV327" s="40">
        <v>48.3</v>
      </c>
      <c r="AW327" s="40">
        <v>41.3</v>
      </c>
      <c r="AX327" s="40">
        <v>37.9</v>
      </c>
      <c r="AY327" s="40">
        <f t="shared" si="106"/>
        <v>35.099999999999994</v>
      </c>
      <c r="AZ327" s="11"/>
      <c r="BA327" s="40">
        <f t="shared" si="107"/>
        <v>35.099999999999994</v>
      </c>
      <c r="BB327" s="40">
        <v>0</v>
      </c>
      <c r="BC327" s="40">
        <f t="shared" si="108"/>
        <v>35.099999999999994</v>
      </c>
      <c r="BD327" s="40"/>
      <c r="BE327" s="40">
        <f t="shared" si="104"/>
        <v>35.1</v>
      </c>
      <c r="BF327" s="26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10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10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10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10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9"/>
      <c r="GC327" s="10"/>
      <c r="GD327" s="9"/>
      <c r="GE327" s="9"/>
      <c r="GF327" s="9"/>
      <c r="GG327" s="9"/>
      <c r="GH327" s="9"/>
      <c r="GI327" s="9"/>
      <c r="GJ327" s="9"/>
      <c r="GK327" s="9"/>
      <c r="GL327" s="9"/>
      <c r="GM327" s="9"/>
      <c r="GN327" s="9"/>
      <c r="GO327" s="9"/>
      <c r="GP327" s="9"/>
      <c r="GQ327" s="9"/>
      <c r="GR327" s="9"/>
      <c r="GS327" s="9"/>
      <c r="GT327" s="9"/>
      <c r="GU327" s="9"/>
      <c r="GV327" s="9"/>
      <c r="GW327" s="9"/>
      <c r="GX327" s="9"/>
      <c r="GY327" s="9"/>
      <c r="GZ327" s="9"/>
      <c r="HA327" s="9"/>
      <c r="HB327" s="9"/>
      <c r="HC327" s="9"/>
      <c r="HD327" s="9"/>
      <c r="HE327" s="10"/>
      <c r="HF327" s="9"/>
      <c r="HG327" s="9"/>
    </row>
    <row r="328" spans="1:215" s="2" customFormat="1" ht="16.95" customHeight="1">
      <c r="A328" s="19" t="s">
        <v>322</v>
      </c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26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10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10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10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10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9"/>
      <c r="GC328" s="10"/>
      <c r="GD328" s="9"/>
      <c r="GE328" s="9"/>
      <c r="GF328" s="9"/>
      <c r="GG328" s="9"/>
      <c r="GH328" s="9"/>
      <c r="GI328" s="9"/>
      <c r="GJ328" s="9"/>
      <c r="GK328" s="9"/>
      <c r="GL328" s="9"/>
      <c r="GM328" s="9"/>
      <c r="GN328" s="9"/>
      <c r="GO328" s="9"/>
      <c r="GP328" s="9"/>
      <c r="GQ328" s="9"/>
      <c r="GR328" s="9"/>
      <c r="GS328" s="9"/>
      <c r="GT328" s="9"/>
      <c r="GU328" s="9"/>
      <c r="GV328" s="9"/>
      <c r="GW328" s="9"/>
      <c r="GX328" s="9"/>
      <c r="GY328" s="9"/>
      <c r="GZ328" s="9"/>
      <c r="HA328" s="9"/>
      <c r="HB328" s="9"/>
      <c r="HC328" s="9"/>
      <c r="HD328" s="9"/>
      <c r="HE328" s="10"/>
      <c r="HF328" s="9"/>
      <c r="HG328" s="9"/>
    </row>
    <row r="329" spans="1:215" s="2" customFormat="1" ht="16.95" customHeight="1">
      <c r="A329" s="14" t="s">
        <v>323</v>
      </c>
      <c r="B329" s="40">
        <v>785</v>
      </c>
      <c r="C329" s="40">
        <v>316.89999999999998</v>
      </c>
      <c r="D329" s="4">
        <f t="shared" si="96"/>
        <v>0.40369426751592352</v>
      </c>
      <c r="E329" s="11">
        <v>10</v>
      </c>
      <c r="F329" s="5" t="s">
        <v>371</v>
      </c>
      <c r="G329" s="5" t="s">
        <v>371</v>
      </c>
      <c r="H329" s="5" t="s">
        <v>371</v>
      </c>
      <c r="I329" s="5" t="s">
        <v>371</v>
      </c>
      <c r="J329" s="5" t="s">
        <v>371</v>
      </c>
      <c r="K329" s="5" t="s">
        <v>371</v>
      </c>
      <c r="L329" s="5" t="s">
        <v>371</v>
      </c>
      <c r="M329" s="5" t="s">
        <v>371</v>
      </c>
      <c r="N329" s="40">
        <v>437.1</v>
      </c>
      <c r="O329" s="40">
        <v>122.8</v>
      </c>
      <c r="P329" s="4">
        <f t="shared" si="97"/>
        <v>0.28094257606954925</v>
      </c>
      <c r="Q329" s="11">
        <v>20</v>
      </c>
      <c r="R329" s="11">
        <v>1</v>
      </c>
      <c r="S329" s="11">
        <v>15</v>
      </c>
      <c r="T329" s="40">
        <v>27</v>
      </c>
      <c r="U329" s="40">
        <v>28.1</v>
      </c>
      <c r="V329" s="4">
        <f t="shared" si="98"/>
        <v>1.0407407407407407</v>
      </c>
      <c r="W329" s="11">
        <v>30</v>
      </c>
      <c r="X329" s="40">
        <v>3</v>
      </c>
      <c r="Y329" s="40">
        <v>0</v>
      </c>
      <c r="Z329" s="4">
        <f t="shared" si="99"/>
        <v>0</v>
      </c>
      <c r="AA329" s="11">
        <v>20</v>
      </c>
      <c r="AB329" s="5" t="s">
        <v>371</v>
      </c>
      <c r="AC329" s="5" t="s">
        <v>371</v>
      </c>
      <c r="AD329" s="5" t="s">
        <v>371</v>
      </c>
      <c r="AE329" s="5" t="s">
        <v>371</v>
      </c>
      <c r="AF329" s="11" t="s">
        <v>429</v>
      </c>
      <c r="AG329" s="11" t="s">
        <v>429</v>
      </c>
      <c r="AH329" s="11" t="s">
        <v>429</v>
      </c>
      <c r="AI329" s="11" t="s">
        <v>429</v>
      </c>
      <c r="AJ329" s="59">
        <v>230</v>
      </c>
      <c r="AK329" s="59">
        <v>235</v>
      </c>
      <c r="AL329" s="4">
        <f t="shared" si="100"/>
        <v>1.0217391304347827</v>
      </c>
      <c r="AM329" s="11">
        <v>20</v>
      </c>
      <c r="AN329" s="58">
        <f t="shared" si="109"/>
        <v>0.66358955676059206</v>
      </c>
      <c r="AO329" s="58">
        <f t="shared" si="105"/>
        <v>0.66358955676059206</v>
      </c>
      <c r="AP329" s="59">
        <v>921</v>
      </c>
      <c r="AQ329" s="40">
        <f t="shared" si="101"/>
        <v>502.36363636363637</v>
      </c>
      <c r="AR329" s="40">
        <f t="shared" si="102"/>
        <v>333.4</v>
      </c>
      <c r="AS329" s="40">
        <f t="shared" si="103"/>
        <v>-168.9636363636364</v>
      </c>
      <c r="AT329" s="40">
        <v>101.7</v>
      </c>
      <c r="AU329" s="40">
        <v>77.3</v>
      </c>
      <c r="AV329" s="40">
        <v>0</v>
      </c>
      <c r="AW329" s="40">
        <v>67.2</v>
      </c>
      <c r="AX329" s="40">
        <v>47.5</v>
      </c>
      <c r="AY329" s="40">
        <f t="shared" si="106"/>
        <v>39.699999999999989</v>
      </c>
      <c r="AZ329" s="11"/>
      <c r="BA329" s="40">
        <f t="shared" si="107"/>
        <v>39.699999999999989</v>
      </c>
      <c r="BB329" s="40">
        <v>0</v>
      </c>
      <c r="BC329" s="40">
        <f t="shared" si="108"/>
        <v>39.699999999999989</v>
      </c>
      <c r="BD329" s="40"/>
      <c r="BE329" s="40">
        <f t="shared" si="104"/>
        <v>39.700000000000003</v>
      </c>
      <c r="BF329" s="26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10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10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10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10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9"/>
      <c r="GC329" s="10"/>
      <c r="GD329" s="9"/>
      <c r="GE329" s="9"/>
      <c r="GF329" s="9"/>
      <c r="GG329" s="9"/>
      <c r="GH329" s="9"/>
      <c r="GI329" s="9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9"/>
      <c r="GU329" s="9"/>
      <c r="GV329" s="9"/>
      <c r="GW329" s="9"/>
      <c r="GX329" s="9"/>
      <c r="GY329" s="9"/>
      <c r="GZ329" s="9"/>
      <c r="HA329" s="9"/>
      <c r="HB329" s="9"/>
      <c r="HC329" s="9"/>
      <c r="HD329" s="9"/>
      <c r="HE329" s="10"/>
      <c r="HF329" s="9"/>
      <c r="HG329" s="9"/>
    </row>
    <row r="330" spans="1:215" s="2" customFormat="1" ht="16.95" customHeight="1">
      <c r="A330" s="14" t="s">
        <v>324</v>
      </c>
      <c r="B330" s="40">
        <v>364</v>
      </c>
      <c r="C330" s="40">
        <v>372.2</v>
      </c>
      <c r="D330" s="4">
        <f t="shared" si="96"/>
        <v>1.0225274725274724</v>
      </c>
      <c r="E330" s="11">
        <v>10</v>
      </c>
      <c r="F330" s="5" t="s">
        <v>371</v>
      </c>
      <c r="G330" s="5" t="s">
        <v>371</v>
      </c>
      <c r="H330" s="5" t="s">
        <v>371</v>
      </c>
      <c r="I330" s="5" t="s">
        <v>371</v>
      </c>
      <c r="J330" s="5" t="s">
        <v>371</v>
      </c>
      <c r="K330" s="5" t="s">
        <v>371</v>
      </c>
      <c r="L330" s="5" t="s">
        <v>371</v>
      </c>
      <c r="M330" s="5" t="s">
        <v>371</v>
      </c>
      <c r="N330" s="40">
        <v>790.6</v>
      </c>
      <c r="O330" s="40">
        <v>847.1</v>
      </c>
      <c r="P330" s="4">
        <f t="shared" si="97"/>
        <v>1.0714647103465722</v>
      </c>
      <c r="Q330" s="11">
        <v>20</v>
      </c>
      <c r="R330" s="11">
        <v>1</v>
      </c>
      <c r="S330" s="11">
        <v>15</v>
      </c>
      <c r="T330" s="40">
        <v>310</v>
      </c>
      <c r="U330" s="40">
        <v>253</v>
      </c>
      <c r="V330" s="4">
        <f t="shared" si="98"/>
        <v>0.81612903225806455</v>
      </c>
      <c r="W330" s="11">
        <v>20</v>
      </c>
      <c r="X330" s="40">
        <v>11</v>
      </c>
      <c r="Y330" s="40">
        <v>9.1</v>
      </c>
      <c r="Z330" s="4">
        <f t="shared" si="99"/>
        <v>0.82727272727272727</v>
      </c>
      <c r="AA330" s="11">
        <v>30</v>
      </c>
      <c r="AB330" s="5" t="s">
        <v>371</v>
      </c>
      <c r="AC330" s="5" t="s">
        <v>371</v>
      </c>
      <c r="AD330" s="5" t="s">
        <v>371</v>
      </c>
      <c r="AE330" s="5" t="s">
        <v>371</v>
      </c>
      <c r="AF330" s="11" t="s">
        <v>429</v>
      </c>
      <c r="AG330" s="11" t="s">
        <v>429</v>
      </c>
      <c r="AH330" s="11" t="s">
        <v>429</v>
      </c>
      <c r="AI330" s="11" t="s">
        <v>429</v>
      </c>
      <c r="AJ330" s="59">
        <v>540</v>
      </c>
      <c r="AK330" s="59">
        <v>395</v>
      </c>
      <c r="AL330" s="4">
        <f t="shared" si="100"/>
        <v>0.73148148148148151</v>
      </c>
      <c r="AM330" s="11">
        <v>20</v>
      </c>
      <c r="AN330" s="58">
        <f t="shared" si="109"/>
        <v>0.89065183500155565</v>
      </c>
      <c r="AO330" s="58">
        <f t="shared" si="105"/>
        <v>0.89065183500155565</v>
      </c>
      <c r="AP330" s="59">
        <v>1149</v>
      </c>
      <c r="AQ330" s="40">
        <f t="shared" si="101"/>
        <v>626.72727272727275</v>
      </c>
      <c r="AR330" s="40">
        <f t="shared" si="102"/>
        <v>558.20000000000005</v>
      </c>
      <c r="AS330" s="40">
        <f t="shared" si="103"/>
        <v>-68.527272727272702</v>
      </c>
      <c r="AT330" s="40">
        <v>135.80000000000001</v>
      </c>
      <c r="AU330" s="40">
        <v>135.80000000000001</v>
      </c>
      <c r="AV330" s="40">
        <v>77.900000000000006</v>
      </c>
      <c r="AW330" s="40">
        <v>95.9</v>
      </c>
      <c r="AX330" s="40">
        <v>96.2</v>
      </c>
      <c r="AY330" s="40">
        <f t="shared" si="106"/>
        <v>16.600000000000023</v>
      </c>
      <c r="AZ330" s="11"/>
      <c r="BA330" s="40">
        <f t="shared" si="107"/>
        <v>16.600000000000023</v>
      </c>
      <c r="BB330" s="40">
        <v>0</v>
      </c>
      <c r="BC330" s="40">
        <f t="shared" si="108"/>
        <v>16.600000000000023</v>
      </c>
      <c r="BD330" s="40"/>
      <c r="BE330" s="40">
        <f t="shared" si="104"/>
        <v>16.600000000000001</v>
      </c>
      <c r="BF330" s="26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10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10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10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10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9"/>
      <c r="GC330" s="10"/>
      <c r="GD330" s="9"/>
      <c r="GE330" s="9"/>
      <c r="GF330" s="9"/>
      <c r="GG330" s="9"/>
      <c r="GH330" s="9"/>
      <c r="GI330" s="9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9"/>
      <c r="GU330" s="9"/>
      <c r="GV330" s="9"/>
      <c r="GW330" s="9"/>
      <c r="GX330" s="9"/>
      <c r="GY330" s="9"/>
      <c r="GZ330" s="9"/>
      <c r="HA330" s="9"/>
      <c r="HB330" s="9"/>
      <c r="HC330" s="9"/>
      <c r="HD330" s="9"/>
      <c r="HE330" s="10"/>
      <c r="HF330" s="9"/>
      <c r="HG330" s="9"/>
    </row>
    <row r="331" spans="1:215" s="2" customFormat="1" ht="16.95" customHeight="1">
      <c r="A331" s="14" t="s">
        <v>277</v>
      </c>
      <c r="B331" s="40">
        <v>250</v>
      </c>
      <c r="C331" s="40">
        <v>220.4</v>
      </c>
      <c r="D331" s="4">
        <f t="shared" si="96"/>
        <v>0.88160000000000005</v>
      </c>
      <c r="E331" s="11">
        <v>10</v>
      </c>
      <c r="F331" s="5" t="s">
        <v>371</v>
      </c>
      <c r="G331" s="5" t="s">
        <v>371</v>
      </c>
      <c r="H331" s="5" t="s">
        <v>371</v>
      </c>
      <c r="I331" s="5" t="s">
        <v>371</v>
      </c>
      <c r="J331" s="5" t="s">
        <v>371</v>
      </c>
      <c r="K331" s="5" t="s">
        <v>371</v>
      </c>
      <c r="L331" s="5" t="s">
        <v>371</v>
      </c>
      <c r="M331" s="5" t="s">
        <v>371</v>
      </c>
      <c r="N331" s="40">
        <v>282.39999999999998</v>
      </c>
      <c r="O331" s="40">
        <v>73</v>
      </c>
      <c r="P331" s="4">
        <f t="shared" si="97"/>
        <v>0.25849858356940514</v>
      </c>
      <c r="Q331" s="11">
        <v>20</v>
      </c>
      <c r="R331" s="11">
        <v>1</v>
      </c>
      <c r="S331" s="11">
        <v>15</v>
      </c>
      <c r="T331" s="40">
        <v>45</v>
      </c>
      <c r="U331" s="40">
        <v>155.5</v>
      </c>
      <c r="V331" s="4">
        <f t="shared" si="98"/>
        <v>3.4555555555555557</v>
      </c>
      <c r="W331" s="11">
        <v>30</v>
      </c>
      <c r="X331" s="40">
        <v>6</v>
      </c>
      <c r="Y331" s="40">
        <v>6.7</v>
      </c>
      <c r="Z331" s="4">
        <f t="shared" si="99"/>
        <v>1.1166666666666667</v>
      </c>
      <c r="AA331" s="11">
        <v>20</v>
      </c>
      <c r="AB331" s="5" t="s">
        <v>371</v>
      </c>
      <c r="AC331" s="5" t="s">
        <v>371</v>
      </c>
      <c r="AD331" s="5" t="s">
        <v>371</v>
      </c>
      <c r="AE331" s="5" t="s">
        <v>371</v>
      </c>
      <c r="AF331" s="11" t="s">
        <v>429</v>
      </c>
      <c r="AG331" s="11" t="s">
        <v>429</v>
      </c>
      <c r="AH331" s="11" t="s">
        <v>429</v>
      </c>
      <c r="AI331" s="11" t="s">
        <v>429</v>
      </c>
      <c r="AJ331" s="59">
        <v>290</v>
      </c>
      <c r="AK331" s="59">
        <v>249</v>
      </c>
      <c r="AL331" s="4">
        <f t="shared" si="100"/>
        <v>0.85862068965517246</v>
      </c>
      <c r="AM331" s="11">
        <v>20</v>
      </c>
      <c r="AN331" s="58">
        <f t="shared" si="109"/>
        <v>1.4970294388216658</v>
      </c>
      <c r="AO331" s="58">
        <f t="shared" si="105"/>
        <v>1.2297029438821665</v>
      </c>
      <c r="AP331" s="59">
        <v>721</v>
      </c>
      <c r="AQ331" s="40">
        <f t="shared" si="101"/>
        <v>393.27272727272725</v>
      </c>
      <c r="AR331" s="40">
        <f t="shared" si="102"/>
        <v>483.6</v>
      </c>
      <c r="AS331" s="40">
        <f t="shared" si="103"/>
        <v>90.327272727272771</v>
      </c>
      <c r="AT331" s="40">
        <v>85.2</v>
      </c>
      <c r="AU331" s="40">
        <v>85.2</v>
      </c>
      <c r="AV331" s="40">
        <v>75.400000000000006</v>
      </c>
      <c r="AW331" s="40">
        <v>80.599999999999994</v>
      </c>
      <c r="AX331" s="40">
        <v>81.7</v>
      </c>
      <c r="AY331" s="40">
        <f t="shared" si="106"/>
        <v>75.500000000000057</v>
      </c>
      <c r="AZ331" s="11"/>
      <c r="BA331" s="40">
        <f t="shared" si="107"/>
        <v>75.500000000000057</v>
      </c>
      <c r="BB331" s="40">
        <v>0</v>
      </c>
      <c r="BC331" s="40">
        <f t="shared" si="108"/>
        <v>75.500000000000057</v>
      </c>
      <c r="BD331" s="40"/>
      <c r="BE331" s="40">
        <f t="shared" si="104"/>
        <v>75.5</v>
      </c>
      <c r="BF331" s="26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10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10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10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10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9"/>
      <c r="GC331" s="10"/>
      <c r="GD331" s="9"/>
      <c r="GE331" s="9"/>
      <c r="GF331" s="9"/>
      <c r="GG331" s="9"/>
      <c r="GH331" s="9"/>
      <c r="GI331" s="9"/>
      <c r="GJ331" s="9"/>
      <c r="GK331" s="9"/>
      <c r="GL331" s="9"/>
      <c r="GM331" s="9"/>
      <c r="GN331" s="9"/>
      <c r="GO331" s="9"/>
      <c r="GP331" s="9"/>
      <c r="GQ331" s="9"/>
      <c r="GR331" s="9"/>
      <c r="GS331" s="9"/>
      <c r="GT331" s="9"/>
      <c r="GU331" s="9"/>
      <c r="GV331" s="9"/>
      <c r="GW331" s="9"/>
      <c r="GX331" s="9"/>
      <c r="GY331" s="9"/>
      <c r="GZ331" s="9"/>
      <c r="HA331" s="9"/>
      <c r="HB331" s="9"/>
      <c r="HC331" s="9"/>
      <c r="HD331" s="9"/>
      <c r="HE331" s="10"/>
      <c r="HF331" s="9"/>
      <c r="HG331" s="9"/>
    </row>
    <row r="332" spans="1:215" s="2" customFormat="1" ht="16.95" customHeight="1">
      <c r="A332" s="14" t="s">
        <v>325</v>
      </c>
      <c r="B332" s="40">
        <v>594</v>
      </c>
      <c r="C332" s="40">
        <v>603.4</v>
      </c>
      <c r="D332" s="4">
        <f t="shared" si="96"/>
        <v>1.0158249158249157</v>
      </c>
      <c r="E332" s="11">
        <v>10</v>
      </c>
      <c r="F332" s="5" t="s">
        <v>371</v>
      </c>
      <c r="G332" s="5" t="s">
        <v>371</v>
      </c>
      <c r="H332" s="5" t="s">
        <v>371</v>
      </c>
      <c r="I332" s="5" t="s">
        <v>371</v>
      </c>
      <c r="J332" s="5" t="s">
        <v>371</v>
      </c>
      <c r="K332" s="5" t="s">
        <v>371</v>
      </c>
      <c r="L332" s="5" t="s">
        <v>371</v>
      </c>
      <c r="M332" s="5" t="s">
        <v>371</v>
      </c>
      <c r="N332" s="40">
        <v>363.2</v>
      </c>
      <c r="O332" s="40">
        <v>561.20000000000005</v>
      </c>
      <c r="P332" s="4">
        <f t="shared" si="97"/>
        <v>1.5451541850220265</v>
      </c>
      <c r="Q332" s="11">
        <v>20</v>
      </c>
      <c r="R332" s="11">
        <v>1</v>
      </c>
      <c r="S332" s="11">
        <v>15</v>
      </c>
      <c r="T332" s="40">
        <v>29</v>
      </c>
      <c r="U332" s="40">
        <v>31.8</v>
      </c>
      <c r="V332" s="4">
        <f t="shared" si="98"/>
        <v>1.096551724137931</v>
      </c>
      <c r="W332" s="11">
        <v>35</v>
      </c>
      <c r="X332" s="40">
        <v>1</v>
      </c>
      <c r="Y332" s="40">
        <v>0</v>
      </c>
      <c r="Z332" s="4">
        <f t="shared" si="99"/>
        <v>0</v>
      </c>
      <c r="AA332" s="11">
        <v>15</v>
      </c>
      <c r="AB332" s="5" t="s">
        <v>371</v>
      </c>
      <c r="AC332" s="5" t="s">
        <v>371</v>
      </c>
      <c r="AD332" s="5" t="s">
        <v>371</v>
      </c>
      <c r="AE332" s="5" t="s">
        <v>371</v>
      </c>
      <c r="AF332" s="11" t="s">
        <v>429</v>
      </c>
      <c r="AG332" s="11" t="s">
        <v>429</v>
      </c>
      <c r="AH332" s="11" t="s">
        <v>429</v>
      </c>
      <c r="AI332" s="11" t="s">
        <v>429</v>
      </c>
      <c r="AJ332" s="59">
        <v>150</v>
      </c>
      <c r="AK332" s="59">
        <v>159</v>
      </c>
      <c r="AL332" s="4">
        <f t="shared" si="100"/>
        <v>1.06</v>
      </c>
      <c r="AM332" s="11">
        <v>20</v>
      </c>
      <c r="AN332" s="58">
        <f t="shared" si="109"/>
        <v>1.0055708104653678</v>
      </c>
      <c r="AO332" s="58">
        <f t="shared" si="105"/>
        <v>1.0055708104653678</v>
      </c>
      <c r="AP332" s="59">
        <v>1688</v>
      </c>
      <c r="AQ332" s="40">
        <f t="shared" si="101"/>
        <v>920.72727272727275</v>
      </c>
      <c r="AR332" s="40">
        <f t="shared" si="102"/>
        <v>925.9</v>
      </c>
      <c r="AS332" s="40">
        <f t="shared" si="103"/>
        <v>5.1727272727272293</v>
      </c>
      <c r="AT332" s="40">
        <v>199.5</v>
      </c>
      <c r="AU332" s="40">
        <v>190.3</v>
      </c>
      <c r="AV332" s="40">
        <v>180.9</v>
      </c>
      <c r="AW332" s="40">
        <v>145.6</v>
      </c>
      <c r="AX332" s="40">
        <v>149.80000000000001</v>
      </c>
      <c r="AY332" s="40">
        <f t="shared" si="106"/>
        <v>59.799999999999841</v>
      </c>
      <c r="AZ332" s="11"/>
      <c r="BA332" s="40">
        <f t="shared" si="107"/>
        <v>59.799999999999841</v>
      </c>
      <c r="BB332" s="40">
        <v>0</v>
      </c>
      <c r="BC332" s="40">
        <f t="shared" si="108"/>
        <v>59.799999999999841</v>
      </c>
      <c r="BD332" s="40"/>
      <c r="BE332" s="40">
        <f t="shared" si="104"/>
        <v>59.8</v>
      </c>
      <c r="BF332" s="26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10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10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10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10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9"/>
      <c r="GC332" s="10"/>
      <c r="GD332" s="9"/>
      <c r="GE332" s="9"/>
      <c r="GF332" s="9"/>
      <c r="GG332" s="9"/>
      <c r="GH332" s="9"/>
      <c r="GI332" s="9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9"/>
      <c r="GU332" s="9"/>
      <c r="GV332" s="9"/>
      <c r="GW332" s="9"/>
      <c r="GX332" s="9"/>
      <c r="GY332" s="9"/>
      <c r="GZ332" s="9"/>
      <c r="HA332" s="9"/>
      <c r="HB332" s="9"/>
      <c r="HC332" s="9"/>
      <c r="HD332" s="9"/>
      <c r="HE332" s="10"/>
      <c r="HF332" s="9"/>
      <c r="HG332" s="9"/>
    </row>
    <row r="333" spans="1:215" s="2" customFormat="1" ht="16.95" customHeight="1">
      <c r="A333" s="14" t="s">
        <v>326</v>
      </c>
      <c r="B333" s="40">
        <v>0</v>
      </c>
      <c r="C333" s="40">
        <v>0</v>
      </c>
      <c r="D333" s="4">
        <f t="shared" si="96"/>
        <v>0</v>
      </c>
      <c r="E333" s="11">
        <v>0</v>
      </c>
      <c r="F333" s="5" t="s">
        <v>371</v>
      </c>
      <c r="G333" s="5" t="s">
        <v>371</v>
      </c>
      <c r="H333" s="5" t="s">
        <v>371</v>
      </c>
      <c r="I333" s="5" t="s">
        <v>371</v>
      </c>
      <c r="J333" s="5" t="s">
        <v>371</v>
      </c>
      <c r="K333" s="5" t="s">
        <v>371</v>
      </c>
      <c r="L333" s="5" t="s">
        <v>371</v>
      </c>
      <c r="M333" s="5" t="s">
        <v>371</v>
      </c>
      <c r="N333" s="40">
        <v>1284.7</v>
      </c>
      <c r="O333" s="40">
        <v>498.9</v>
      </c>
      <c r="P333" s="4">
        <f t="shared" si="97"/>
        <v>0.38833969020004666</v>
      </c>
      <c r="Q333" s="11">
        <v>20</v>
      </c>
      <c r="R333" s="11">
        <v>1</v>
      </c>
      <c r="S333" s="11">
        <v>15</v>
      </c>
      <c r="T333" s="40">
        <v>1080</v>
      </c>
      <c r="U333" s="40">
        <v>822.4</v>
      </c>
      <c r="V333" s="4">
        <f t="shared" si="98"/>
        <v>0.76148148148148143</v>
      </c>
      <c r="W333" s="11">
        <v>30</v>
      </c>
      <c r="X333" s="40">
        <v>12</v>
      </c>
      <c r="Y333" s="40">
        <v>13.6</v>
      </c>
      <c r="Z333" s="4">
        <f t="shared" si="99"/>
        <v>1.1333333333333333</v>
      </c>
      <c r="AA333" s="11">
        <v>20</v>
      </c>
      <c r="AB333" s="5" t="s">
        <v>371</v>
      </c>
      <c r="AC333" s="5" t="s">
        <v>371</v>
      </c>
      <c r="AD333" s="5" t="s">
        <v>371</v>
      </c>
      <c r="AE333" s="5" t="s">
        <v>371</v>
      </c>
      <c r="AF333" s="11" t="s">
        <v>429</v>
      </c>
      <c r="AG333" s="11" t="s">
        <v>429</v>
      </c>
      <c r="AH333" s="11" t="s">
        <v>429</v>
      </c>
      <c r="AI333" s="11" t="s">
        <v>429</v>
      </c>
      <c r="AJ333" s="59">
        <v>870</v>
      </c>
      <c r="AK333" s="59">
        <v>896</v>
      </c>
      <c r="AL333" s="4">
        <f t="shared" si="100"/>
        <v>1.0298850574712644</v>
      </c>
      <c r="AM333" s="11">
        <v>20</v>
      </c>
      <c r="AN333" s="58">
        <f t="shared" si="109"/>
        <v>0.84643434347178403</v>
      </c>
      <c r="AO333" s="58">
        <f t="shared" si="105"/>
        <v>0.84643434347178403</v>
      </c>
      <c r="AP333" s="59">
        <v>2513</v>
      </c>
      <c r="AQ333" s="40">
        <f t="shared" si="101"/>
        <v>1370.7272727272727</v>
      </c>
      <c r="AR333" s="40">
        <f t="shared" si="102"/>
        <v>1160.2</v>
      </c>
      <c r="AS333" s="40">
        <f t="shared" si="103"/>
        <v>-210.5272727272727</v>
      </c>
      <c r="AT333" s="40">
        <v>257.60000000000002</v>
      </c>
      <c r="AU333" s="40">
        <v>236.8</v>
      </c>
      <c r="AV333" s="40">
        <v>151.4</v>
      </c>
      <c r="AW333" s="40">
        <v>197.9</v>
      </c>
      <c r="AX333" s="40">
        <v>163.30000000000001</v>
      </c>
      <c r="AY333" s="40">
        <f t="shared" si="106"/>
        <v>153.20000000000005</v>
      </c>
      <c r="AZ333" s="11"/>
      <c r="BA333" s="40">
        <f t="shared" si="107"/>
        <v>153.20000000000005</v>
      </c>
      <c r="BB333" s="40">
        <v>0</v>
      </c>
      <c r="BC333" s="40">
        <f t="shared" si="108"/>
        <v>153.20000000000005</v>
      </c>
      <c r="BD333" s="40"/>
      <c r="BE333" s="40">
        <f t="shared" si="104"/>
        <v>153.19999999999999</v>
      </c>
      <c r="BF333" s="26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10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10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10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10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9"/>
      <c r="GC333" s="10"/>
      <c r="GD333" s="9"/>
      <c r="GE333" s="9"/>
      <c r="GF333" s="9"/>
      <c r="GG333" s="9"/>
      <c r="GH333" s="9"/>
      <c r="GI333" s="9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9"/>
      <c r="GW333" s="9"/>
      <c r="GX333" s="9"/>
      <c r="GY333" s="9"/>
      <c r="GZ333" s="9"/>
      <c r="HA333" s="9"/>
      <c r="HB333" s="9"/>
      <c r="HC333" s="9"/>
      <c r="HD333" s="9"/>
      <c r="HE333" s="10"/>
      <c r="HF333" s="9"/>
      <c r="HG333" s="9"/>
    </row>
    <row r="334" spans="1:215" s="2" customFormat="1" ht="16.95" customHeight="1">
      <c r="A334" s="14" t="s">
        <v>327</v>
      </c>
      <c r="B334" s="40">
        <v>387</v>
      </c>
      <c r="C334" s="40">
        <v>396</v>
      </c>
      <c r="D334" s="4">
        <f t="shared" si="96"/>
        <v>1.0232558139534884</v>
      </c>
      <c r="E334" s="11">
        <v>10</v>
      </c>
      <c r="F334" s="5" t="s">
        <v>371</v>
      </c>
      <c r="G334" s="5" t="s">
        <v>371</v>
      </c>
      <c r="H334" s="5" t="s">
        <v>371</v>
      </c>
      <c r="I334" s="5" t="s">
        <v>371</v>
      </c>
      <c r="J334" s="5" t="s">
        <v>371</v>
      </c>
      <c r="K334" s="5" t="s">
        <v>371</v>
      </c>
      <c r="L334" s="5" t="s">
        <v>371</v>
      </c>
      <c r="M334" s="5" t="s">
        <v>371</v>
      </c>
      <c r="N334" s="40">
        <v>342</v>
      </c>
      <c r="O334" s="40">
        <v>497.7</v>
      </c>
      <c r="P334" s="4">
        <f t="shared" si="97"/>
        <v>1.4552631578947368</v>
      </c>
      <c r="Q334" s="11">
        <v>20</v>
      </c>
      <c r="R334" s="11">
        <v>1</v>
      </c>
      <c r="S334" s="11">
        <v>15</v>
      </c>
      <c r="T334" s="40">
        <v>44</v>
      </c>
      <c r="U334" s="40">
        <v>41.9</v>
      </c>
      <c r="V334" s="4">
        <f t="shared" si="98"/>
        <v>0.95227272727272727</v>
      </c>
      <c r="W334" s="11">
        <v>30</v>
      </c>
      <c r="X334" s="40">
        <v>18</v>
      </c>
      <c r="Y334" s="40">
        <v>11.3</v>
      </c>
      <c r="Z334" s="4">
        <f t="shared" si="99"/>
        <v>0.62777777777777777</v>
      </c>
      <c r="AA334" s="11">
        <v>20</v>
      </c>
      <c r="AB334" s="5" t="s">
        <v>371</v>
      </c>
      <c r="AC334" s="5" t="s">
        <v>371</v>
      </c>
      <c r="AD334" s="5" t="s">
        <v>371</v>
      </c>
      <c r="AE334" s="5" t="s">
        <v>371</v>
      </c>
      <c r="AF334" s="11" t="s">
        <v>429</v>
      </c>
      <c r="AG334" s="11" t="s">
        <v>429</v>
      </c>
      <c r="AH334" s="11" t="s">
        <v>429</v>
      </c>
      <c r="AI334" s="11" t="s">
        <v>429</v>
      </c>
      <c r="AJ334" s="59">
        <v>310</v>
      </c>
      <c r="AK334" s="59">
        <v>315</v>
      </c>
      <c r="AL334" s="4">
        <f t="shared" si="100"/>
        <v>1.0161290322580645</v>
      </c>
      <c r="AM334" s="11">
        <v>20</v>
      </c>
      <c r="AN334" s="58">
        <f t="shared" si="109"/>
        <v>1.0068186027506809</v>
      </c>
      <c r="AO334" s="58">
        <f t="shared" si="105"/>
        <v>1.0068186027506809</v>
      </c>
      <c r="AP334" s="59">
        <v>1014</v>
      </c>
      <c r="AQ334" s="40">
        <f t="shared" si="101"/>
        <v>553.09090909090912</v>
      </c>
      <c r="AR334" s="40">
        <f t="shared" si="102"/>
        <v>556.9</v>
      </c>
      <c r="AS334" s="40">
        <f t="shared" si="103"/>
        <v>3.8090909090908553</v>
      </c>
      <c r="AT334" s="40">
        <v>111.7</v>
      </c>
      <c r="AU334" s="40">
        <v>115.3</v>
      </c>
      <c r="AV334" s="40">
        <v>41.4</v>
      </c>
      <c r="AW334" s="40">
        <v>71.7</v>
      </c>
      <c r="AX334" s="40">
        <v>79</v>
      </c>
      <c r="AY334" s="40">
        <f t="shared" si="106"/>
        <v>137.80000000000001</v>
      </c>
      <c r="AZ334" s="11"/>
      <c r="BA334" s="40">
        <f t="shared" si="107"/>
        <v>137.80000000000001</v>
      </c>
      <c r="BB334" s="40">
        <v>0</v>
      </c>
      <c r="BC334" s="40">
        <f t="shared" si="108"/>
        <v>137.80000000000001</v>
      </c>
      <c r="BD334" s="40"/>
      <c r="BE334" s="40">
        <f t="shared" si="104"/>
        <v>137.80000000000001</v>
      </c>
      <c r="BF334" s="26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10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10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10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10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10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9"/>
      <c r="HA334" s="9"/>
      <c r="HB334" s="9"/>
      <c r="HC334" s="9"/>
      <c r="HD334" s="9"/>
      <c r="HE334" s="10"/>
      <c r="HF334" s="9"/>
      <c r="HG334" s="9"/>
    </row>
    <row r="335" spans="1:215" s="2" customFormat="1" ht="16.95" customHeight="1">
      <c r="A335" s="14" t="s">
        <v>328</v>
      </c>
      <c r="B335" s="40">
        <v>0</v>
      </c>
      <c r="C335" s="40">
        <v>0</v>
      </c>
      <c r="D335" s="4">
        <f t="shared" si="96"/>
        <v>0</v>
      </c>
      <c r="E335" s="11">
        <v>0</v>
      </c>
      <c r="F335" s="5" t="s">
        <v>371</v>
      </c>
      <c r="G335" s="5" t="s">
        <v>371</v>
      </c>
      <c r="H335" s="5" t="s">
        <v>371</v>
      </c>
      <c r="I335" s="5" t="s">
        <v>371</v>
      </c>
      <c r="J335" s="5" t="s">
        <v>371</v>
      </c>
      <c r="K335" s="5" t="s">
        <v>371</v>
      </c>
      <c r="L335" s="5" t="s">
        <v>371</v>
      </c>
      <c r="M335" s="5" t="s">
        <v>371</v>
      </c>
      <c r="N335" s="40">
        <v>1351.4</v>
      </c>
      <c r="O335" s="40">
        <v>1084.4000000000001</v>
      </c>
      <c r="P335" s="4">
        <f t="shared" si="97"/>
        <v>0.8024271126239455</v>
      </c>
      <c r="Q335" s="11">
        <v>20</v>
      </c>
      <c r="R335" s="11">
        <v>1</v>
      </c>
      <c r="S335" s="11">
        <v>15</v>
      </c>
      <c r="T335" s="40">
        <v>47</v>
      </c>
      <c r="U335" s="40">
        <v>94.5</v>
      </c>
      <c r="V335" s="4">
        <f t="shared" si="98"/>
        <v>2.0106382978723403</v>
      </c>
      <c r="W335" s="11">
        <v>20</v>
      </c>
      <c r="X335" s="40">
        <v>7</v>
      </c>
      <c r="Y335" s="40">
        <v>5.4</v>
      </c>
      <c r="Z335" s="4">
        <f t="shared" si="99"/>
        <v>0.77142857142857146</v>
      </c>
      <c r="AA335" s="11">
        <v>30</v>
      </c>
      <c r="AB335" s="5" t="s">
        <v>371</v>
      </c>
      <c r="AC335" s="5" t="s">
        <v>371</v>
      </c>
      <c r="AD335" s="5" t="s">
        <v>371</v>
      </c>
      <c r="AE335" s="5" t="s">
        <v>371</v>
      </c>
      <c r="AF335" s="11" t="s">
        <v>429</v>
      </c>
      <c r="AG335" s="11" t="s">
        <v>429</v>
      </c>
      <c r="AH335" s="11" t="s">
        <v>429</v>
      </c>
      <c r="AI335" s="11" t="s">
        <v>429</v>
      </c>
      <c r="AJ335" s="59">
        <v>275</v>
      </c>
      <c r="AK335" s="59">
        <v>284</v>
      </c>
      <c r="AL335" s="4">
        <f t="shared" si="100"/>
        <v>1.0327272727272727</v>
      </c>
      <c r="AM335" s="11">
        <v>20</v>
      </c>
      <c r="AN335" s="58">
        <f t="shared" si="109"/>
        <v>1.0957972457840792</v>
      </c>
      <c r="AO335" s="58">
        <f t="shared" si="105"/>
        <v>1.0957972457840792</v>
      </c>
      <c r="AP335" s="59">
        <v>466</v>
      </c>
      <c r="AQ335" s="40">
        <f t="shared" si="101"/>
        <v>254.18181818181819</v>
      </c>
      <c r="AR335" s="40">
        <f t="shared" si="102"/>
        <v>278.5</v>
      </c>
      <c r="AS335" s="40">
        <f t="shared" si="103"/>
        <v>24.318181818181813</v>
      </c>
      <c r="AT335" s="40">
        <v>51.9</v>
      </c>
      <c r="AU335" s="40">
        <v>41.8</v>
      </c>
      <c r="AV335" s="40">
        <v>33.4</v>
      </c>
      <c r="AW335" s="40">
        <v>51.3</v>
      </c>
      <c r="AX335" s="40">
        <v>51.5</v>
      </c>
      <c r="AY335" s="40">
        <f t="shared" si="106"/>
        <v>48.600000000000023</v>
      </c>
      <c r="AZ335" s="11"/>
      <c r="BA335" s="40">
        <f t="shared" si="107"/>
        <v>48.600000000000023</v>
      </c>
      <c r="BB335" s="40">
        <v>0</v>
      </c>
      <c r="BC335" s="40">
        <f t="shared" si="108"/>
        <v>48.600000000000023</v>
      </c>
      <c r="BD335" s="40"/>
      <c r="BE335" s="40">
        <f t="shared" si="104"/>
        <v>48.6</v>
      </c>
      <c r="BF335" s="26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10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10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10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10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9"/>
      <c r="GC335" s="10"/>
      <c r="GD335" s="9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  <c r="GW335" s="9"/>
      <c r="GX335" s="9"/>
      <c r="GY335" s="9"/>
      <c r="GZ335" s="9"/>
      <c r="HA335" s="9"/>
      <c r="HB335" s="9"/>
      <c r="HC335" s="9"/>
      <c r="HD335" s="9"/>
      <c r="HE335" s="10"/>
      <c r="HF335" s="9"/>
      <c r="HG335" s="9"/>
    </row>
    <row r="336" spans="1:215" s="2" customFormat="1" ht="16.95" customHeight="1">
      <c r="A336" s="14" t="s">
        <v>329</v>
      </c>
      <c r="B336" s="40">
        <v>441</v>
      </c>
      <c r="C336" s="40">
        <v>447.3</v>
      </c>
      <c r="D336" s="4">
        <f t="shared" si="96"/>
        <v>1.0142857142857142</v>
      </c>
      <c r="E336" s="11">
        <v>10</v>
      </c>
      <c r="F336" s="5" t="s">
        <v>371</v>
      </c>
      <c r="G336" s="5" t="s">
        <v>371</v>
      </c>
      <c r="H336" s="5" t="s">
        <v>371</v>
      </c>
      <c r="I336" s="5" t="s">
        <v>371</v>
      </c>
      <c r="J336" s="5" t="s">
        <v>371</v>
      </c>
      <c r="K336" s="5" t="s">
        <v>371</v>
      </c>
      <c r="L336" s="5" t="s">
        <v>371</v>
      </c>
      <c r="M336" s="5" t="s">
        <v>371</v>
      </c>
      <c r="N336" s="40">
        <v>617.79999999999995</v>
      </c>
      <c r="O336" s="40">
        <v>194.7</v>
      </c>
      <c r="P336" s="4">
        <f t="shared" si="97"/>
        <v>0.31515053415344774</v>
      </c>
      <c r="Q336" s="11">
        <v>20</v>
      </c>
      <c r="R336" s="11">
        <v>1</v>
      </c>
      <c r="S336" s="11">
        <v>15</v>
      </c>
      <c r="T336" s="40">
        <v>30</v>
      </c>
      <c r="U336" s="40">
        <v>36.4</v>
      </c>
      <c r="V336" s="4">
        <f t="shared" si="98"/>
        <v>1.2133333333333334</v>
      </c>
      <c r="W336" s="11">
        <v>30</v>
      </c>
      <c r="X336" s="40">
        <v>6</v>
      </c>
      <c r="Y336" s="40">
        <v>7</v>
      </c>
      <c r="Z336" s="4">
        <f t="shared" si="99"/>
        <v>1.1666666666666667</v>
      </c>
      <c r="AA336" s="11">
        <v>20</v>
      </c>
      <c r="AB336" s="5" t="s">
        <v>371</v>
      </c>
      <c r="AC336" s="5" t="s">
        <v>371</v>
      </c>
      <c r="AD336" s="5" t="s">
        <v>371</v>
      </c>
      <c r="AE336" s="5" t="s">
        <v>371</v>
      </c>
      <c r="AF336" s="11" t="s">
        <v>429</v>
      </c>
      <c r="AG336" s="11" t="s">
        <v>429</v>
      </c>
      <c r="AH336" s="11" t="s">
        <v>429</v>
      </c>
      <c r="AI336" s="11" t="s">
        <v>429</v>
      </c>
      <c r="AJ336" s="59">
        <v>210</v>
      </c>
      <c r="AK336" s="59">
        <v>277</v>
      </c>
      <c r="AL336" s="4">
        <f t="shared" si="100"/>
        <v>1.319047619047619</v>
      </c>
      <c r="AM336" s="11">
        <v>20</v>
      </c>
      <c r="AN336" s="58">
        <f t="shared" si="109"/>
        <v>1.0222622046974941</v>
      </c>
      <c r="AO336" s="58">
        <f t="shared" si="105"/>
        <v>1.0222622046974941</v>
      </c>
      <c r="AP336" s="59">
        <v>946</v>
      </c>
      <c r="AQ336" s="40">
        <f t="shared" si="101"/>
        <v>516</v>
      </c>
      <c r="AR336" s="40">
        <f t="shared" si="102"/>
        <v>527.5</v>
      </c>
      <c r="AS336" s="40">
        <f t="shared" si="103"/>
        <v>11.5</v>
      </c>
      <c r="AT336" s="40">
        <v>93.9</v>
      </c>
      <c r="AU336" s="40">
        <v>106.2</v>
      </c>
      <c r="AV336" s="40">
        <v>63.6</v>
      </c>
      <c r="AW336" s="40">
        <v>74.2</v>
      </c>
      <c r="AX336" s="40">
        <v>106.6</v>
      </c>
      <c r="AY336" s="40">
        <f t="shared" si="106"/>
        <v>83</v>
      </c>
      <c r="AZ336" s="11"/>
      <c r="BA336" s="40">
        <f t="shared" si="107"/>
        <v>83</v>
      </c>
      <c r="BB336" s="40">
        <v>0</v>
      </c>
      <c r="BC336" s="40">
        <f t="shared" si="108"/>
        <v>83</v>
      </c>
      <c r="BD336" s="40"/>
      <c r="BE336" s="40">
        <f t="shared" si="104"/>
        <v>83</v>
      </c>
      <c r="BF336" s="26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10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10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10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10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10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9"/>
      <c r="HA336" s="9"/>
      <c r="HB336" s="9"/>
      <c r="HC336" s="9"/>
      <c r="HD336" s="9"/>
      <c r="HE336" s="10"/>
      <c r="HF336" s="9"/>
      <c r="HG336" s="9"/>
    </row>
    <row r="337" spans="1:215" s="2" customFormat="1" ht="16.95" customHeight="1">
      <c r="A337" s="14" t="s">
        <v>330</v>
      </c>
      <c r="B337" s="40">
        <v>200</v>
      </c>
      <c r="C337" s="40">
        <v>206.1</v>
      </c>
      <c r="D337" s="4">
        <f t="shared" si="96"/>
        <v>1.0305</v>
      </c>
      <c r="E337" s="11">
        <v>10</v>
      </c>
      <c r="F337" s="5" t="s">
        <v>371</v>
      </c>
      <c r="G337" s="5" t="s">
        <v>371</v>
      </c>
      <c r="H337" s="5" t="s">
        <v>371</v>
      </c>
      <c r="I337" s="5" t="s">
        <v>371</v>
      </c>
      <c r="J337" s="5" t="s">
        <v>371</v>
      </c>
      <c r="K337" s="5" t="s">
        <v>371</v>
      </c>
      <c r="L337" s="5" t="s">
        <v>371</v>
      </c>
      <c r="M337" s="5" t="s">
        <v>371</v>
      </c>
      <c r="N337" s="40">
        <v>195</v>
      </c>
      <c r="O337" s="40">
        <v>64.099999999999994</v>
      </c>
      <c r="P337" s="4">
        <f t="shared" si="97"/>
        <v>0.32871794871794868</v>
      </c>
      <c r="Q337" s="11">
        <v>20</v>
      </c>
      <c r="R337" s="11">
        <v>1</v>
      </c>
      <c r="S337" s="11">
        <v>15</v>
      </c>
      <c r="T337" s="40">
        <v>18</v>
      </c>
      <c r="U337" s="40">
        <v>28.2</v>
      </c>
      <c r="V337" s="4">
        <f t="shared" si="98"/>
        <v>1.5666666666666667</v>
      </c>
      <c r="W337" s="11">
        <v>25</v>
      </c>
      <c r="X337" s="40">
        <v>0</v>
      </c>
      <c r="Y337" s="40">
        <v>0</v>
      </c>
      <c r="Z337" s="4">
        <f t="shared" si="99"/>
        <v>1</v>
      </c>
      <c r="AA337" s="11">
        <v>25</v>
      </c>
      <c r="AB337" s="5" t="s">
        <v>371</v>
      </c>
      <c r="AC337" s="5" t="s">
        <v>371</v>
      </c>
      <c r="AD337" s="5" t="s">
        <v>371</v>
      </c>
      <c r="AE337" s="5" t="s">
        <v>371</v>
      </c>
      <c r="AF337" s="11" t="s">
        <v>429</v>
      </c>
      <c r="AG337" s="11" t="s">
        <v>429</v>
      </c>
      <c r="AH337" s="11" t="s">
        <v>429</v>
      </c>
      <c r="AI337" s="11" t="s">
        <v>429</v>
      </c>
      <c r="AJ337" s="59">
        <v>100</v>
      </c>
      <c r="AK337" s="59">
        <v>103</v>
      </c>
      <c r="AL337" s="4">
        <f t="shared" si="100"/>
        <v>1.03</v>
      </c>
      <c r="AM337" s="11">
        <v>20</v>
      </c>
      <c r="AN337" s="58">
        <f t="shared" si="109"/>
        <v>1.0143132664437011</v>
      </c>
      <c r="AO337" s="58">
        <f t="shared" si="105"/>
        <v>1.0143132664437011</v>
      </c>
      <c r="AP337" s="59">
        <v>435</v>
      </c>
      <c r="AQ337" s="40">
        <f t="shared" si="101"/>
        <v>237.27272727272728</v>
      </c>
      <c r="AR337" s="40">
        <f t="shared" si="102"/>
        <v>240.7</v>
      </c>
      <c r="AS337" s="40">
        <f t="shared" si="103"/>
        <v>3.4272727272727082</v>
      </c>
      <c r="AT337" s="40">
        <v>51.4</v>
      </c>
      <c r="AU337" s="40">
        <v>43.2</v>
      </c>
      <c r="AV337" s="40">
        <v>15.8</v>
      </c>
      <c r="AW337" s="40">
        <v>46.4</v>
      </c>
      <c r="AX337" s="40">
        <v>41</v>
      </c>
      <c r="AY337" s="40">
        <f t="shared" si="106"/>
        <v>42.900000000000006</v>
      </c>
      <c r="AZ337" s="11"/>
      <c r="BA337" s="40">
        <f t="shared" si="107"/>
        <v>42.900000000000006</v>
      </c>
      <c r="BB337" s="40">
        <v>0</v>
      </c>
      <c r="BC337" s="40">
        <f t="shared" si="108"/>
        <v>42.900000000000006</v>
      </c>
      <c r="BD337" s="40"/>
      <c r="BE337" s="40">
        <f t="shared" si="104"/>
        <v>42.9</v>
      </c>
      <c r="BF337" s="26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10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10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10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10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9"/>
      <c r="GC337" s="10"/>
      <c r="GD337" s="9"/>
      <c r="GE337" s="9"/>
      <c r="GF337" s="9"/>
      <c r="GG337" s="9"/>
      <c r="GH337" s="9"/>
      <c r="GI337" s="9"/>
      <c r="GJ337" s="9"/>
      <c r="GK337" s="9"/>
      <c r="GL337" s="9"/>
      <c r="GM337" s="9"/>
      <c r="GN337" s="9"/>
      <c r="GO337" s="9"/>
      <c r="GP337" s="9"/>
      <c r="GQ337" s="9"/>
      <c r="GR337" s="9"/>
      <c r="GS337" s="9"/>
      <c r="GT337" s="9"/>
      <c r="GU337" s="9"/>
      <c r="GV337" s="9"/>
      <c r="GW337" s="9"/>
      <c r="GX337" s="9"/>
      <c r="GY337" s="9"/>
      <c r="GZ337" s="9"/>
      <c r="HA337" s="9"/>
      <c r="HB337" s="9"/>
      <c r="HC337" s="9"/>
      <c r="HD337" s="9"/>
      <c r="HE337" s="10"/>
      <c r="HF337" s="9"/>
      <c r="HG337" s="9"/>
    </row>
    <row r="338" spans="1:215" s="2" customFormat="1" ht="16.95" customHeight="1">
      <c r="A338" s="14" t="s">
        <v>331</v>
      </c>
      <c r="B338" s="40">
        <v>628</v>
      </c>
      <c r="C338" s="40">
        <v>401.9</v>
      </c>
      <c r="D338" s="4">
        <f t="shared" si="96"/>
        <v>0.63996815286624198</v>
      </c>
      <c r="E338" s="11">
        <v>10</v>
      </c>
      <c r="F338" s="5" t="s">
        <v>371</v>
      </c>
      <c r="G338" s="5" t="s">
        <v>371</v>
      </c>
      <c r="H338" s="5" t="s">
        <v>371</v>
      </c>
      <c r="I338" s="5" t="s">
        <v>371</v>
      </c>
      <c r="J338" s="5" t="s">
        <v>371</v>
      </c>
      <c r="K338" s="5" t="s">
        <v>371</v>
      </c>
      <c r="L338" s="5" t="s">
        <v>371</v>
      </c>
      <c r="M338" s="5" t="s">
        <v>371</v>
      </c>
      <c r="N338" s="40">
        <v>262.39999999999998</v>
      </c>
      <c r="O338" s="40">
        <v>308.7</v>
      </c>
      <c r="P338" s="4">
        <f t="shared" si="97"/>
        <v>1.1764481707317074</v>
      </c>
      <c r="Q338" s="11">
        <v>20</v>
      </c>
      <c r="R338" s="11">
        <v>1</v>
      </c>
      <c r="S338" s="11">
        <v>15</v>
      </c>
      <c r="T338" s="40">
        <v>255</v>
      </c>
      <c r="U338" s="40">
        <v>386.8</v>
      </c>
      <c r="V338" s="4">
        <f t="shared" si="98"/>
        <v>1.5168627450980392</v>
      </c>
      <c r="W338" s="11">
        <v>20</v>
      </c>
      <c r="X338" s="40">
        <v>88</v>
      </c>
      <c r="Y338" s="40">
        <v>105.2</v>
      </c>
      <c r="Z338" s="4">
        <f t="shared" si="99"/>
        <v>1.1954545454545455</v>
      </c>
      <c r="AA338" s="11">
        <v>30</v>
      </c>
      <c r="AB338" s="5" t="s">
        <v>371</v>
      </c>
      <c r="AC338" s="5" t="s">
        <v>371</v>
      </c>
      <c r="AD338" s="5" t="s">
        <v>371</v>
      </c>
      <c r="AE338" s="5" t="s">
        <v>371</v>
      </c>
      <c r="AF338" s="11" t="s">
        <v>429</v>
      </c>
      <c r="AG338" s="11" t="s">
        <v>429</v>
      </c>
      <c r="AH338" s="11" t="s">
        <v>429</v>
      </c>
      <c r="AI338" s="11" t="s">
        <v>429</v>
      </c>
      <c r="AJ338" s="59">
        <v>2630</v>
      </c>
      <c r="AK338" s="59">
        <v>2925</v>
      </c>
      <c r="AL338" s="4">
        <f t="shared" si="100"/>
        <v>1.1121673003802282</v>
      </c>
      <c r="AM338" s="11">
        <v>20</v>
      </c>
      <c r="AN338" s="58">
        <f t="shared" si="109"/>
        <v>1.1597641931869416</v>
      </c>
      <c r="AO338" s="58">
        <f t="shared" si="105"/>
        <v>1.1597641931869416</v>
      </c>
      <c r="AP338" s="59">
        <v>850</v>
      </c>
      <c r="AQ338" s="40">
        <f t="shared" si="101"/>
        <v>463.63636363636363</v>
      </c>
      <c r="AR338" s="40">
        <f t="shared" si="102"/>
        <v>537.70000000000005</v>
      </c>
      <c r="AS338" s="40">
        <f t="shared" si="103"/>
        <v>74.063636363636419</v>
      </c>
      <c r="AT338" s="40">
        <v>93.5</v>
      </c>
      <c r="AU338" s="40">
        <v>97.8</v>
      </c>
      <c r="AV338" s="40">
        <v>95.9</v>
      </c>
      <c r="AW338" s="40">
        <v>94.1</v>
      </c>
      <c r="AX338" s="40">
        <v>69.5</v>
      </c>
      <c r="AY338" s="40">
        <f t="shared" si="106"/>
        <v>86.899999999999977</v>
      </c>
      <c r="AZ338" s="11"/>
      <c r="BA338" s="40">
        <f t="shared" si="107"/>
        <v>86.899999999999977</v>
      </c>
      <c r="BB338" s="40">
        <v>0</v>
      </c>
      <c r="BC338" s="40">
        <f t="shared" si="108"/>
        <v>86.899999999999977</v>
      </c>
      <c r="BD338" s="40"/>
      <c r="BE338" s="40">
        <f t="shared" si="104"/>
        <v>86.9</v>
      </c>
      <c r="BF338" s="26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10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10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10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10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9"/>
      <c r="GC338" s="10"/>
      <c r="GD338" s="9"/>
      <c r="GE338" s="9"/>
      <c r="GF338" s="9"/>
      <c r="GG338" s="9"/>
      <c r="GH338" s="9"/>
      <c r="GI338" s="9"/>
      <c r="GJ338" s="9"/>
      <c r="GK338" s="9"/>
      <c r="GL338" s="9"/>
      <c r="GM338" s="9"/>
      <c r="GN338" s="9"/>
      <c r="GO338" s="9"/>
      <c r="GP338" s="9"/>
      <c r="GQ338" s="9"/>
      <c r="GR338" s="9"/>
      <c r="GS338" s="9"/>
      <c r="GT338" s="9"/>
      <c r="GU338" s="9"/>
      <c r="GV338" s="9"/>
      <c r="GW338" s="9"/>
      <c r="GX338" s="9"/>
      <c r="GY338" s="9"/>
      <c r="GZ338" s="9"/>
      <c r="HA338" s="9"/>
      <c r="HB338" s="9"/>
      <c r="HC338" s="9"/>
      <c r="HD338" s="9"/>
      <c r="HE338" s="10"/>
      <c r="HF338" s="9"/>
      <c r="HG338" s="9"/>
    </row>
    <row r="339" spans="1:215" s="2" customFormat="1" ht="16.95" customHeight="1">
      <c r="A339" s="14" t="s">
        <v>332</v>
      </c>
      <c r="B339" s="40">
        <v>47730</v>
      </c>
      <c r="C339" s="40">
        <v>50223.8</v>
      </c>
      <c r="D339" s="4">
        <f t="shared" si="96"/>
        <v>1.0522480620155039</v>
      </c>
      <c r="E339" s="11">
        <v>10</v>
      </c>
      <c r="F339" s="5" t="s">
        <v>371</v>
      </c>
      <c r="G339" s="5" t="s">
        <v>371</v>
      </c>
      <c r="H339" s="5" t="s">
        <v>371</v>
      </c>
      <c r="I339" s="5" t="s">
        <v>371</v>
      </c>
      <c r="J339" s="5" t="s">
        <v>371</v>
      </c>
      <c r="K339" s="5" t="s">
        <v>371</v>
      </c>
      <c r="L339" s="5" t="s">
        <v>371</v>
      </c>
      <c r="M339" s="5" t="s">
        <v>371</v>
      </c>
      <c r="N339" s="40">
        <v>4387.6000000000004</v>
      </c>
      <c r="O339" s="40">
        <v>3321</v>
      </c>
      <c r="P339" s="4">
        <f t="shared" si="97"/>
        <v>0.75690582550825047</v>
      </c>
      <c r="Q339" s="11">
        <v>20</v>
      </c>
      <c r="R339" s="11">
        <v>1</v>
      </c>
      <c r="S339" s="11">
        <v>15</v>
      </c>
      <c r="T339" s="40">
        <v>77</v>
      </c>
      <c r="U339" s="40">
        <v>125.9</v>
      </c>
      <c r="V339" s="4">
        <f t="shared" si="98"/>
        <v>1.6350649350649351</v>
      </c>
      <c r="W339" s="11">
        <v>20</v>
      </c>
      <c r="X339" s="40">
        <v>16</v>
      </c>
      <c r="Y339" s="40">
        <v>22.9</v>
      </c>
      <c r="Z339" s="4">
        <f t="shared" si="99"/>
        <v>1.4312499999999999</v>
      </c>
      <c r="AA339" s="11">
        <v>30</v>
      </c>
      <c r="AB339" s="5" t="s">
        <v>371</v>
      </c>
      <c r="AC339" s="5" t="s">
        <v>371</v>
      </c>
      <c r="AD339" s="5" t="s">
        <v>371</v>
      </c>
      <c r="AE339" s="5" t="s">
        <v>371</v>
      </c>
      <c r="AF339" s="11" t="s">
        <v>429</v>
      </c>
      <c r="AG339" s="11" t="s">
        <v>429</v>
      </c>
      <c r="AH339" s="11" t="s">
        <v>429</v>
      </c>
      <c r="AI339" s="11" t="s">
        <v>429</v>
      </c>
      <c r="AJ339" s="59">
        <v>775</v>
      </c>
      <c r="AK339" s="59">
        <v>806</v>
      </c>
      <c r="AL339" s="4">
        <f t="shared" si="100"/>
        <v>1.04</v>
      </c>
      <c r="AM339" s="11">
        <v>20</v>
      </c>
      <c r="AN339" s="58">
        <f t="shared" si="109"/>
        <v>1.1921686594053804</v>
      </c>
      <c r="AO339" s="58">
        <f t="shared" si="105"/>
        <v>1.1921686594053804</v>
      </c>
      <c r="AP339" s="59">
        <v>3280</v>
      </c>
      <c r="AQ339" s="40">
        <f t="shared" si="101"/>
        <v>1789.090909090909</v>
      </c>
      <c r="AR339" s="40">
        <f t="shared" si="102"/>
        <v>2132.9</v>
      </c>
      <c r="AS339" s="40">
        <f t="shared" si="103"/>
        <v>343.80909090909108</v>
      </c>
      <c r="AT339" s="40">
        <v>370.5</v>
      </c>
      <c r="AU339" s="40">
        <v>347.8</v>
      </c>
      <c r="AV339" s="40">
        <v>338.8</v>
      </c>
      <c r="AW339" s="40">
        <v>327.3</v>
      </c>
      <c r="AX339" s="40">
        <v>363.1</v>
      </c>
      <c r="AY339" s="40">
        <f t="shared" si="106"/>
        <v>385.40000000000009</v>
      </c>
      <c r="AZ339" s="11"/>
      <c r="BA339" s="40">
        <f t="shared" si="107"/>
        <v>385.40000000000009</v>
      </c>
      <c r="BB339" s="40">
        <v>0</v>
      </c>
      <c r="BC339" s="40">
        <f t="shared" si="108"/>
        <v>385.40000000000009</v>
      </c>
      <c r="BD339" s="40"/>
      <c r="BE339" s="40">
        <f t="shared" si="104"/>
        <v>385.4</v>
      </c>
      <c r="BF339" s="26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10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10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10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10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9"/>
      <c r="GC339" s="10"/>
      <c r="GD339" s="9"/>
      <c r="GE339" s="9"/>
      <c r="GF339" s="9"/>
      <c r="GG339" s="9"/>
      <c r="GH339" s="9"/>
      <c r="GI339" s="9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9"/>
      <c r="GU339" s="9"/>
      <c r="GV339" s="9"/>
      <c r="GW339" s="9"/>
      <c r="GX339" s="9"/>
      <c r="GY339" s="9"/>
      <c r="GZ339" s="9"/>
      <c r="HA339" s="9"/>
      <c r="HB339" s="9"/>
      <c r="HC339" s="9"/>
      <c r="HD339" s="9"/>
      <c r="HE339" s="10"/>
      <c r="HF339" s="9"/>
      <c r="HG339" s="9"/>
    </row>
    <row r="340" spans="1:215" s="2" customFormat="1" ht="16.95" customHeight="1">
      <c r="A340" s="19" t="s">
        <v>333</v>
      </c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26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10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10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10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10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9"/>
      <c r="GC340" s="10"/>
      <c r="GD340" s="9"/>
      <c r="GE340" s="9"/>
      <c r="GF340" s="9"/>
      <c r="GG340" s="9"/>
      <c r="GH340" s="9"/>
      <c r="GI340" s="9"/>
      <c r="GJ340" s="9"/>
      <c r="GK340" s="9"/>
      <c r="GL340" s="9"/>
      <c r="GM340" s="9"/>
      <c r="GN340" s="9"/>
      <c r="GO340" s="9"/>
      <c r="GP340" s="9"/>
      <c r="GQ340" s="9"/>
      <c r="GR340" s="9"/>
      <c r="GS340" s="9"/>
      <c r="GT340" s="9"/>
      <c r="GU340" s="9"/>
      <c r="GV340" s="9"/>
      <c r="GW340" s="9"/>
      <c r="GX340" s="9"/>
      <c r="GY340" s="9"/>
      <c r="GZ340" s="9"/>
      <c r="HA340" s="9"/>
      <c r="HB340" s="9"/>
      <c r="HC340" s="9"/>
      <c r="HD340" s="9"/>
      <c r="HE340" s="10"/>
      <c r="HF340" s="9"/>
      <c r="HG340" s="9"/>
    </row>
    <row r="341" spans="1:215" s="2" customFormat="1" ht="16.95" customHeight="1">
      <c r="A341" s="62" t="s">
        <v>334</v>
      </c>
      <c r="B341" s="40">
        <v>194</v>
      </c>
      <c r="C341" s="40">
        <v>172</v>
      </c>
      <c r="D341" s="4">
        <f t="shared" si="96"/>
        <v>0.88659793814432986</v>
      </c>
      <c r="E341" s="11">
        <v>10</v>
      </c>
      <c r="F341" s="5" t="s">
        <v>371</v>
      </c>
      <c r="G341" s="5" t="s">
        <v>371</v>
      </c>
      <c r="H341" s="5" t="s">
        <v>371</v>
      </c>
      <c r="I341" s="5" t="s">
        <v>371</v>
      </c>
      <c r="J341" s="5" t="s">
        <v>371</v>
      </c>
      <c r="K341" s="5" t="s">
        <v>371</v>
      </c>
      <c r="L341" s="5" t="s">
        <v>371</v>
      </c>
      <c r="M341" s="5" t="s">
        <v>371</v>
      </c>
      <c r="N341" s="40">
        <v>601.79999999999995</v>
      </c>
      <c r="O341" s="40">
        <v>483.5</v>
      </c>
      <c r="P341" s="4">
        <f t="shared" si="97"/>
        <v>0.80342306414091069</v>
      </c>
      <c r="Q341" s="11">
        <v>20</v>
      </c>
      <c r="R341" s="11">
        <v>1</v>
      </c>
      <c r="S341" s="11">
        <v>15</v>
      </c>
      <c r="T341" s="40">
        <v>140</v>
      </c>
      <c r="U341" s="40">
        <v>138</v>
      </c>
      <c r="V341" s="4">
        <f t="shared" si="98"/>
        <v>0.98571428571428577</v>
      </c>
      <c r="W341" s="11">
        <v>25</v>
      </c>
      <c r="X341" s="40">
        <v>11.1</v>
      </c>
      <c r="Y341" s="40">
        <v>11.5</v>
      </c>
      <c r="Z341" s="4">
        <f t="shared" si="99"/>
        <v>1.0360360360360361</v>
      </c>
      <c r="AA341" s="11">
        <v>25</v>
      </c>
      <c r="AB341" s="5" t="s">
        <v>371</v>
      </c>
      <c r="AC341" s="5" t="s">
        <v>371</v>
      </c>
      <c r="AD341" s="5" t="s">
        <v>371</v>
      </c>
      <c r="AE341" s="5" t="s">
        <v>371</v>
      </c>
      <c r="AF341" s="11" t="s">
        <v>429</v>
      </c>
      <c r="AG341" s="11" t="s">
        <v>429</v>
      </c>
      <c r="AH341" s="11" t="s">
        <v>429</v>
      </c>
      <c r="AI341" s="11" t="s">
        <v>429</v>
      </c>
      <c r="AJ341" s="59">
        <v>290</v>
      </c>
      <c r="AK341" s="59">
        <v>290</v>
      </c>
      <c r="AL341" s="4">
        <f t="shared" si="100"/>
        <v>1</v>
      </c>
      <c r="AM341" s="11">
        <v>20</v>
      </c>
      <c r="AN341" s="58">
        <f t="shared" si="109"/>
        <v>0.96067998876538763</v>
      </c>
      <c r="AO341" s="58">
        <f t="shared" si="105"/>
        <v>0.96067998876538763</v>
      </c>
      <c r="AP341" s="59">
        <v>1944</v>
      </c>
      <c r="AQ341" s="40">
        <f t="shared" si="101"/>
        <v>1060.3636363636363</v>
      </c>
      <c r="AR341" s="40">
        <f t="shared" si="102"/>
        <v>1018.7</v>
      </c>
      <c r="AS341" s="40">
        <f t="shared" si="103"/>
        <v>-41.663636363636215</v>
      </c>
      <c r="AT341" s="40">
        <v>218.9</v>
      </c>
      <c r="AU341" s="40">
        <v>161.19999999999999</v>
      </c>
      <c r="AV341" s="40">
        <v>108.2</v>
      </c>
      <c r="AW341" s="40">
        <v>200.7</v>
      </c>
      <c r="AX341" s="40">
        <v>153.9</v>
      </c>
      <c r="AY341" s="40">
        <f t="shared" si="106"/>
        <v>175.80000000000007</v>
      </c>
      <c r="AZ341" s="11"/>
      <c r="BA341" s="40">
        <f t="shared" si="107"/>
        <v>175.80000000000007</v>
      </c>
      <c r="BB341" s="40">
        <v>0</v>
      </c>
      <c r="BC341" s="40">
        <f t="shared" si="108"/>
        <v>175.80000000000007</v>
      </c>
      <c r="BD341" s="40"/>
      <c r="BE341" s="40">
        <f t="shared" si="104"/>
        <v>175.8</v>
      </c>
      <c r="BF341" s="26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10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10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10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10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9"/>
      <c r="GC341" s="10"/>
      <c r="GD341" s="9"/>
      <c r="GE341" s="9"/>
      <c r="GF341" s="9"/>
      <c r="GG341" s="9"/>
      <c r="GH341" s="9"/>
      <c r="GI341" s="9"/>
      <c r="GJ341" s="9"/>
      <c r="GK341" s="9"/>
      <c r="GL341" s="9"/>
      <c r="GM341" s="9"/>
      <c r="GN341" s="9"/>
      <c r="GO341" s="9"/>
      <c r="GP341" s="9"/>
      <c r="GQ341" s="9"/>
      <c r="GR341" s="9"/>
      <c r="GS341" s="9"/>
      <c r="GT341" s="9"/>
      <c r="GU341" s="9"/>
      <c r="GV341" s="9"/>
      <c r="GW341" s="9"/>
      <c r="GX341" s="9"/>
      <c r="GY341" s="9"/>
      <c r="GZ341" s="9"/>
      <c r="HA341" s="9"/>
      <c r="HB341" s="9"/>
      <c r="HC341" s="9"/>
      <c r="HD341" s="9"/>
      <c r="HE341" s="10"/>
      <c r="HF341" s="9"/>
      <c r="HG341" s="9"/>
    </row>
    <row r="342" spans="1:215" s="2" customFormat="1" ht="16.95" customHeight="1">
      <c r="A342" s="62" t="s">
        <v>335</v>
      </c>
      <c r="B342" s="40">
        <v>0</v>
      </c>
      <c r="C342" s="40">
        <v>26.9</v>
      </c>
      <c r="D342" s="4">
        <f t="shared" si="96"/>
        <v>0</v>
      </c>
      <c r="E342" s="11">
        <v>0</v>
      </c>
      <c r="F342" s="5" t="s">
        <v>371</v>
      </c>
      <c r="G342" s="5" t="s">
        <v>371</v>
      </c>
      <c r="H342" s="5" t="s">
        <v>371</v>
      </c>
      <c r="I342" s="5" t="s">
        <v>371</v>
      </c>
      <c r="J342" s="5" t="s">
        <v>371</v>
      </c>
      <c r="K342" s="5" t="s">
        <v>371</v>
      </c>
      <c r="L342" s="5" t="s">
        <v>371</v>
      </c>
      <c r="M342" s="5" t="s">
        <v>371</v>
      </c>
      <c r="N342" s="40">
        <v>171.1</v>
      </c>
      <c r="O342" s="40">
        <v>162.1</v>
      </c>
      <c r="P342" s="4">
        <f t="shared" si="97"/>
        <v>0.94739918176504967</v>
      </c>
      <c r="Q342" s="11">
        <v>20</v>
      </c>
      <c r="R342" s="11">
        <v>1</v>
      </c>
      <c r="S342" s="11">
        <v>15</v>
      </c>
      <c r="T342" s="40">
        <v>250</v>
      </c>
      <c r="U342" s="40">
        <v>249.5</v>
      </c>
      <c r="V342" s="4">
        <f t="shared" si="98"/>
        <v>0.998</v>
      </c>
      <c r="W342" s="11">
        <v>30</v>
      </c>
      <c r="X342" s="40">
        <v>12.1</v>
      </c>
      <c r="Y342" s="40">
        <v>12.4</v>
      </c>
      <c r="Z342" s="4">
        <f t="shared" si="99"/>
        <v>1.0247933884297522</v>
      </c>
      <c r="AA342" s="11">
        <v>20</v>
      </c>
      <c r="AB342" s="5" t="s">
        <v>371</v>
      </c>
      <c r="AC342" s="5" t="s">
        <v>371</v>
      </c>
      <c r="AD342" s="5" t="s">
        <v>371</v>
      </c>
      <c r="AE342" s="5" t="s">
        <v>371</v>
      </c>
      <c r="AF342" s="11" t="s">
        <v>429</v>
      </c>
      <c r="AG342" s="11" t="s">
        <v>429</v>
      </c>
      <c r="AH342" s="11" t="s">
        <v>429</v>
      </c>
      <c r="AI342" s="11" t="s">
        <v>429</v>
      </c>
      <c r="AJ342" s="59">
        <v>400</v>
      </c>
      <c r="AK342" s="59">
        <v>400</v>
      </c>
      <c r="AL342" s="4">
        <f t="shared" si="100"/>
        <v>1</v>
      </c>
      <c r="AM342" s="11">
        <v>20</v>
      </c>
      <c r="AN342" s="58">
        <f t="shared" si="109"/>
        <v>0.99413191813234325</v>
      </c>
      <c r="AO342" s="58">
        <f t="shared" si="105"/>
        <v>0.99413191813234325</v>
      </c>
      <c r="AP342" s="59">
        <v>1524</v>
      </c>
      <c r="AQ342" s="40">
        <f t="shared" si="101"/>
        <v>831.27272727272725</v>
      </c>
      <c r="AR342" s="40">
        <f t="shared" si="102"/>
        <v>826.4</v>
      </c>
      <c r="AS342" s="40">
        <f t="shared" si="103"/>
        <v>-4.8727272727272748</v>
      </c>
      <c r="AT342" s="40">
        <v>173.2</v>
      </c>
      <c r="AU342" s="40">
        <v>167.4</v>
      </c>
      <c r="AV342" s="40">
        <v>101.2</v>
      </c>
      <c r="AW342" s="40">
        <v>99.6</v>
      </c>
      <c r="AX342" s="40">
        <v>132.4</v>
      </c>
      <c r="AY342" s="40">
        <f t="shared" si="106"/>
        <v>152.60000000000002</v>
      </c>
      <c r="AZ342" s="11"/>
      <c r="BA342" s="40">
        <f t="shared" si="107"/>
        <v>152.60000000000002</v>
      </c>
      <c r="BB342" s="40">
        <v>0</v>
      </c>
      <c r="BC342" s="40">
        <f t="shared" si="108"/>
        <v>152.60000000000002</v>
      </c>
      <c r="BD342" s="40"/>
      <c r="BE342" s="40">
        <f t="shared" si="104"/>
        <v>152.6</v>
      </c>
      <c r="BF342" s="26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10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10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10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10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9"/>
      <c r="GC342" s="10"/>
      <c r="GD342" s="9"/>
      <c r="GE342" s="9"/>
      <c r="GF342" s="9"/>
      <c r="GG342" s="9"/>
      <c r="GH342" s="9"/>
      <c r="GI342" s="9"/>
      <c r="GJ342" s="9"/>
      <c r="GK342" s="9"/>
      <c r="GL342" s="9"/>
      <c r="GM342" s="9"/>
      <c r="GN342" s="9"/>
      <c r="GO342" s="9"/>
      <c r="GP342" s="9"/>
      <c r="GQ342" s="9"/>
      <c r="GR342" s="9"/>
      <c r="GS342" s="9"/>
      <c r="GT342" s="9"/>
      <c r="GU342" s="9"/>
      <c r="GV342" s="9"/>
      <c r="GW342" s="9"/>
      <c r="GX342" s="9"/>
      <c r="GY342" s="9"/>
      <c r="GZ342" s="9"/>
      <c r="HA342" s="9"/>
      <c r="HB342" s="9"/>
      <c r="HC342" s="9"/>
      <c r="HD342" s="9"/>
      <c r="HE342" s="10"/>
      <c r="HF342" s="9"/>
      <c r="HG342" s="9"/>
    </row>
    <row r="343" spans="1:215" s="2" customFormat="1" ht="16.95" customHeight="1">
      <c r="A343" s="62" t="s">
        <v>336</v>
      </c>
      <c r="B343" s="40">
        <v>272</v>
      </c>
      <c r="C343" s="40">
        <v>269.5</v>
      </c>
      <c r="D343" s="4">
        <f t="shared" si="96"/>
        <v>0.9908088235294118</v>
      </c>
      <c r="E343" s="11">
        <v>10</v>
      </c>
      <c r="F343" s="5" t="s">
        <v>371</v>
      </c>
      <c r="G343" s="5" t="s">
        <v>371</v>
      </c>
      <c r="H343" s="5" t="s">
        <v>371</v>
      </c>
      <c r="I343" s="5" t="s">
        <v>371</v>
      </c>
      <c r="J343" s="5" t="s">
        <v>371</v>
      </c>
      <c r="K343" s="5" t="s">
        <v>371</v>
      </c>
      <c r="L343" s="5" t="s">
        <v>371</v>
      </c>
      <c r="M343" s="5" t="s">
        <v>371</v>
      </c>
      <c r="N343" s="40">
        <v>865.3</v>
      </c>
      <c r="O343" s="40">
        <v>1145.7</v>
      </c>
      <c r="P343" s="4">
        <f t="shared" si="97"/>
        <v>1.3240494626141224</v>
      </c>
      <c r="Q343" s="11">
        <v>20</v>
      </c>
      <c r="R343" s="11">
        <v>1</v>
      </c>
      <c r="S343" s="11">
        <v>15</v>
      </c>
      <c r="T343" s="40">
        <v>343</v>
      </c>
      <c r="U343" s="40">
        <v>343.8</v>
      </c>
      <c r="V343" s="4">
        <f t="shared" si="98"/>
        <v>1.0023323615160351</v>
      </c>
      <c r="W343" s="11">
        <v>30</v>
      </c>
      <c r="X343" s="40">
        <v>21.5</v>
      </c>
      <c r="Y343" s="40">
        <v>21.7</v>
      </c>
      <c r="Z343" s="4">
        <f t="shared" si="99"/>
        <v>1.0093023255813953</v>
      </c>
      <c r="AA343" s="11">
        <v>20</v>
      </c>
      <c r="AB343" s="5" t="s">
        <v>371</v>
      </c>
      <c r="AC343" s="5" t="s">
        <v>371</v>
      </c>
      <c r="AD343" s="5" t="s">
        <v>371</v>
      </c>
      <c r="AE343" s="5" t="s">
        <v>371</v>
      </c>
      <c r="AF343" s="11" t="s">
        <v>429</v>
      </c>
      <c r="AG343" s="11" t="s">
        <v>429</v>
      </c>
      <c r="AH343" s="11" t="s">
        <v>429</v>
      </c>
      <c r="AI343" s="11" t="s">
        <v>429</v>
      </c>
      <c r="AJ343" s="59">
        <v>590</v>
      </c>
      <c r="AK343" s="59">
        <v>590</v>
      </c>
      <c r="AL343" s="4">
        <f t="shared" si="100"/>
        <v>1</v>
      </c>
      <c r="AM343" s="11">
        <v>20</v>
      </c>
      <c r="AN343" s="58">
        <f t="shared" si="109"/>
        <v>1.0577834334320479</v>
      </c>
      <c r="AO343" s="58">
        <f t="shared" si="105"/>
        <v>1.0577834334320479</v>
      </c>
      <c r="AP343" s="59">
        <v>1396</v>
      </c>
      <c r="AQ343" s="40">
        <f t="shared" si="101"/>
        <v>761.4545454545455</v>
      </c>
      <c r="AR343" s="40">
        <f t="shared" si="102"/>
        <v>805.5</v>
      </c>
      <c r="AS343" s="40">
        <f t="shared" si="103"/>
        <v>44.045454545454504</v>
      </c>
      <c r="AT343" s="40">
        <v>104.9</v>
      </c>
      <c r="AU343" s="40">
        <v>154</v>
      </c>
      <c r="AV343" s="40">
        <v>78.8</v>
      </c>
      <c r="AW343" s="40">
        <v>106.8</v>
      </c>
      <c r="AX343" s="40">
        <v>160.1</v>
      </c>
      <c r="AY343" s="40">
        <f t="shared" si="106"/>
        <v>200.89999999999998</v>
      </c>
      <c r="AZ343" s="11"/>
      <c r="BA343" s="40">
        <f t="shared" si="107"/>
        <v>200.89999999999998</v>
      </c>
      <c r="BB343" s="40">
        <v>0</v>
      </c>
      <c r="BC343" s="40">
        <f t="shared" si="108"/>
        <v>200.89999999999998</v>
      </c>
      <c r="BD343" s="40"/>
      <c r="BE343" s="40">
        <f t="shared" si="104"/>
        <v>200.9</v>
      </c>
      <c r="BF343" s="26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10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10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10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10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  <c r="GB343" s="9"/>
      <c r="GC343" s="10"/>
      <c r="GD343" s="9"/>
      <c r="GE343" s="9"/>
      <c r="GF343" s="9"/>
      <c r="GG343" s="9"/>
      <c r="GH343" s="9"/>
      <c r="GI343" s="9"/>
      <c r="GJ343" s="9"/>
      <c r="GK343" s="9"/>
      <c r="GL343" s="9"/>
      <c r="GM343" s="9"/>
      <c r="GN343" s="9"/>
      <c r="GO343" s="9"/>
      <c r="GP343" s="9"/>
      <c r="GQ343" s="9"/>
      <c r="GR343" s="9"/>
      <c r="GS343" s="9"/>
      <c r="GT343" s="9"/>
      <c r="GU343" s="9"/>
      <c r="GV343" s="9"/>
      <c r="GW343" s="9"/>
      <c r="GX343" s="9"/>
      <c r="GY343" s="9"/>
      <c r="GZ343" s="9"/>
      <c r="HA343" s="9"/>
      <c r="HB343" s="9"/>
      <c r="HC343" s="9"/>
      <c r="HD343" s="9"/>
      <c r="HE343" s="10"/>
      <c r="HF343" s="9"/>
      <c r="HG343" s="9"/>
    </row>
    <row r="344" spans="1:215" s="2" customFormat="1" ht="16.95" customHeight="1">
      <c r="A344" s="62" t="s">
        <v>337</v>
      </c>
      <c r="B344" s="40">
        <v>840</v>
      </c>
      <c r="C344" s="40">
        <v>825.5</v>
      </c>
      <c r="D344" s="4">
        <f t="shared" si="96"/>
        <v>0.98273809523809519</v>
      </c>
      <c r="E344" s="11">
        <v>10</v>
      </c>
      <c r="F344" s="5" t="s">
        <v>371</v>
      </c>
      <c r="G344" s="5" t="s">
        <v>371</v>
      </c>
      <c r="H344" s="5" t="s">
        <v>371</v>
      </c>
      <c r="I344" s="5" t="s">
        <v>371</v>
      </c>
      <c r="J344" s="5" t="s">
        <v>371</v>
      </c>
      <c r="K344" s="5" t="s">
        <v>371</v>
      </c>
      <c r="L344" s="5" t="s">
        <v>371</v>
      </c>
      <c r="M344" s="5" t="s">
        <v>371</v>
      </c>
      <c r="N344" s="40">
        <v>352.3</v>
      </c>
      <c r="O344" s="40">
        <v>310.60000000000002</v>
      </c>
      <c r="P344" s="4">
        <f t="shared" si="97"/>
        <v>0.88163497019585579</v>
      </c>
      <c r="Q344" s="11">
        <v>20</v>
      </c>
      <c r="R344" s="11">
        <v>1</v>
      </c>
      <c r="S344" s="11">
        <v>15</v>
      </c>
      <c r="T344" s="40">
        <v>16.5</v>
      </c>
      <c r="U344" s="40">
        <v>16.100000000000001</v>
      </c>
      <c r="V344" s="4">
        <f t="shared" si="98"/>
        <v>0.97575757575757582</v>
      </c>
      <c r="W344" s="11">
        <v>20</v>
      </c>
      <c r="X344" s="40">
        <v>5</v>
      </c>
      <c r="Y344" s="40">
        <v>5.2</v>
      </c>
      <c r="Z344" s="4">
        <f t="shared" si="99"/>
        <v>1.04</v>
      </c>
      <c r="AA344" s="11">
        <v>30</v>
      </c>
      <c r="AB344" s="5" t="s">
        <v>371</v>
      </c>
      <c r="AC344" s="5" t="s">
        <v>371</v>
      </c>
      <c r="AD344" s="5" t="s">
        <v>371</v>
      </c>
      <c r="AE344" s="5" t="s">
        <v>371</v>
      </c>
      <c r="AF344" s="11" t="s">
        <v>429</v>
      </c>
      <c r="AG344" s="11" t="s">
        <v>429</v>
      </c>
      <c r="AH344" s="11" t="s">
        <v>429</v>
      </c>
      <c r="AI344" s="11" t="s">
        <v>429</v>
      </c>
      <c r="AJ344" s="59">
        <v>80</v>
      </c>
      <c r="AK344" s="59">
        <v>80</v>
      </c>
      <c r="AL344" s="4">
        <f t="shared" si="100"/>
        <v>1</v>
      </c>
      <c r="AM344" s="11">
        <v>20</v>
      </c>
      <c r="AN344" s="58">
        <f t="shared" si="109"/>
        <v>0.98413245105608338</v>
      </c>
      <c r="AO344" s="58">
        <f t="shared" si="105"/>
        <v>0.98413245105608338</v>
      </c>
      <c r="AP344" s="59">
        <v>2021</v>
      </c>
      <c r="AQ344" s="40">
        <f t="shared" si="101"/>
        <v>1102.3636363636363</v>
      </c>
      <c r="AR344" s="40">
        <f t="shared" si="102"/>
        <v>1084.9000000000001</v>
      </c>
      <c r="AS344" s="40">
        <f t="shared" si="103"/>
        <v>-17.463636363636169</v>
      </c>
      <c r="AT344" s="40">
        <v>191.1</v>
      </c>
      <c r="AU344" s="40">
        <v>213.9</v>
      </c>
      <c r="AV344" s="40">
        <v>26.1</v>
      </c>
      <c r="AW344" s="40">
        <v>170</v>
      </c>
      <c r="AX344" s="40">
        <v>190.2</v>
      </c>
      <c r="AY344" s="40">
        <f t="shared" si="106"/>
        <v>293.60000000000014</v>
      </c>
      <c r="AZ344" s="11"/>
      <c r="BA344" s="40">
        <f t="shared" si="107"/>
        <v>293.60000000000014</v>
      </c>
      <c r="BB344" s="40">
        <v>0</v>
      </c>
      <c r="BC344" s="40">
        <f t="shared" si="108"/>
        <v>293.60000000000014</v>
      </c>
      <c r="BD344" s="40"/>
      <c r="BE344" s="40">
        <f t="shared" si="104"/>
        <v>293.60000000000002</v>
      </c>
      <c r="BF344" s="26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10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10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10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10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10"/>
      <c r="GD344" s="9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9"/>
      <c r="GU344" s="9"/>
      <c r="GV344" s="9"/>
      <c r="GW344" s="9"/>
      <c r="GX344" s="9"/>
      <c r="GY344" s="9"/>
      <c r="GZ344" s="9"/>
      <c r="HA344" s="9"/>
      <c r="HB344" s="9"/>
      <c r="HC344" s="9"/>
      <c r="HD344" s="9"/>
      <c r="HE344" s="10"/>
      <c r="HF344" s="9"/>
      <c r="HG344" s="9"/>
    </row>
    <row r="345" spans="1:215" s="2" customFormat="1" ht="16.95" customHeight="1">
      <c r="A345" s="62" t="s">
        <v>338</v>
      </c>
      <c r="B345" s="40">
        <v>267</v>
      </c>
      <c r="C345" s="40">
        <v>259</v>
      </c>
      <c r="D345" s="4">
        <f t="shared" si="96"/>
        <v>0.97003745318352064</v>
      </c>
      <c r="E345" s="11">
        <v>10</v>
      </c>
      <c r="F345" s="5" t="s">
        <v>371</v>
      </c>
      <c r="G345" s="5" t="s">
        <v>371</v>
      </c>
      <c r="H345" s="5" t="s">
        <v>371</v>
      </c>
      <c r="I345" s="5" t="s">
        <v>371</v>
      </c>
      <c r="J345" s="5" t="s">
        <v>371</v>
      </c>
      <c r="K345" s="5" t="s">
        <v>371</v>
      </c>
      <c r="L345" s="5" t="s">
        <v>371</v>
      </c>
      <c r="M345" s="5" t="s">
        <v>371</v>
      </c>
      <c r="N345" s="40">
        <v>410.5</v>
      </c>
      <c r="O345" s="40">
        <v>423.2</v>
      </c>
      <c r="P345" s="4">
        <f t="shared" si="97"/>
        <v>1.030937880633374</v>
      </c>
      <c r="Q345" s="11">
        <v>20</v>
      </c>
      <c r="R345" s="11">
        <v>1</v>
      </c>
      <c r="S345" s="11">
        <v>15</v>
      </c>
      <c r="T345" s="40">
        <v>23.5</v>
      </c>
      <c r="U345" s="40">
        <v>24</v>
      </c>
      <c r="V345" s="4">
        <f t="shared" si="98"/>
        <v>1.0212765957446808</v>
      </c>
      <c r="W345" s="11">
        <v>20</v>
      </c>
      <c r="X345" s="40">
        <v>7.2</v>
      </c>
      <c r="Y345" s="40">
        <v>7.3</v>
      </c>
      <c r="Z345" s="4">
        <f t="shared" si="99"/>
        <v>1.0138888888888888</v>
      </c>
      <c r="AA345" s="11">
        <v>30</v>
      </c>
      <c r="AB345" s="5" t="s">
        <v>371</v>
      </c>
      <c r="AC345" s="5" t="s">
        <v>371</v>
      </c>
      <c r="AD345" s="5" t="s">
        <v>371</v>
      </c>
      <c r="AE345" s="5" t="s">
        <v>371</v>
      </c>
      <c r="AF345" s="11" t="s">
        <v>429</v>
      </c>
      <c r="AG345" s="11" t="s">
        <v>429</v>
      </c>
      <c r="AH345" s="11" t="s">
        <v>429</v>
      </c>
      <c r="AI345" s="11" t="s">
        <v>429</v>
      </c>
      <c r="AJ345" s="59">
        <v>96</v>
      </c>
      <c r="AK345" s="59">
        <v>96</v>
      </c>
      <c r="AL345" s="4">
        <f t="shared" si="100"/>
        <v>1</v>
      </c>
      <c r="AM345" s="11">
        <v>20</v>
      </c>
      <c r="AN345" s="58">
        <f t="shared" si="109"/>
        <v>1.0100985280527215</v>
      </c>
      <c r="AO345" s="58">
        <f t="shared" si="105"/>
        <v>1.0100985280527215</v>
      </c>
      <c r="AP345" s="59">
        <v>843</v>
      </c>
      <c r="AQ345" s="40">
        <f t="shared" si="101"/>
        <v>459.81818181818187</v>
      </c>
      <c r="AR345" s="40">
        <f t="shared" si="102"/>
        <v>464.5</v>
      </c>
      <c r="AS345" s="40">
        <f t="shared" si="103"/>
        <v>4.6818181818181301</v>
      </c>
      <c r="AT345" s="40">
        <v>93.9</v>
      </c>
      <c r="AU345" s="40">
        <v>79.099999999999994</v>
      </c>
      <c r="AV345" s="40">
        <v>44.6</v>
      </c>
      <c r="AW345" s="40">
        <v>87.2</v>
      </c>
      <c r="AX345" s="40">
        <v>68.599999999999994</v>
      </c>
      <c r="AY345" s="40">
        <f t="shared" si="106"/>
        <v>91.100000000000023</v>
      </c>
      <c r="AZ345" s="11"/>
      <c r="BA345" s="40">
        <f t="shared" si="107"/>
        <v>91.100000000000023</v>
      </c>
      <c r="BB345" s="40">
        <v>0</v>
      </c>
      <c r="BC345" s="40">
        <f t="shared" si="108"/>
        <v>91.100000000000023</v>
      </c>
      <c r="BD345" s="40"/>
      <c r="BE345" s="40">
        <f t="shared" si="104"/>
        <v>91.1</v>
      </c>
      <c r="BF345" s="26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10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10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10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10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9"/>
      <c r="GB345" s="9"/>
      <c r="GC345" s="10"/>
      <c r="GD345" s="9"/>
      <c r="GE345" s="9"/>
      <c r="GF345" s="9"/>
      <c r="GG345" s="9"/>
      <c r="GH345" s="9"/>
      <c r="GI345" s="9"/>
      <c r="GJ345" s="9"/>
      <c r="GK345" s="9"/>
      <c r="GL345" s="9"/>
      <c r="GM345" s="9"/>
      <c r="GN345" s="9"/>
      <c r="GO345" s="9"/>
      <c r="GP345" s="9"/>
      <c r="GQ345" s="9"/>
      <c r="GR345" s="9"/>
      <c r="GS345" s="9"/>
      <c r="GT345" s="9"/>
      <c r="GU345" s="9"/>
      <c r="GV345" s="9"/>
      <c r="GW345" s="9"/>
      <c r="GX345" s="9"/>
      <c r="GY345" s="9"/>
      <c r="GZ345" s="9"/>
      <c r="HA345" s="9"/>
      <c r="HB345" s="9"/>
      <c r="HC345" s="9"/>
      <c r="HD345" s="9"/>
      <c r="HE345" s="10"/>
      <c r="HF345" s="9"/>
      <c r="HG345" s="9"/>
    </row>
    <row r="346" spans="1:215" s="2" customFormat="1" ht="16.95" customHeight="1">
      <c r="A346" s="62" t="s">
        <v>339</v>
      </c>
      <c r="B346" s="40">
        <v>410</v>
      </c>
      <c r="C346" s="40">
        <v>381.5</v>
      </c>
      <c r="D346" s="4">
        <f t="shared" si="96"/>
        <v>0.93048780487804883</v>
      </c>
      <c r="E346" s="11">
        <v>10</v>
      </c>
      <c r="F346" s="5" t="s">
        <v>371</v>
      </c>
      <c r="G346" s="5" t="s">
        <v>371</v>
      </c>
      <c r="H346" s="5" t="s">
        <v>371</v>
      </c>
      <c r="I346" s="5" t="s">
        <v>371</v>
      </c>
      <c r="J346" s="5" t="s">
        <v>371</v>
      </c>
      <c r="K346" s="5" t="s">
        <v>371</v>
      </c>
      <c r="L346" s="5" t="s">
        <v>371</v>
      </c>
      <c r="M346" s="5" t="s">
        <v>371</v>
      </c>
      <c r="N346" s="40">
        <v>4157.3999999999996</v>
      </c>
      <c r="O346" s="40">
        <v>2294.6</v>
      </c>
      <c r="P346" s="4">
        <f t="shared" si="97"/>
        <v>0.55193149564631738</v>
      </c>
      <c r="Q346" s="11">
        <v>20</v>
      </c>
      <c r="R346" s="11">
        <v>1</v>
      </c>
      <c r="S346" s="11">
        <v>15</v>
      </c>
      <c r="T346" s="40">
        <v>35</v>
      </c>
      <c r="U346" s="40">
        <v>35</v>
      </c>
      <c r="V346" s="4">
        <f t="shared" si="98"/>
        <v>1</v>
      </c>
      <c r="W346" s="11">
        <v>25</v>
      </c>
      <c r="X346" s="40">
        <v>13.9</v>
      </c>
      <c r="Y346" s="40">
        <v>14</v>
      </c>
      <c r="Z346" s="4">
        <f t="shared" si="99"/>
        <v>1.0071942446043165</v>
      </c>
      <c r="AA346" s="11">
        <v>25</v>
      </c>
      <c r="AB346" s="5" t="s">
        <v>371</v>
      </c>
      <c r="AC346" s="5" t="s">
        <v>371</v>
      </c>
      <c r="AD346" s="5" t="s">
        <v>371</v>
      </c>
      <c r="AE346" s="5" t="s">
        <v>371</v>
      </c>
      <c r="AF346" s="11" t="s">
        <v>429</v>
      </c>
      <c r="AG346" s="11" t="s">
        <v>429</v>
      </c>
      <c r="AH346" s="11" t="s">
        <v>429</v>
      </c>
      <c r="AI346" s="11" t="s">
        <v>429</v>
      </c>
      <c r="AJ346" s="59">
        <v>186</v>
      </c>
      <c r="AK346" s="59">
        <v>186</v>
      </c>
      <c r="AL346" s="4">
        <f t="shared" si="100"/>
        <v>1</v>
      </c>
      <c r="AM346" s="11">
        <v>20</v>
      </c>
      <c r="AN346" s="58">
        <f t="shared" si="109"/>
        <v>0.91759447023317164</v>
      </c>
      <c r="AO346" s="58">
        <f t="shared" si="105"/>
        <v>0.91759447023317164</v>
      </c>
      <c r="AP346" s="59">
        <v>206</v>
      </c>
      <c r="AQ346" s="40">
        <f t="shared" si="101"/>
        <v>112.36363636363636</v>
      </c>
      <c r="AR346" s="40">
        <f t="shared" si="102"/>
        <v>103.1</v>
      </c>
      <c r="AS346" s="40">
        <f t="shared" si="103"/>
        <v>-9.2636363636363654</v>
      </c>
      <c r="AT346" s="40">
        <v>14.8</v>
      </c>
      <c r="AU346" s="40">
        <v>22.5</v>
      </c>
      <c r="AV346" s="40">
        <v>11.8</v>
      </c>
      <c r="AW346" s="40">
        <v>15.5</v>
      </c>
      <c r="AX346" s="40">
        <v>19.2</v>
      </c>
      <c r="AY346" s="40">
        <f t="shared" si="106"/>
        <v>19.299999999999997</v>
      </c>
      <c r="AZ346" s="11"/>
      <c r="BA346" s="40">
        <f t="shared" si="107"/>
        <v>19.299999999999997</v>
      </c>
      <c r="BB346" s="40">
        <v>0</v>
      </c>
      <c r="BC346" s="40">
        <f t="shared" si="108"/>
        <v>19.299999999999997</v>
      </c>
      <c r="BD346" s="40">
        <f>BC346</f>
        <v>19.299999999999997</v>
      </c>
      <c r="BE346" s="40">
        <f t="shared" si="104"/>
        <v>0</v>
      </c>
      <c r="BF346" s="26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10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10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10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10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  <c r="GA346" s="9"/>
      <c r="GB346" s="9"/>
      <c r="GC346" s="10"/>
      <c r="GD346" s="9"/>
      <c r="GE346" s="9"/>
      <c r="GF346" s="9"/>
      <c r="GG346" s="9"/>
      <c r="GH346" s="9"/>
      <c r="GI346" s="9"/>
      <c r="GJ346" s="9"/>
      <c r="GK346" s="9"/>
      <c r="GL346" s="9"/>
      <c r="GM346" s="9"/>
      <c r="GN346" s="9"/>
      <c r="GO346" s="9"/>
      <c r="GP346" s="9"/>
      <c r="GQ346" s="9"/>
      <c r="GR346" s="9"/>
      <c r="GS346" s="9"/>
      <c r="GT346" s="9"/>
      <c r="GU346" s="9"/>
      <c r="GV346" s="9"/>
      <c r="GW346" s="9"/>
      <c r="GX346" s="9"/>
      <c r="GY346" s="9"/>
      <c r="GZ346" s="9"/>
      <c r="HA346" s="9"/>
      <c r="HB346" s="9"/>
      <c r="HC346" s="9"/>
      <c r="HD346" s="9"/>
      <c r="HE346" s="10"/>
      <c r="HF346" s="9"/>
      <c r="HG346" s="9"/>
    </row>
    <row r="347" spans="1:215" s="2" customFormat="1" ht="16.95" customHeight="1">
      <c r="A347" s="62" t="s">
        <v>340</v>
      </c>
      <c r="B347" s="40">
        <v>0</v>
      </c>
      <c r="C347" s="40">
        <v>0</v>
      </c>
      <c r="D347" s="4">
        <f t="shared" si="96"/>
        <v>0</v>
      </c>
      <c r="E347" s="11">
        <v>0</v>
      </c>
      <c r="F347" s="5" t="s">
        <v>371</v>
      </c>
      <c r="G347" s="5" t="s">
        <v>371</v>
      </c>
      <c r="H347" s="5" t="s">
        <v>371</v>
      </c>
      <c r="I347" s="5" t="s">
        <v>371</v>
      </c>
      <c r="J347" s="5" t="s">
        <v>371</v>
      </c>
      <c r="K347" s="5" t="s">
        <v>371</v>
      </c>
      <c r="L347" s="5" t="s">
        <v>371</v>
      </c>
      <c r="M347" s="5" t="s">
        <v>371</v>
      </c>
      <c r="N347" s="40">
        <v>439</v>
      </c>
      <c r="O347" s="40">
        <v>414.7</v>
      </c>
      <c r="P347" s="4">
        <f t="shared" si="97"/>
        <v>0.94464692482915713</v>
      </c>
      <c r="Q347" s="11">
        <v>20</v>
      </c>
      <c r="R347" s="11">
        <v>1</v>
      </c>
      <c r="S347" s="11">
        <v>15</v>
      </c>
      <c r="T347" s="40">
        <v>116</v>
      </c>
      <c r="U347" s="40">
        <v>116.7</v>
      </c>
      <c r="V347" s="4">
        <f t="shared" si="98"/>
        <v>1.0060344827586207</v>
      </c>
      <c r="W347" s="11">
        <v>20</v>
      </c>
      <c r="X347" s="40">
        <v>17.8</v>
      </c>
      <c r="Y347" s="40">
        <v>19.2</v>
      </c>
      <c r="Z347" s="4">
        <f t="shared" si="99"/>
        <v>1.0786516853932584</v>
      </c>
      <c r="AA347" s="11">
        <v>30</v>
      </c>
      <c r="AB347" s="5" t="s">
        <v>371</v>
      </c>
      <c r="AC347" s="5" t="s">
        <v>371</v>
      </c>
      <c r="AD347" s="5" t="s">
        <v>371</v>
      </c>
      <c r="AE347" s="5" t="s">
        <v>371</v>
      </c>
      <c r="AF347" s="11" t="s">
        <v>429</v>
      </c>
      <c r="AG347" s="11" t="s">
        <v>429</v>
      </c>
      <c r="AH347" s="11" t="s">
        <v>429</v>
      </c>
      <c r="AI347" s="11" t="s">
        <v>429</v>
      </c>
      <c r="AJ347" s="59">
        <v>397</v>
      </c>
      <c r="AK347" s="59">
        <v>397</v>
      </c>
      <c r="AL347" s="4">
        <f t="shared" si="100"/>
        <v>1</v>
      </c>
      <c r="AM347" s="11">
        <v>20</v>
      </c>
      <c r="AN347" s="58">
        <f t="shared" si="109"/>
        <v>1.0130778925100314</v>
      </c>
      <c r="AO347" s="58">
        <f t="shared" si="105"/>
        <v>1.0130778925100314</v>
      </c>
      <c r="AP347" s="59">
        <v>1613</v>
      </c>
      <c r="AQ347" s="40">
        <f t="shared" si="101"/>
        <v>879.81818181818176</v>
      </c>
      <c r="AR347" s="40">
        <f t="shared" si="102"/>
        <v>891.3</v>
      </c>
      <c r="AS347" s="40">
        <f t="shared" si="103"/>
        <v>11.481818181818198</v>
      </c>
      <c r="AT347" s="40">
        <v>188.2</v>
      </c>
      <c r="AU347" s="40">
        <v>144.1</v>
      </c>
      <c r="AV347" s="40">
        <v>116.4</v>
      </c>
      <c r="AW347" s="40">
        <v>175.6</v>
      </c>
      <c r="AX347" s="40">
        <v>146.9</v>
      </c>
      <c r="AY347" s="40">
        <f t="shared" si="106"/>
        <v>120.10000000000002</v>
      </c>
      <c r="AZ347" s="11"/>
      <c r="BA347" s="40">
        <f t="shared" si="107"/>
        <v>120.10000000000002</v>
      </c>
      <c r="BB347" s="40">
        <v>0</v>
      </c>
      <c r="BC347" s="40">
        <f t="shared" si="108"/>
        <v>120.10000000000002</v>
      </c>
      <c r="BD347" s="40"/>
      <c r="BE347" s="40">
        <f t="shared" si="104"/>
        <v>120.1</v>
      </c>
      <c r="BF347" s="26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10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10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10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10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  <c r="GA347" s="9"/>
      <c r="GB347" s="9"/>
      <c r="GC347" s="10"/>
      <c r="GD347" s="9"/>
      <c r="GE347" s="9"/>
      <c r="GF347" s="9"/>
      <c r="GG347" s="9"/>
      <c r="GH347" s="9"/>
      <c r="GI347" s="9"/>
      <c r="GJ347" s="9"/>
      <c r="GK347" s="9"/>
      <c r="GL347" s="9"/>
      <c r="GM347" s="9"/>
      <c r="GN347" s="9"/>
      <c r="GO347" s="9"/>
      <c r="GP347" s="9"/>
      <c r="GQ347" s="9"/>
      <c r="GR347" s="9"/>
      <c r="GS347" s="9"/>
      <c r="GT347" s="9"/>
      <c r="GU347" s="9"/>
      <c r="GV347" s="9"/>
      <c r="GW347" s="9"/>
      <c r="GX347" s="9"/>
      <c r="GY347" s="9"/>
      <c r="GZ347" s="9"/>
      <c r="HA347" s="9"/>
      <c r="HB347" s="9"/>
      <c r="HC347" s="9"/>
      <c r="HD347" s="9"/>
      <c r="HE347" s="10"/>
      <c r="HF347" s="9"/>
      <c r="HG347" s="9"/>
    </row>
    <row r="348" spans="1:215" s="2" customFormat="1" ht="16.95" customHeight="1">
      <c r="A348" s="62" t="s">
        <v>341</v>
      </c>
      <c r="B348" s="40">
        <v>236</v>
      </c>
      <c r="C348" s="40">
        <v>226</v>
      </c>
      <c r="D348" s="4">
        <f t="shared" si="96"/>
        <v>0.9576271186440678</v>
      </c>
      <c r="E348" s="11">
        <v>10</v>
      </c>
      <c r="F348" s="5" t="s">
        <v>371</v>
      </c>
      <c r="G348" s="5" t="s">
        <v>371</v>
      </c>
      <c r="H348" s="5" t="s">
        <v>371</v>
      </c>
      <c r="I348" s="5" t="s">
        <v>371</v>
      </c>
      <c r="J348" s="5" t="s">
        <v>371</v>
      </c>
      <c r="K348" s="5" t="s">
        <v>371</v>
      </c>
      <c r="L348" s="5" t="s">
        <v>371</v>
      </c>
      <c r="M348" s="5" t="s">
        <v>371</v>
      </c>
      <c r="N348" s="40">
        <v>403.3</v>
      </c>
      <c r="O348" s="40">
        <v>179</v>
      </c>
      <c r="P348" s="4">
        <f t="shared" si="97"/>
        <v>0.4438383337465906</v>
      </c>
      <c r="Q348" s="11">
        <v>20</v>
      </c>
      <c r="R348" s="11">
        <v>1</v>
      </c>
      <c r="S348" s="11">
        <v>15</v>
      </c>
      <c r="T348" s="40">
        <v>222</v>
      </c>
      <c r="U348" s="40">
        <v>233.1</v>
      </c>
      <c r="V348" s="4">
        <f t="shared" si="98"/>
        <v>1.05</v>
      </c>
      <c r="W348" s="11">
        <v>30</v>
      </c>
      <c r="X348" s="40">
        <v>7.7</v>
      </c>
      <c r="Y348" s="40">
        <v>7.9</v>
      </c>
      <c r="Z348" s="4">
        <f t="shared" si="99"/>
        <v>1.025974025974026</v>
      </c>
      <c r="AA348" s="11">
        <v>20</v>
      </c>
      <c r="AB348" s="5" t="s">
        <v>371</v>
      </c>
      <c r="AC348" s="5" t="s">
        <v>371</v>
      </c>
      <c r="AD348" s="5" t="s">
        <v>371</v>
      </c>
      <c r="AE348" s="5" t="s">
        <v>371</v>
      </c>
      <c r="AF348" s="11" t="s">
        <v>429</v>
      </c>
      <c r="AG348" s="11" t="s">
        <v>429</v>
      </c>
      <c r="AH348" s="11" t="s">
        <v>429</v>
      </c>
      <c r="AI348" s="11" t="s">
        <v>429</v>
      </c>
      <c r="AJ348" s="59">
        <v>207</v>
      </c>
      <c r="AK348" s="59">
        <v>207</v>
      </c>
      <c r="AL348" s="4">
        <f t="shared" si="100"/>
        <v>1</v>
      </c>
      <c r="AM348" s="11">
        <v>20</v>
      </c>
      <c r="AN348" s="58">
        <f t="shared" si="109"/>
        <v>0.91715233374654803</v>
      </c>
      <c r="AO348" s="58">
        <f t="shared" si="105"/>
        <v>0.91715233374654803</v>
      </c>
      <c r="AP348" s="59">
        <v>471</v>
      </c>
      <c r="AQ348" s="40">
        <f t="shared" si="101"/>
        <v>256.90909090909093</v>
      </c>
      <c r="AR348" s="40">
        <f t="shared" si="102"/>
        <v>235.6</v>
      </c>
      <c r="AS348" s="40">
        <f t="shared" si="103"/>
        <v>-21.309090909090941</v>
      </c>
      <c r="AT348" s="40">
        <v>52</v>
      </c>
      <c r="AU348" s="40">
        <v>36.1</v>
      </c>
      <c r="AV348" s="40">
        <v>43.2</v>
      </c>
      <c r="AW348" s="40">
        <v>34.1</v>
      </c>
      <c r="AX348" s="40">
        <v>34</v>
      </c>
      <c r="AY348" s="40">
        <f t="shared" si="106"/>
        <v>36.199999999999989</v>
      </c>
      <c r="AZ348" s="11"/>
      <c r="BA348" s="40">
        <f t="shared" si="107"/>
        <v>36.199999999999989</v>
      </c>
      <c r="BB348" s="40">
        <v>0</v>
      </c>
      <c r="BC348" s="40">
        <f t="shared" si="108"/>
        <v>36.199999999999989</v>
      </c>
      <c r="BD348" s="40"/>
      <c r="BE348" s="40">
        <f t="shared" si="104"/>
        <v>36.200000000000003</v>
      </c>
      <c r="BF348" s="26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10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10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10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10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  <c r="GA348" s="9"/>
      <c r="GB348" s="9"/>
      <c r="GC348" s="10"/>
      <c r="GD348" s="9"/>
      <c r="GE348" s="9"/>
      <c r="GF348" s="9"/>
      <c r="GG348" s="9"/>
      <c r="GH348" s="9"/>
      <c r="GI348" s="9"/>
      <c r="GJ348" s="9"/>
      <c r="GK348" s="9"/>
      <c r="GL348" s="9"/>
      <c r="GM348" s="9"/>
      <c r="GN348" s="9"/>
      <c r="GO348" s="9"/>
      <c r="GP348" s="9"/>
      <c r="GQ348" s="9"/>
      <c r="GR348" s="9"/>
      <c r="GS348" s="9"/>
      <c r="GT348" s="9"/>
      <c r="GU348" s="9"/>
      <c r="GV348" s="9"/>
      <c r="GW348" s="9"/>
      <c r="GX348" s="9"/>
      <c r="GY348" s="9"/>
      <c r="GZ348" s="9"/>
      <c r="HA348" s="9"/>
      <c r="HB348" s="9"/>
      <c r="HC348" s="9"/>
      <c r="HD348" s="9"/>
      <c r="HE348" s="10"/>
      <c r="HF348" s="9"/>
      <c r="HG348" s="9"/>
    </row>
    <row r="349" spans="1:215" s="2" customFormat="1" ht="16.95" customHeight="1">
      <c r="A349" s="62" t="s">
        <v>342</v>
      </c>
      <c r="B349" s="40">
        <v>160074</v>
      </c>
      <c r="C349" s="40">
        <v>143158.1</v>
      </c>
      <c r="D349" s="4">
        <f t="shared" si="96"/>
        <v>0.8943244999187876</v>
      </c>
      <c r="E349" s="11">
        <v>10</v>
      </c>
      <c r="F349" s="5" t="s">
        <v>371</v>
      </c>
      <c r="G349" s="5" t="s">
        <v>371</v>
      </c>
      <c r="H349" s="5" t="s">
        <v>371</v>
      </c>
      <c r="I349" s="5" t="s">
        <v>371</v>
      </c>
      <c r="J349" s="5" t="s">
        <v>371</v>
      </c>
      <c r="K349" s="5" t="s">
        <v>371</v>
      </c>
      <c r="L349" s="5" t="s">
        <v>371</v>
      </c>
      <c r="M349" s="5" t="s">
        <v>371</v>
      </c>
      <c r="N349" s="40">
        <v>4342.5</v>
      </c>
      <c r="O349" s="40">
        <v>3368.6</v>
      </c>
      <c r="P349" s="4">
        <f t="shared" si="97"/>
        <v>0.77572826712723086</v>
      </c>
      <c r="Q349" s="11">
        <v>20</v>
      </c>
      <c r="R349" s="11">
        <v>1</v>
      </c>
      <c r="S349" s="11">
        <v>15</v>
      </c>
      <c r="T349" s="40">
        <v>47</v>
      </c>
      <c r="U349" s="40">
        <v>46.9</v>
      </c>
      <c r="V349" s="4">
        <f t="shared" si="98"/>
        <v>0.99787234042553186</v>
      </c>
      <c r="W349" s="11">
        <v>20</v>
      </c>
      <c r="X349" s="40">
        <v>17.100000000000001</v>
      </c>
      <c r="Y349" s="40">
        <v>19.600000000000001</v>
      </c>
      <c r="Z349" s="4">
        <f t="shared" si="99"/>
        <v>1.1461988304093567</v>
      </c>
      <c r="AA349" s="11">
        <v>30</v>
      </c>
      <c r="AB349" s="5" t="s">
        <v>371</v>
      </c>
      <c r="AC349" s="5" t="s">
        <v>371</v>
      </c>
      <c r="AD349" s="5" t="s">
        <v>371</v>
      </c>
      <c r="AE349" s="5" t="s">
        <v>371</v>
      </c>
      <c r="AF349" s="11" t="s">
        <v>429</v>
      </c>
      <c r="AG349" s="11" t="s">
        <v>429</v>
      </c>
      <c r="AH349" s="11" t="s">
        <v>429</v>
      </c>
      <c r="AI349" s="11" t="s">
        <v>429</v>
      </c>
      <c r="AJ349" s="59">
        <v>300</v>
      </c>
      <c r="AK349" s="59">
        <v>300</v>
      </c>
      <c r="AL349" s="4">
        <f t="shared" si="100"/>
        <v>1</v>
      </c>
      <c r="AM349" s="11">
        <v>20</v>
      </c>
      <c r="AN349" s="58">
        <f t="shared" si="109"/>
        <v>0.98957584402194643</v>
      </c>
      <c r="AO349" s="58">
        <f t="shared" si="105"/>
        <v>0.98957584402194643</v>
      </c>
      <c r="AP349" s="59">
        <v>4064</v>
      </c>
      <c r="AQ349" s="40">
        <f t="shared" si="101"/>
        <v>2216.7272727272725</v>
      </c>
      <c r="AR349" s="40">
        <f t="shared" si="102"/>
        <v>2193.6</v>
      </c>
      <c r="AS349" s="40">
        <f t="shared" si="103"/>
        <v>-23.127272727272612</v>
      </c>
      <c r="AT349" s="40">
        <v>389.7</v>
      </c>
      <c r="AU349" s="40">
        <v>341.9</v>
      </c>
      <c r="AV349" s="40">
        <v>359.4</v>
      </c>
      <c r="AW349" s="40">
        <v>380.8</v>
      </c>
      <c r="AX349" s="40">
        <v>371.2</v>
      </c>
      <c r="AY349" s="40">
        <f t="shared" si="106"/>
        <v>350.59999999999991</v>
      </c>
      <c r="AZ349" s="11"/>
      <c r="BA349" s="40">
        <f t="shared" si="107"/>
        <v>350.59999999999991</v>
      </c>
      <c r="BB349" s="40">
        <v>0</v>
      </c>
      <c r="BC349" s="40">
        <f t="shared" si="108"/>
        <v>350.59999999999991</v>
      </c>
      <c r="BD349" s="40"/>
      <c r="BE349" s="40">
        <f t="shared" si="104"/>
        <v>350.6</v>
      </c>
      <c r="BF349" s="26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10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10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10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10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  <c r="GB349" s="9"/>
      <c r="GC349" s="10"/>
      <c r="GD349" s="9"/>
      <c r="GE349" s="9"/>
      <c r="GF349" s="9"/>
      <c r="GG349" s="9"/>
      <c r="GH349" s="9"/>
      <c r="GI349" s="9"/>
      <c r="GJ349" s="9"/>
      <c r="GK349" s="9"/>
      <c r="GL349" s="9"/>
      <c r="GM349" s="9"/>
      <c r="GN349" s="9"/>
      <c r="GO349" s="9"/>
      <c r="GP349" s="9"/>
      <c r="GQ349" s="9"/>
      <c r="GR349" s="9"/>
      <c r="GS349" s="9"/>
      <c r="GT349" s="9"/>
      <c r="GU349" s="9"/>
      <c r="GV349" s="9"/>
      <c r="GW349" s="9"/>
      <c r="GX349" s="9"/>
      <c r="GY349" s="9"/>
      <c r="GZ349" s="9"/>
      <c r="HA349" s="9"/>
      <c r="HB349" s="9"/>
      <c r="HC349" s="9"/>
      <c r="HD349" s="9"/>
      <c r="HE349" s="10"/>
      <c r="HF349" s="9"/>
      <c r="HG349" s="9"/>
    </row>
    <row r="350" spans="1:215" s="2" customFormat="1" ht="16.95" customHeight="1">
      <c r="A350" s="62" t="s">
        <v>343</v>
      </c>
      <c r="B350" s="40">
        <v>275</v>
      </c>
      <c r="C350" s="40">
        <v>290</v>
      </c>
      <c r="D350" s="4">
        <f t="shared" si="96"/>
        <v>1.0545454545454545</v>
      </c>
      <c r="E350" s="11">
        <v>10</v>
      </c>
      <c r="F350" s="5" t="s">
        <v>371</v>
      </c>
      <c r="G350" s="5" t="s">
        <v>371</v>
      </c>
      <c r="H350" s="5" t="s">
        <v>371</v>
      </c>
      <c r="I350" s="5" t="s">
        <v>371</v>
      </c>
      <c r="J350" s="5" t="s">
        <v>371</v>
      </c>
      <c r="K350" s="5" t="s">
        <v>371</v>
      </c>
      <c r="L350" s="5" t="s">
        <v>371</v>
      </c>
      <c r="M350" s="5" t="s">
        <v>371</v>
      </c>
      <c r="N350" s="40">
        <v>606.4</v>
      </c>
      <c r="O350" s="40">
        <v>195.4</v>
      </c>
      <c r="P350" s="4">
        <f t="shared" si="97"/>
        <v>0.32222955145118737</v>
      </c>
      <c r="Q350" s="11">
        <v>20</v>
      </c>
      <c r="R350" s="11">
        <v>1</v>
      </c>
      <c r="S350" s="11">
        <v>15</v>
      </c>
      <c r="T350" s="40">
        <v>168.5</v>
      </c>
      <c r="U350" s="40">
        <v>166.8</v>
      </c>
      <c r="V350" s="4">
        <f t="shared" si="98"/>
        <v>0.9899109792284867</v>
      </c>
      <c r="W350" s="11">
        <v>30</v>
      </c>
      <c r="X350" s="40">
        <v>10.4</v>
      </c>
      <c r="Y350" s="40">
        <v>10.4</v>
      </c>
      <c r="Z350" s="4">
        <f t="shared" si="99"/>
        <v>1</v>
      </c>
      <c r="AA350" s="11">
        <v>20</v>
      </c>
      <c r="AB350" s="5" t="s">
        <v>371</v>
      </c>
      <c r="AC350" s="5" t="s">
        <v>371</v>
      </c>
      <c r="AD350" s="5" t="s">
        <v>371</v>
      </c>
      <c r="AE350" s="5" t="s">
        <v>371</v>
      </c>
      <c r="AF350" s="11" t="s">
        <v>429</v>
      </c>
      <c r="AG350" s="11" t="s">
        <v>429</v>
      </c>
      <c r="AH350" s="11" t="s">
        <v>429</v>
      </c>
      <c r="AI350" s="11" t="s">
        <v>429</v>
      </c>
      <c r="AJ350" s="59">
        <v>560</v>
      </c>
      <c r="AK350" s="59">
        <v>560</v>
      </c>
      <c r="AL350" s="4">
        <f t="shared" si="100"/>
        <v>1</v>
      </c>
      <c r="AM350" s="11">
        <v>20</v>
      </c>
      <c r="AN350" s="58">
        <f t="shared" si="109"/>
        <v>0.8842380430550687</v>
      </c>
      <c r="AO350" s="58">
        <f t="shared" si="105"/>
        <v>0.8842380430550687</v>
      </c>
      <c r="AP350" s="59">
        <v>679</v>
      </c>
      <c r="AQ350" s="40">
        <f t="shared" si="101"/>
        <v>370.36363636363637</v>
      </c>
      <c r="AR350" s="40">
        <f t="shared" si="102"/>
        <v>327.5</v>
      </c>
      <c r="AS350" s="40">
        <f t="shared" si="103"/>
        <v>-42.863636363636374</v>
      </c>
      <c r="AT350" s="40">
        <v>76.2</v>
      </c>
      <c r="AU350" s="40">
        <v>53.6</v>
      </c>
      <c r="AV350" s="40">
        <v>39.700000000000003</v>
      </c>
      <c r="AW350" s="40">
        <v>58.6</v>
      </c>
      <c r="AX350" s="40">
        <v>51.1</v>
      </c>
      <c r="AY350" s="40">
        <f t="shared" si="106"/>
        <v>48.300000000000011</v>
      </c>
      <c r="AZ350" s="11"/>
      <c r="BA350" s="40">
        <f t="shared" si="107"/>
        <v>48.300000000000011</v>
      </c>
      <c r="BB350" s="40">
        <v>0</v>
      </c>
      <c r="BC350" s="40">
        <f t="shared" si="108"/>
        <v>48.300000000000011</v>
      </c>
      <c r="BD350" s="40"/>
      <c r="BE350" s="40">
        <f t="shared" si="104"/>
        <v>48.3</v>
      </c>
      <c r="BF350" s="26"/>
    </row>
    <row r="351" spans="1:215" s="2" customFormat="1" ht="16.95" customHeight="1">
      <c r="A351" s="62" t="s">
        <v>344</v>
      </c>
      <c r="B351" s="40">
        <v>161</v>
      </c>
      <c r="C351" s="40">
        <v>143.5</v>
      </c>
      <c r="D351" s="4">
        <f t="shared" si="96"/>
        <v>0.89130434782608692</v>
      </c>
      <c r="E351" s="11">
        <v>10</v>
      </c>
      <c r="F351" s="5" t="s">
        <v>371</v>
      </c>
      <c r="G351" s="5" t="s">
        <v>371</v>
      </c>
      <c r="H351" s="5" t="s">
        <v>371</v>
      </c>
      <c r="I351" s="5" t="s">
        <v>371</v>
      </c>
      <c r="J351" s="5" t="s">
        <v>371</v>
      </c>
      <c r="K351" s="5" t="s">
        <v>371</v>
      </c>
      <c r="L351" s="5" t="s">
        <v>371</v>
      </c>
      <c r="M351" s="5" t="s">
        <v>371</v>
      </c>
      <c r="N351" s="40">
        <v>503.2</v>
      </c>
      <c r="O351" s="40">
        <v>374.9</v>
      </c>
      <c r="P351" s="4">
        <f t="shared" si="97"/>
        <v>0.74503179650238471</v>
      </c>
      <c r="Q351" s="11">
        <v>20</v>
      </c>
      <c r="R351" s="11">
        <v>1</v>
      </c>
      <c r="S351" s="11">
        <v>15</v>
      </c>
      <c r="T351" s="40">
        <v>93</v>
      </c>
      <c r="U351" s="40">
        <v>93</v>
      </c>
      <c r="V351" s="4">
        <f t="shared" si="98"/>
        <v>1</v>
      </c>
      <c r="W351" s="11">
        <v>25</v>
      </c>
      <c r="X351" s="40">
        <v>12.3</v>
      </c>
      <c r="Y351" s="40">
        <v>13.9</v>
      </c>
      <c r="Z351" s="4">
        <f t="shared" si="99"/>
        <v>1.1300813008130082</v>
      </c>
      <c r="AA351" s="11">
        <v>25</v>
      </c>
      <c r="AB351" s="5" t="s">
        <v>371</v>
      </c>
      <c r="AC351" s="5" t="s">
        <v>371</v>
      </c>
      <c r="AD351" s="5" t="s">
        <v>371</v>
      </c>
      <c r="AE351" s="5" t="s">
        <v>371</v>
      </c>
      <c r="AF351" s="11" t="s">
        <v>429</v>
      </c>
      <c r="AG351" s="11" t="s">
        <v>429</v>
      </c>
      <c r="AH351" s="11" t="s">
        <v>429</v>
      </c>
      <c r="AI351" s="11" t="s">
        <v>429</v>
      </c>
      <c r="AJ351" s="59">
        <v>350</v>
      </c>
      <c r="AK351" s="59">
        <v>350</v>
      </c>
      <c r="AL351" s="4">
        <f t="shared" si="100"/>
        <v>1</v>
      </c>
      <c r="AM351" s="11">
        <v>20</v>
      </c>
      <c r="AN351" s="58">
        <f t="shared" si="109"/>
        <v>0.97448445155333718</v>
      </c>
      <c r="AO351" s="58">
        <f t="shared" si="105"/>
        <v>0.97448445155333718</v>
      </c>
      <c r="AP351" s="59">
        <v>2068</v>
      </c>
      <c r="AQ351" s="40">
        <f t="shared" si="101"/>
        <v>1128</v>
      </c>
      <c r="AR351" s="40">
        <f t="shared" si="102"/>
        <v>1099.2</v>
      </c>
      <c r="AS351" s="40">
        <f t="shared" si="103"/>
        <v>-28.799999999999955</v>
      </c>
      <c r="AT351" s="40">
        <v>227.9</v>
      </c>
      <c r="AU351" s="40">
        <v>207.7</v>
      </c>
      <c r="AV351" s="40">
        <v>182.4</v>
      </c>
      <c r="AW351" s="40">
        <v>157.80000000000001</v>
      </c>
      <c r="AX351" s="40">
        <v>190.9</v>
      </c>
      <c r="AY351" s="40">
        <f t="shared" si="106"/>
        <v>132.50000000000011</v>
      </c>
      <c r="AZ351" s="11"/>
      <c r="BA351" s="40">
        <f t="shared" si="107"/>
        <v>132.50000000000011</v>
      </c>
      <c r="BB351" s="40">
        <v>0</v>
      </c>
      <c r="BC351" s="40">
        <f t="shared" si="108"/>
        <v>132.50000000000011</v>
      </c>
      <c r="BD351" s="40"/>
      <c r="BE351" s="40">
        <f t="shared" si="104"/>
        <v>132.5</v>
      </c>
      <c r="BF351" s="26"/>
    </row>
    <row r="352" spans="1:215" s="2" customFormat="1" ht="16.95" customHeight="1">
      <c r="A352" s="19" t="s">
        <v>345</v>
      </c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26"/>
    </row>
    <row r="353" spans="1:58" s="2" customFormat="1" ht="16.95" customHeight="1">
      <c r="A353" s="62" t="s">
        <v>346</v>
      </c>
      <c r="B353" s="40">
        <v>169</v>
      </c>
      <c r="C353" s="40">
        <v>156.4</v>
      </c>
      <c r="D353" s="4">
        <f t="shared" si="96"/>
        <v>0.92544378698224861</v>
      </c>
      <c r="E353" s="11">
        <v>10</v>
      </c>
      <c r="F353" s="5" t="s">
        <v>371</v>
      </c>
      <c r="G353" s="5" t="s">
        <v>371</v>
      </c>
      <c r="H353" s="5" t="s">
        <v>371</v>
      </c>
      <c r="I353" s="5" t="s">
        <v>371</v>
      </c>
      <c r="J353" s="5" t="s">
        <v>371</v>
      </c>
      <c r="K353" s="5" t="s">
        <v>371</v>
      </c>
      <c r="L353" s="5" t="s">
        <v>371</v>
      </c>
      <c r="M353" s="5" t="s">
        <v>371</v>
      </c>
      <c r="N353" s="40">
        <v>116.6</v>
      </c>
      <c r="O353" s="40">
        <v>76</v>
      </c>
      <c r="P353" s="4">
        <f t="shared" si="97"/>
        <v>0.65180102915951976</v>
      </c>
      <c r="Q353" s="11">
        <v>20</v>
      </c>
      <c r="R353" s="11">
        <v>1</v>
      </c>
      <c r="S353" s="11">
        <v>15</v>
      </c>
      <c r="T353" s="40">
        <v>48</v>
      </c>
      <c r="U353" s="40">
        <v>38.299999999999997</v>
      </c>
      <c r="V353" s="4">
        <f t="shared" si="98"/>
        <v>0.79791666666666661</v>
      </c>
      <c r="W353" s="11">
        <v>15</v>
      </c>
      <c r="X353" s="40">
        <v>6.1</v>
      </c>
      <c r="Y353" s="40">
        <v>6.7</v>
      </c>
      <c r="Z353" s="4">
        <f t="shared" si="99"/>
        <v>1.098360655737705</v>
      </c>
      <c r="AA353" s="11">
        <v>35</v>
      </c>
      <c r="AB353" s="5" t="s">
        <v>371</v>
      </c>
      <c r="AC353" s="5" t="s">
        <v>371</v>
      </c>
      <c r="AD353" s="5" t="s">
        <v>371</v>
      </c>
      <c r="AE353" s="5" t="s">
        <v>371</v>
      </c>
      <c r="AF353" s="11" t="s">
        <v>429</v>
      </c>
      <c r="AG353" s="11" t="s">
        <v>429</v>
      </c>
      <c r="AH353" s="11" t="s">
        <v>429</v>
      </c>
      <c r="AI353" s="11" t="s">
        <v>429</v>
      </c>
      <c r="AJ353" s="59">
        <v>78</v>
      </c>
      <c r="AK353" s="59">
        <v>78</v>
      </c>
      <c r="AL353" s="4">
        <f t="shared" si="100"/>
        <v>1</v>
      </c>
      <c r="AM353" s="11">
        <v>20</v>
      </c>
      <c r="AN353" s="58">
        <f t="shared" si="109"/>
        <v>0.93653766438115271</v>
      </c>
      <c r="AO353" s="58">
        <f t="shared" si="105"/>
        <v>0.93653766438115271</v>
      </c>
      <c r="AP353" s="59">
        <v>633</v>
      </c>
      <c r="AQ353" s="40">
        <f t="shared" si="101"/>
        <v>345.27272727272725</v>
      </c>
      <c r="AR353" s="40">
        <f t="shared" si="102"/>
        <v>323.39999999999998</v>
      </c>
      <c r="AS353" s="40">
        <f t="shared" si="103"/>
        <v>-21.872727272727275</v>
      </c>
      <c r="AT353" s="40">
        <v>65.8</v>
      </c>
      <c r="AU353" s="40">
        <v>51.4</v>
      </c>
      <c r="AV353" s="40">
        <v>35.5</v>
      </c>
      <c r="AW353" s="40">
        <v>45.3</v>
      </c>
      <c r="AX353" s="40">
        <v>48.6</v>
      </c>
      <c r="AY353" s="40">
        <f t="shared" si="106"/>
        <v>76.799999999999983</v>
      </c>
      <c r="AZ353" s="11"/>
      <c r="BA353" s="40">
        <f t="shared" si="107"/>
        <v>76.799999999999983</v>
      </c>
      <c r="BB353" s="40">
        <v>0</v>
      </c>
      <c r="BC353" s="40">
        <f t="shared" si="108"/>
        <v>76.799999999999983</v>
      </c>
      <c r="BD353" s="40"/>
      <c r="BE353" s="40">
        <f t="shared" si="104"/>
        <v>76.8</v>
      </c>
      <c r="BF353" s="26"/>
    </row>
    <row r="354" spans="1:58" s="2" customFormat="1" ht="16.95" customHeight="1">
      <c r="A354" s="62" t="s">
        <v>54</v>
      </c>
      <c r="B354" s="40">
        <v>0</v>
      </c>
      <c r="C354" s="40">
        <v>104.8</v>
      </c>
      <c r="D354" s="4">
        <f t="shared" si="96"/>
        <v>0</v>
      </c>
      <c r="E354" s="11">
        <v>0</v>
      </c>
      <c r="F354" s="5" t="s">
        <v>371</v>
      </c>
      <c r="G354" s="5" t="s">
        <v>371</v>
      </c>
      <c r="H354" s="5" t="s">
        <v>371</v>
      </c>
      <c r="I354" s="5" t="s">
        <v>371</v>
      </c>
      <c r="J354" s="5" t="s">
        <v>371</v>
      </c>
      <c r="K354" s="5" t="s">
        <v>371</v>
      </c>
      <c r="L354" s="5" t="s">
        <v>371</v>
      </c>
      <c r="M354" s="5" t="s">
        <v>371</v>
      </c>
      <c r="N354" s="40">
        <v>1502.2</v>
      </c>
      <c r="O354" s="40">
        <v>645.4</v>
      </c>
      <c r="P354" s="4">
        <f t="shared" si="97"/>
        <v>0.42963653308480892</v>
      </c>
      <c r="Q354" s="11">
        <v>20</v>
      </c>
      <c r="R354" s="11">
        <v>1</v>
      </c>
      <c r="S354" s="11">
        <v>15</v>
      </c>
      <c r="T354" s="40">
        <v>334</v>
      </c>
      <c r="U354" s="40">
        <v>211.7</v>
      </c>
      <c r="V354" s="4">
        <f t="shared" si="98"/>
        <v>0.63383233532934125</v>
      </c>
      <c r="W354" s="11">
        <v>30</v>
      </c>
      <c r="X354" s="40">
        <v>16</v>
      </c>
      <c r="Y354" s="40">
        <v>13.3</v>
      </c>
      <c r="Z354" s="4">
        <f t="shared" si="99"/>
        <v>0.83125000000000004</v>
      </c>
      <c r="AA354" s="11">
        <v>20</v>
      </c>
      <c r="AB354" s="5" t="s">
        <v>371</v>
      </c>
      <c r="AC354" s="5" t="s">
        <v>371</v>
      </c>
      <c r="AD354" s="5" t="s">
        <v>371</v>
      </c>
      <c r="AE354" s="5" t="s">
        <v>371</v>
      </c>
      <c r="AF354" s="11" t="s">
        <v>429</v>
      </c>
      <c r="AG354" s="11" t="s">
        <v>429</v>
      </c>
      <c r="AH354" s="11" t="s">
        <v>429</v>
      </c>
      <c r="AI354" s="11" t="s">
        <v>429</v>
      </c>
      <c r="AJ354" s="59">
        <v>260</v>
      </c>
      <c r="AK354" s="59">
        <v>261</v>
      </c>
      <c r="AL354" s="4">
        <f t="shared" si="100"/>
        <v>1.0038461538461538</v>
      </c>
      <c r="AM354" s="11">
        <v>20</v>
      </c>
      <c r="AN354" s="58">
        <f t="shared" si="109"/>
        <v>0.75532975046189998</v>
      </c>
      <c r="AO354" s="58">
        <f t="shared" si="105"/>
        <v>0.75532975046189998</v>
      </c>
      <c r="AP354" s="59">
        <v>357</v>
      </c>
      <c r="AQ354" s="40">
        <f t="shared" si="101"/>
        <v>194.72727272727272</v>
      </c>
      <c r="AR354" s="40">
        <f t="shared" si="102"/>
        <v>147.1</v>
      </c>
      <c r="AS354" s="40">
        <f t="shared" si="103"/>
        <v>-47.627272727272725</v>
      </c>
      <c r="AT354" s="40">
        <v>20.5</v>
      </c>
      <c r="AU354" s="40">
        <v>17.7</v>
      </c>
      <c r="AV354" s="40">
        <v>22.9</v>
      </c>
      <c r="AW354" s="40">
        <v>37.5</v>
      </c>
      <c r="AX354" s="40">
        <v>30.2</v>
      </c>
      <c r="AY354" s="40">
        <f t="shared" si="106"/>
        <v>18.300000000000011</v>
      </c>
      <c r="AZ354" s="11"/>
      <c r="BA354" s="40">
        <f t="shared" si="107"/>
        <v>18.300000000000011</v>
      </c>
      <c r="BB354" s="40">
        <v>0</v>
      </c>
      <c r="BC354" s="40">
        <f t="shared" si="108"/>
        <v>18.300000000000011</v>
      </c>
      <c r="BD354" s="40">
        <f>MIN(BC354,52.4)</f>
        <v>18.300000000000011</v>
      </c>
      <c r="BE354" s="40">
        <f t="shared" si="104"/>
        <v>0</v>
      </c>
      <c r="BF354" s="26"/>
    </row>
    <row r="355" spans="1:58" s="2" customFormat="1" ht="16.95" customHeight="1">
      <c r="A355" s="62" t="s">
        <v>347</v>
      </c>
      <c r="B355" s="40">
        <v>436</v>
      </c>
      <c r="C355" s="40">
        <v>444.4</v>
      </c>
      <c r="D355" s="4">
        <f t="shared" si="96"/>
        <v>1.0192660550458714</v>
      </c>
      <c r="E355" s="11">
        <v>10</v>
      </c>
      <c r="F355" s="5" t="s">
        <v>371</v>
      </c>
      <c r="G355" s="5" t="s">
        <v>371</v>
      </c>
      <c r="H355" s="5" t="s">
        <v>371</v>
      </c>
      <c r="I355" s="5" t="s">
        <v>371</v>
      </c>
      <c r="J355" s="5" t="s">
        <v>371</v>
      </c>
      <c r="K355" s="5" t="s">
        <v>371</v>
      </c>
      <c r="L355" s="5" t="s">
        <v>371</v>
      </c>
      <c r="M355" s="5" t="s">
        <v>371</v>
      </c>
      <c r="N355" s="40">
        <v>137.5</v>
      </c>
      <c r="O355" s="40">
        <v>198.9</v>
      </c>
      <c r="P355" s="4">
        <f t="shared" si="97"/>
        <v>1.4465454545454546</v>
      </c>
      <c r="Q355" s="11">
        <v>20</v>
      </c>
      <c r="R355" s="11">
        <v>1</v>
      </c>
      <c r="S355" s="11">
        <v>15</v>
      </c>
      <c r="T355" s="40">
        <v>171</v>
      </c>
      <c r="U355" s="40">
        <v>178.2</v>
      </c>
      <c r="V355" s="4">
        <f t="shared" si="98"/>
        <v>1.0421052631578946</v>
      </c>
      <c r="W355" s="11">
        <v>30</v>
      </c>
      <c r="X355" s="40">
        <v>9.1</v>
      </c>
      <c r="Y355" s="40">
        <v>9.1</v>
      </c>
      <c r="Z355" s="4">
        <f t="shared" si="99"/>
        <v>1</v>
      </c>
      <c r="AA355" s="11">
        <v>20</v>
      </c>
      <c r="AB355" s="5" t="s">
        <v>371</v>
      </c>
      <c r="AC355" s="5" t="s">
        <v>371</v>
      </c>
      <c r="AD355" s="5" t="s">
        <v>371</v>
      </c>
      <c r="AE355" s="5" t="s">
        <v>371</v>
      </c>
      <c r="AF355" s="11" t="s">
        <v>429</v>
      </c>
      <c r="AG355" s="11" t="s">
        <v>429</v>
      </c>
      <c r="AH355" s="11" t="s">
        <v>429</v>
      </c>
      <c r="AI355" s="11" t="s">
        <v>429</v>
      </c>
      <c r="AJ355" s="59">
        <v>279</v>
      </c>
      <c r="AK355" s="59">
        <v>279</v>
      </c>
      <c r="AL355" s="4">
        <f t="shared" si="100"/>
        <v>1</v>
      </c>
      <c r="AM355" s="11">
        <v>20</v>
      </c>
      <c r="AN355" s="58">
        <f t="shared" si="109"/>
        <v>1.0903193698791709</v>
      </c>
      <c r="AO355" s="58">
        <f t="shared" si="105"/>
        <v>1.0903193698791709</v>
      </c>
      <c r="AP355" s="59">
        <v>2080</v>
      </c>
      <c r="AQ355" s="40">
        <f t="shared" si="101"/>
        <v>1134.5454545454545</v>
      </c>
      <c r="AR355" s="40">
        <f t="shared" si="102"/>
        <v>1237</v>
      </c>
      <c r="AS355" s="40">
        <f t="shared" si="103"/>
        <v>102.4545454545455</v>
      </c>
      <c r="AT355" s="40">
        <v>223</v>
      </c>
      <c r="AU355" s="40">
        <v>228.2</v>
      </c>
      <c r="AV355" s="40">
        <v>170.2</v>
      </c>
      <c r="AW355" s="40">
        <v>213.6</v>
      </c>
      <c r="AX355" s="40">
        <v>214.8</v>
      </c>
      <c r="AY355" s="40">
        <f t="shared" si="106"/>
        <v>187.20000000000005</v>
      </c>
      <c r="AZ355" s="11"/>
      <c r="BA355" s="40">
        <f t="shared" si="107"/>
        <v>187.20000000000005</v>
      </c>
      <c r="BB355" s="40">
        <v>0</v>
      </c>
      <c r="BC355" s="40">
        <f t="shared" si="108"/>
        <v>187.20000000000005</v>
      </c>
      <c r="BD355" s="40"/>
      <c r="BE355" s="40">
        <f t="shared" si="104"/>
        <v>187.2</v>
      </c>
      <c r="BF355" s="26"/>
    </row>
    <row r="356" spans="1:58" s="2" customFormat="1" ht="16.95" customHeight="1">
      <c r="A356" s="62" t="s">
        <v>348</v>
      </c>
      <c r="B356" s="40">
        <v>19765</v>
      </c>
      <c r="C356" s="40">
        <v>20885.5</v>
      </c>
      <c r="D356" s="4">
        <f t="shared" si="96"/>
        <v>1.0566911206678471</v>
      </c>
      <c r="E356" s="11">
        <v>10</v>
      </c>
      <c r="F356" s="5" t="s">
        <v>371</v>
      </c>
      <c r="G356" s="5" t="s">
        <v>371</v>
      </c>
      <c r="H356" s="5" t="s">
        <v>371</v>
      </c>
      <c r="I356" s="5" t="s">
        <v>371</v>
      </c>
      <c r="J356" s="5" t="s">
        <v>371</v>
      </c>
      <c r="K356" s="5" t="s">
        <v>371</v>
      </c>
      <c r="L356" s="5" t="s">
        <v>371</v>
      </c>
      <c r="M356" s="5" t="s">
        <v>371</v>
      </c>
      <c r="N356" s="40">
        <v>290.10000000000002</v>
      </c>
      <c r="O356" s="40">
        <v>251.1</v>
      </c>
      <c r="P356" s="4">
        <f t="shared" si="97"/>
        <v>0.86556359875904854</v>
      </c>
      <c r="Q356" s="11">
        <v>20</v>
      </c>
      <c r="R356" s="11">
        <v>1</v>
      </c>
      <c r="S356" s="11">
        <v>15</v>
      </c>
      <c r="T356" s="40">
        <v>1073</v>
      </c>
      <c r="U356" s="40">
        <v>1160</v>
      </c>
      <c r="V356" s="4">
        <f t="shared" si="98"/>
        <v>1.0810810810810811</v>
      </c>
      <c r="W356" s="11">
        <v>30</v>
      </c>
      <c r="X356" s="40">
        <v>33.5</v>
      </c>
      <c r="Y356" s="40">
        <v>69.8</v>
      </c>
      <c r="Z356" s="4">
        <f t="shared" si="99"/>
        <v>2.0835820895522388</v>
      </c>
      <c r="AA356" s="11">
        <v>20</v>
      </c>
      <c r="AB356" s="5" t="s">
        <v>371</v>
      </c>
      <c r="AC356" s="5" t="s">
        <v>371</v>
      </c>
      <c r="AD356" s="5" t="s">
        <v>371</v>
      </c>
      <c r="AE356" s="5" t="s">
        <v>371</v>
      </c>
      <c r="AF356" s="11" t="s">
        <v>429</v>
      </c>
      <c r="AG356" s="11" t="s">
        <v>429</v>
      </c>
      <c r="AH356" s="11" t="s">
        <v>429</v>
      </c>
      <c r="AI356" s="11" t="s">
        <v>429</v>
      </c>
      <c r="AJ356" s="59">
        <v>1052</v>
      </c>
      <c r="AK356" s="59">
        <v>1062</v>
      </c>
      <c r="AL356" s="4">
        <f t="shared" si="100"/>
        <v>1.0095057034220531</v>
      </c>
      <c r="AM356" s="11">
        <v>20</v>
      </c>
      <c r="AN356" s="58">
        <f t="shared" si="109"/>
        <v>1.1928032302067628</v>
      </c>
      <c r="AO356" s="58">
        <f t="shared" si="105"/>
        <v>1.1928032302067628</v>
      </c>
      <c r="AP356" s="59">
        <v>697</v>
      </c>
      <c r="AQ356" s="40">
        <f t="shared" si="101"/>
        <v>380.18181818181819</v>
      </c>
      <c r="AR356" s="40">
        <f t="shared" si="102"/>
        <v>453.5</v>
      </c>
      <c r="AS356" s="40">
        <f t="shared" si="103"/>
        <v>73.318181818181813</v>
      </c>
      <c r="AT356" s="40">
        <v>73</v>
      </c>
      <c r="AU356" s="40">
        <v>82.4</v>
      </c>
      <c r="AV356" s="40">
        <v>69.099999999999994</v>
      </c>
      <c r="AW356" s="40">
        <v>55.9</v>
      </c>
      <c r="AX356" s="40">
        <v>70.900000000000006</v>
      </c>
      <c r="AY356" s="40">
        <f t="shared" si="106"/>
        <v>102.20000000000005</v>
      </c>
      <c r="AZ356" s="11"/>
      <c r="BA356" s="40">
        <f t="shared" si="107"/>
        <v>102.20000000000005</v>
      </c>
      <c r="BB356" s="40">
        <v>0</v>
      </c>
      <c r="BC356" s="40">
        <f t="shared" si="108"/>
        <v>102.20000000000005</v>
      </c>
      <c r="BD356" s="40"/>
      <c r="BE356" s="40">
        <f t="shared" si="104"/>
        <v>102.2</v>
      </c>
      <c r="BF356" s="26"/>
    </row>
    <row r="357" spans="1:58" s="2" customFormat="1" ht="16.95" customHeight="1">
      <c r="A357" s="62" t="s">
        <v>349</v>
      </c>
      <c r="B357" s="40">
        <v>259448</v>
      </c>
      <c r="C357" s="40">
        <v>276266</v>
      </c>
      <c r="D357" s="4">
        <f t="shared" si="96"/>
        <v>1.0648222379821775</v>
      </c>
      <c r="E357" s="11">
        <v>10</v>
      </c>
      <c r="F357" s="5" t="s">
        <v>371</v>
      </c>
      <c r="G357" s="5" t="s">
        <v>371</v>
      </c>
      <c r="H357" s="5" t="s">
        <v>371</v>
      </c>
      <c r="I357" s="5" t="s">
        <v>371</v>
      </c>
      <c r="J357" s="5" t="s">
        <v>371</v>
      </c>
      <c r="K357" s="5" t="s">
        <v>371</v>
      </c>
      <c r="L357" s="5" t="s">
        <v>371</v>
      </c>
      <c r="M357" s="5" t="s">
        <v>371</v>
      </c>
      <c r="N357" s="40">
        <v>699.3</v>
      </c>
      <c r="O357" s="40">
        <v>561.29999999999995</v>
      </c>
      <c r="P357" s="4">
        <f t="shared" si="97"/>
        <v>0.80265980265980263</v>
      </c>
      <c r="Q357" s="11">
        <v>20</v>
      </c>
      <c r="R357" s="11">
        <v>1</v>
      </c>
      <c r="S357" s="11">
        <v>15</v>
      </c>
      <c r="T357" s="40">
        <v>23</v>
      </c>
      <c r="U357" s="40">
        <v>22</v>
      </c>
      <c r="V357" s="4">
        <f t="shared" si="98"/>
        <v>0.95652173913043481</v>
      </c>
      <c r="W357" s="11">
        <v>25</v>
      </c>
      <c r="X357" s="40">
        <v>2.9</v>
      </c>
      <c r="Y357" s="40">
        <v>4.3</v>
      </c>
      <c r="Z357" s="4">
        <f t="shared" si="99"/>
        <v>1.4827586206896552</v>
      </c>
      <c r="AA357" s="11">
        <v>25</v>
      </c>
      <c r="AB357" s="5" t="s">
        <v>371</v>
      </c>
      <c r="AC357" s="5" t="s">
        <v>371</v>
      </c>
      <c r="AD357" s="5" t="s">
        <v>371</v>
      </c>
      <c r="AE357" s="5" t="s">
        <v>371</v>
      </c>
      <c r="AF357" s="11" t="s">
        <v>429</v>
      </c>
      <c r="AG357" s="11" t="s">
        <v>429</v>
      </c>
      <c r="AH357" s="11" t="s">
        <v>429</v>
      </c>
      <c r="AI357" s="11" t="s">
        <v>429</v>
      </c>
      <c r="AJ357" s="59">
        <v>40</v>
      </c>
      <c r="AK357" s="59">
        <v>40</v>
      </c>
      <c r="AL357" s="4">
        <f t="shared" si="100"/>
        <v>1</v>
      </c>
      <c r="AM357" s="11">
        <v>20</v>
      </c>
      <c r="AN357" s="58">
        <f t="shared" si="109"/>
        <v>1.0668124124219136</v>
      </c>
      <c r="AO357" s="58">
        <f t="shared" si="105"/>
        <v>1.0668124124219136</v>
      </c>
      <c r="AP357" s="59">
        <v>470</v>
      </c>
      <c r="AQ357" s="40">
        <f t="shared" si="101"/>
        <v>256.36363636363637</v>
      </c>
      <c r="AR357" s="40">
        <f t="shared" si="102"/>
        <v>273.5</v>
      </c>
      <c r="AS357" s="40">
        <f t="shared" si="103"/>
        <v>17.136363636363626</v>
      </c>
      <c r="AT357" s="40">
        <v>39.299999999999997</v>
      </c>
      <c r="AU357" s="40">
        <v>41.6</v>
      </c>
      <c r="AV357" s="40">
        <v>35.5</v>
      </c>
      <c r="AW357" s="40">
        <v>57</v>
      </c>
      <c r="AX357" s="40">
        <v>51.4</v>
      </c>
      <c r="AY357" s="40">
        <f t="shared" si="106"/>
        <v>48.699999999999989</v>
      </c>
      <c r="AZ357" s="11"/>
      <c r="BA357" s="40">
        <f t="shared" si="107"/>
        <v>48.699999999999989</v>
      </c>
      <c r="BB357" s="40">
        <v>0</v>
      </c>
      <c r="BC357" s="40">
        <f t="shared" si="108"/>
        <v>48.699999999999989</v>
      </c>
      <c r="BD357" s="40"/>
      <c r="BE357" s="40">
        <f t="shared" si="104"/>
        <v>48.7</v>
      </c>
      <c r="BF357" s="26"/>
    </row>
    <row r="358" spans="1:58" s="2" customFormat="1" ht="16.95" customHeight="1">
      <c r="A358" s="62" t="s">
        <v>350</v>
      </c>
      <c r="B358" s="40">
        <v>0</v>
      </c>
      <c r="C358" s="40">
        <v>0</v>
      </c>
      <c r="D358" s="4">
        <f t="shared" si="96"/>
        <v>0</v>
      </c>
      <c r="E358" s="11">
        <v>0</v>
      </c>
      <c r="F358" s="5" t="s">
        <v>371</v>
      </c>
      <c r="G358" s="5" t="s">
        <v>371</v>
      </c>
      <c r="H358" s="5" t="s">
        <v>371</v>
      </c>
      <c r="I358" s="5" t="s">
        <v>371</v>
      </c>
      <c r="J358" s="5" t="s">
        <v>371</v>
      </c>
      <c r="K358" s="5" t="s">
        <v>371</v>
      </c>
      <c r="L358" s="5" t="s">
        <v>371</v>
      </c>
      <c r="M358" s="5" t="s">
        <v>371</v>
      </c>
      <c r="N358" s="40">
        <v>79.099999999999994</v>
      </c>
      <c r="O358" s="40">
        <v>117.3</v>
      </c>
      <c r="P358" s="4">
        <f t="shared" si="97"/>
        <v>1.4829329962073325</v>
      </c>
      <c r="Q358" s="11">
        <v>20</v>
      </c>
      <c r="R358" s="11">
        <v>1</v>
      </c>
      <c r="S358" s="11">
        <v>15</v>
      </c>
      <c r="T358" s="40">
        <v>117</v>
      </c>
      <c r="U358" s="40">
        <v>124.9</v>
      </c>
      <c r="V358" s="4">
        <f t="shared" si="98"/>
        <v>1.0675213675213675</v>
      </c>
      <c r="W358" s="11">
        <v>30</v>
      </c>
      <c r="X358" s="40">
        <v>2.4</v>
      </c>
      <c r="Y358" s="40">
        <v>2.4</v>
      </c>
      <c r="Z358" s="4">
        <f t="shared" si="99"/>
        <v>1</v>
      </c>
      <c r="AA358" s="11">
        <v>20</v>
      </c>
      <c r="AB358" s="5" t="s">
        <v>371</v>
      </c>
      <c r="AC358" s="5" t="s">
        <v>371</v>
      </c>
      <c r="AD358" s="5" t="s">
        <v>371</v>
      </c>
      <c r="AE358" s="5" t="s">
        <v>371</v>
      </c>
      <c r="AF358" s="11" t="s">
        <v>429</v>
      </c>
      <c r="AG358" s="11" t="s">
        <v>429</v>
      </c>
      <c r="AH358" s="11" t="s">
        <v>429</v>
      </c>
      <c r="AI358" s="11" t="s">
        <v>429</v>
      </c>
      <c r="AJ358" s="59">
        <v>92</v>
      </c>
      <c r="AK358" s="59">
        <v>92</v>
      </c>
      <c r="AL358" s="4">
        <f t="shared" si="100"/>
        <v>1</v>
      </c>
      <c r="AM358" s="11">
        <v>20</v>
      </c>
      <c r="AN358" s="58">
        <f t="shared" si="109"/>
        <v>1.1112790566646444</v>
      </c>
      <c r="AO358" s="58">
        <f t="shared" si="105"/>
        <v>1.1112790566646444</v>
      </c>
      <c r="AP358" s="59">
        <v>28</v>
      </c>
      <c r="AQ358" s="40">
        <f t="shared" si="101"/>
        <v>15.272727272727273</v>
      </c>
      <c r="AR358" s="40">
        <f t="shared" si="102"/>
        <v>17</v>
      </c>
      <c r="AS358" s="40">
        <f t="shared" si="103"/>
        <v>1.7272727272727266</v>
      </c>
      <c r="AT358" s="40">
        <v>2.5</v>
      </c>
      <c r="AU358" s="40">
        <v>2.1</v>
      </c>
      <c r="AV358" s="40">
        <v>2.2999999999999998</v>
      </c>
      <c r="AW358" s="40">
        <v>2.4</v>
      </c>
      <c r="AX358" s="40">
        <v>2.4</v>
      </c>
      <c r="AY358" s="40">
        <f t="shared" si="106"/>
        <v>5.3000000000000007</v>
      </c>
      <c r="AZ358" s="11"/>
      <c r="BA358" s="40">
        <f t="shared" si="107"/>
        <v>5.3000000000000007</v>
      </c>
      <c r="BB358" s="40">
        <v>0</v>
      </c>
      <c r="BC358" s="40">
        <f t="shared" si="108"/>
        <v>5.3000000000000007</v>
      </c>
      <c r="BD358" s="40"/>
      <c r="BE358" s="40">
        <f t="shared" si="104"/>
        <v>5.3</v>
      </c>
      <c r="BF358" s="26"/>
    </row>
    <row r="359" spans="1:58" s="2" customFormat="1" ht="16.95" customHeight="1">
      <c r="A359" s="62" t="s">
        <v>351</v>
      </c>
      <c r="B359" s="40">
        <v>202</v>
      </c>
      <c r="C359" s="40">
        <v>232</v>
      </c>
      <c r="D359" s="4">
        <f t="shared" si="96"/>
        <v>1.1485148514851484</v>
      </c>
      <c r="E359" s="11">
        <v>10</v>
      </c>
      <c r="F359" s="5" t="s">
        <v>371</v>
      </c>
      <c r="G359" s="5" t="s">
        <v>371</v>
      </c>
      <c r="H359" s="5" t="s">
        <v>371</v>
      </c>
      <c r="I359" s="5" t="s">
        <v>371</v>
      </c>
      <c r="J359" s="5" t="s">
        <v>371</v>
      </c>
      <c r="K359" s="5" t="s">
        <v>371</v>
      </c>
      <c r="L359" s="5" t="s">
        <v>371</v>
      </c>
      <c r="M359" s="5" t="s">
        <v>371</v>
      </c>
      <c r="N359" s="40">
        <v>1681.7</v>
      </c>
      <c r="O359" s="40">
        <v>5821.6</v>
      </c>
      <c r="P359" s="4">
        <f t="shared" si="97"/>
        <v>3.4617351489564134</v>
      </c>
      <c r="Q359" s="11">
        <v>20</v>
      </c>
      <c r="R359" s="11">
        <v>1</v>
      </c>
      <c r="S359" s="11">
        <v>15</v>
      </c>
      <c r="T359" s="40">
        <v>845</v>
      </c>
      <c r="U359" s="40">
        <v>955.5</v>
      </c>
      <c r="V359" s="4">
        <f t="shared" si="98"/>
        <v>1.1307692307692307</v>
      </c>
      <c r="W359" s="11">
        <v>30</v>
      </c>
      <c r="X359" s="40">
        <v>30</v>
      </c>
      <c r="Y359" s="40">
        <v>73.8</v>
      </c>
      <c r="Z359" s="4">
        <f t="shared" si="99"/>
        <v>2.46</v>
      </c>
      <c r="AA359" s="11">
        <v>20</v>
      </c>
      <c r="AB359" s="5" t="s">
        <v>371</v>
      </c>
      <c r="AC359" s="5" t="s">
        <v>371</v>
      </c>
      <c r="AD359" s="5" t="s">
        <v>371</v>
      </c>
      <c r="AE359" s="5" t="s">
        <v>371</v>
      </c>
      <c r="AF359" s="11" t="s">
        <v>429</v>
      </c>
      <c r="AG359" s="11" t="s">
        <v>429</v>
      </c>
      <c r="AH359" s="11" t="s">
        <v>429</v>
      </c>
      <c r="AI359" s="11" t="s">
        <v>429</v>
      </c>
      <c r="AJ359" s="59">
        <v>896</v>
      </c>
      <c r="AK359" s="59">
        <v>930</v>
      </c>
      <c r="AL359" s="4">
        <f t="shared" si="100"/>
        <v>1.0379464285714286</v>
      </c>
      <c r="AM359" s="11">
        <v>20</v>
      </c>
      <c r="AN359" s="58">
        <f t="shared" si="109"/>
        <v>1.7356683216390021</v>
      </c>
      <c r="AO359" s="58">
        <f t="shared" si="105"/>
        <v>1.2535668321639002</v>
      </c>
      <c r="AP359" s="59">
        <v>119</v>
      </c>
      <c r="AQ359" s="40">
        <f t="shared" si="101"/>
        <v>64.909090909090907</v>
      </c>
      <c r="AR359" s="40">
        <f t="shared" si="102"/>
        <v>81.400000000000006</v>
      </c>
      <c r="AS359" s="40">
        <f t="shared" si="103"/>
        <v>16.490909090909099</v>
      </c>
      <c r="AT359" s="40">
        <v>9.8000000000000007</v>
      </c>
      <c r="AU359" s="40">
        <v>13.7</v>
      </c>
      <c r="AV359" s="40">
        <v>15.9</v>
      </c>
      <c r="AW359" s="40">
        <v>11</v>
      </c>
      <c r="AX359" s="40">
        <v>14</v>
      </c>
      <c r="AY359" s="40">
        <f t="shared" si="106"/>
        <v>17</v>
      </c>
      <c r="AZ359" s="11"/>
      <c r="BA359" s="40">
        <f t="shared" si="107"/>
        <v>17</v>
      </c>
      <c r="BB359" s="40">
        <v>0</v>
      </c>
      <c r="BC359" s="40">
        <f t="shared" si="108"/>
        <v>17</v>
      </c>
      <c r="BD359" s="40">
        <f>BC359</f>
        <v>17</v>
      </c>
      <c r="BE359" s="40">
        <f t="shared" si="104"/>
        <v>0</v>
      </c>
      <c r="BF359" s="26"/>
    </row>
    <row r="360" spans="1:58" s="2" customFormat="1" ht="16.95" customHeight="1">
      <c r="A360" s="62" t="s">
        <v>352</v>
      </c>
      <c r="B360" s="40">
        <v>182</v>
      </c>
      <c r="C360" s="40">
        <v>150</v>
      </c>
      <c r="D360" s="4">
        <f t="shared" si="96"/>
        <v>0.82417582417582413</v>
      </c>
      <c r="E360" s="11">
        <v>10</v>
      </c>
      <c r="F360" s="5" t="s">
        <v>371</v>
      </c>
      <c r="G360" s="5" t="s">
        <v>371</v>
      </c>
      <c r="H360" s="5" t="s">
        <v>371</v>
      </c>
      <c r="I360" s="5" t="s">
        <v>371</v>
      </c>
      <c r="J360" s="5" t="s">
        <v>371</v>
      </c>
      <c r="K360" s="5" t="s">
        <v>371</v>
      </c>
      <c r="L360" s="5" t="s">
        <v>371</v>
      </c>
      <c r="M360" s="5" t="s">
        <v>371</v>
      </c>
      <c r="N360" s="40">
        <v>1022.1</v>
      </c>
      <c r="O360" s="40">
        <v>816</v>
      </c>
      <c r="P360" s="4">
        <f t="shared" si="97"/>
        <v>0.7983563252127972</v>
      </c>
      <c r="Q360" s="11">
        <v>20</v>
      </c>
      <c r="R360" s="11">
        <v>1</v>
      </c>
      <c r="S360" s="11">
        <v>15</v>
      </c>
      <c r="T360" s="40">
        <v>18</v>
      </c>
      <c r="U360" s="40">
        <v>18.100000000000001</v>
      </c>
      <c r="V360" s="4">
        <f t="shared" si="98"/>
        <v>1.0055555555555555</v>
      </c>
      <c r="W360" s="11">
        <v>20</v>
      </c>
      <c r="X360" s="40">
        <v>3.1</v>
      </c>
      <c r="Y360" s="40">
        <v>3.7</v>
      </c>
      <c r="Z360" s="4">
        <f t="shared" si="99"/>
        <v>1.1935483870967742</v>
      </c>
      <c r="AA360" s="11">
        <v>30</v>
      </c>
      <c r="AB360" s="5" t="s">
        <v>371</v>
      </c>
      <c r="AC360" s="5" t="s">
        <v>371</v>
      </c>
      <c r="AD360" s="5" t="s">
        <v>371</v>
      </c>
      <c r="AE360" s="5" t="s">
        <v>371</v>
      </c>
      <c r="AF360" s="11" t="s">
        <v>429</v>
      </c>
      <c r="AG360" s="11" t="s">
        <v>429</v>
      </c>
      <c r="AH360" s="11" t="s">
        <v>429</v>
      </c>
      <c r="AI360" s="11" t="s">
        <v>429</v>
      </c>
      <c r="AJ360" s="59">
        <v>110</v>
      </c>
      <c r="AK360" s="59">
        <v>110</v>
      </c>
      <c r="AL360" s="4">
        <f t="shared" si="100"/>
        <v>1</v>
      </c>
      <c r="AM360" s="11">
        <v>20</v>
      </c>
      <c r="AN360" s="58">
        <f t="shared" si="109"/>
        <v>1.0010995432176393</v>
      </c>
      <c r="AO360" s="58">
        <f t="shared" si="105"/>
        <v>1.0010995432176393</v>
      </c>
      <c r="AP360" s="59">
        <v>1094</v>
      </c>
      <c r="AQ360" s="40">
        <f t="shared" si="101"/>
        <v>596.72727272727275</v>
      </c>
      <c r="AR360" s="40">
        <f t="shared" si="102"/>
        <v>597.4</v>
      </c>
      <c r="AS360" s="40">
        <f t="shared" si="103"/>
        <v>0.67272727272722932</v>
      </c>
      <c r="AT360" s="40">
        <v>120.3</v>
      </c>
      <c r="AU360" s="40">
        <v>92.1</v>
      </c>
      <c r="AV360" s="40">
        <v>71.8</v>
      </c>
      <c r="AW360" s="40">
        <v>125.4</v>
      </c>
      <c r="AX360" s="40">
        <v>83.8</v>
      </c>
      <c r="AY360" s="40">
        <f t="shared" si="106"/>
        <v>103.99999999999994</v>
      </c>
      <c r="AZ360" s="11"/>
      <c r="BA360" s="40">
        <f t="shared" si="107"/>
        <v>103.99999999999994</v>
      </c>
      <c r="BB360" s="40">
        <v>0</v>
      </c>
      <c r="BC360" s="40">
        <f t="shared" si="108"/>
        <v>103.99999999999994</v>
      </c>
      <c r="BD360" s="40"/>
      <c r="BE360" s="40">
        <f t="shared" si="104"/>
        <v>104</v>
      </c>
      <c r="BF360" s="26"/>
    </row>
    <row r="361" spans="1:58" s="2" customFormat="1" ht="16.95" customHeight="1">
      <c r="A361" s="62" t="s">
        <v>353</v>
      </c>
      <c r="B361" s="40">
        <v>176</v>
      </c>
      <c r="C361" s="40">
        <v>166.5</v>
      </c>
      <c r="D361" s="4">
        <f t="shared" si="96"/>
        <v>0.94602272727272729</v>
      </c>
      <c r="E361" s="11">
        <v>10</v>
      </c>
      <c r="F361" s="5" t="s">
        <v>371</v>
      </c>
      <c r="G361" s="5" t="s">
        <v>371</v>
      </c>
      <c r="H361" s="5" t="s">
        <v>371</v>
      </c>
      <c r="I361" s="5" t="s">
        <v>371</v>
      </c>
      <c r="J361" s="5" t="s">
        <v>371</v>
      </c>
      <c r="K361" s="5" t="s">
        <v>371</v>
      </c>
      <c r="L361" s="5" t="s">
        <v>371</v>
      </c>
      <c r="M361" s="5" t="s">
        <v>371</v>
      </c>
      <c r="N361" s="40">
        <v>1080.5</v>
      </c>
      <c r="O361" s="40">
        <v>970.6</v>
      </c>
      <c r="P361" s="4">
        <f t="shared" si="97"/>
        <v>0.89828782970846832</v>
      </c>
      <c r="Q361" s="11">
        <v>20</v>
      </c>
      <c r="R361" s="11">
        <v>1</v>
      </c>
      <c r="S361" s="11">
        <v>15</v>
      </c>
      <c r="T361" s="40">
        <v>193.7</v>
      </c>
      <c r="U361" s="40">
        <v>201.4</v>
      </c>
      <c r="V361" s="4">
        <f t="shared" si="98"/>
        <v>1.0397521941146104</v>
      </c>
      <c r="W361" s="11">
        <v>15</v>
      </c>
      <c r="X361" s="40">
        <v>8.1</v>
      </c>
      <c r="Y361" s="40">
        <v>7.5</v>
      </c>
      <c r="Z361" s="4">
        <f t="shared" si="99"/>
        <v>0.92592592592592593</v>
      </c>
      <c r="AA361" s="11">
        <v>35</v>
      </c>
      <c r="AB361" s="5" t="s">
        <v>371</v>
      </c>
      <c r="AC361" s="5" t="s">
        <v>371</v>
      </c>
      <c r="AD361" s="5" t="s">
        <v>371</v>
      </c>
      <c r="AE361" s="5" t="s">
        <v>371</v>
      </c>
      <c r="AF361" s="11" t="s">
        <v>429</v>
      </c>
      <c r="AG361" s="11" t="s">
        <v>429</v>
      </c>
      <c r="AH361" s="11" t="s">
        <v>429</v>
      </c>
      <c r="AI361" s="11" t="s">
        <v>429</v>
      </c>
      <c r="AJ361" s="59">
        <v>205</v>
      </c>
      <c r="AK361" s="59">
        <v>207</v>
      </c>
      <c r="AL361" s="4">
        <f t="shared" si="100"/>
        <v>1.0097560975609756</v>
      </c>
      <c r="AM361" s="11">
        <v>20</v>
      </c>
      <c r="AN361" s="58">
        <f t="shared" si="109"/>
        <v>0.96195474901950195</v>
      </c>
      <c r="AO361" s="58">
        <f t="shared" si="105"/>
        <v>0.96195474901950195</v>
      </c>
      <c r="AP361" s="59">
        <v>842</v>
      </c>
      <c r="AQ361" s="40">
        <f t="shared" si="101"/>
        <v>459.27272727272725</v>
      </c>
      <c r="AR361" s="40">
        <f t="shared" si="102"/>
        <v>441.8</v>
      </c>
      <c r="AS361" s="40">
        <f t="shared" si="103"/>
        <v>-17.472727272727241</v>
      </c>
      <c r="AT361" s="40">
        <v>99.5</v>
      </c>
      <c r="AU361" s="40">
        <v>99.3</v>
      </c>
      <c r="AV361" s="40">
        <v>0</v>
      </c>
      <c r="AW361" s="40">
        <v>70.099999999999994</v>
      </c>
      <c r="AX361" s="40">
        <v>64.3</v>
      </c>
      <c r="AY361" s="40">
        <f t="shared" si="106"/>
        <v>108.60000000000002</v>
      </c>
      <c r="AZ361" s="11"/>
      <c r="BA361" s="40">
        <f t="shared" si="107"/>
        <v>108.60000000000002</v>
      </c>
      <c r="BB361" s="40">
        <v>0</v>
      </c>
      <c r="BC361" s="40">
        <f t="shared" si="108"/>
        <v>108.60000000000002</v>
      </c>
      <c r="BD361" s="40"/>
      <c r="BE361" s="40">
        <f t="shared" si="104"/>
        <v>108.6</v>
      </c>
      <c r="BF361" s="26"/>
    </row>
    <row r="362" spans="1:58" s="2" customFormat="1" ht="16.95" customHeight="1">
      <c r="A362" s="62" t="s">
        <v>354</v>
      </c>
      <c r="B362" s="40">
        <v>0</v>
      </c>
      <c r="C362" s="40">
        <v>66</v>
      </c>
      <c r="D362" s="4">
        <f t="shared" si="96"/>
        <v>0</v>
      </c>
      <c r="E362" s="11">
        <v>0</v>
      </c>
      <c r="F362" s="5" t="s">
        <v>371</v>
      </c>
      <c r="G362" s="5" t="s">
        <v>371</v>
      </c>
      <c r="H362" s="5" t="s">
        <v>371</v>
      </c>
      <c r="I362" s="5" t="s">
        <v>371</v>
      </c>
      <c r="J362" s="5" t="s">
        <v>371</v>
      </c>
      <c r="K362" s="5" t="s">
        <v>371</v>
      </c>
      <c r="L362" s="5" t="s">
        <v>371</v>
      </c>
      <c r="M362" s="5" t="s">
        <v>371</v>
      </c>
      <c r="N362" s="40">
        <v>149.1</v>
      </c>
      <c r="O362" s="40">
        <v>402.5</v>
      </c>
      <c r="P362" s="4">
        <f t="shared" si="97"/>
        <v>2.699530516431925</v>
      </c>
      <c r="Q362" s="11">
        <v>20</v>
      </c>
      <c r="R362" s="11">
        <v>1</v>
      </c>
      <c r="S362" s="11">
        <v>15</v>
      </c>
      <c r="T362" s="40">
        <v>46</v>
      </c>
      <c r="U362" s="40">
        <v>49.6</v>
      </c>
      <c r="V362" s="4">
        <f t="shared" si="98"/>
        <v>1.0782608695652174</v>
      </c>
      <c r="W362" s="11">
        <v>10</v>
      </c>
      <c r="X362" s="40">
        <v>23</v>
      </c>
      <c r="Y362" s="40">
        <v>16.600000000000001</v>
      </c>
      <c r="Z362" s="4">
        <f t="shared" si="99"/>
        <v>0.72173913043478266</v>
      </c>
      <c r="AA362" s="11">
        <v>40</v>
      </c>
      <c r="AB362" s="5" t="s">
        <v>371</v>
      </c>
      <c r="AC362" s="5" t="s">
        <v>371</v>
      </c>
      <c r="AD362" s="5" t="s">
        <v>371</v>
      </c>
      <c r="AE362" s="5" t="s">
        <v>371</v>
      </c>
      <c r="AF362" s="11" t="s">
        <v>429</v>
      </c>
      <c r="AG362" s="11" t="s">
        <v>429</v>
      </c>
      <c r="AH362" s="11" t="s">
        <v>429</v>
      </c>
      <c r="AI362" s="11" t="s">
        <v>429</v>
      </c>
      <c r="AJ362" s="59">
        <v>165</v>
      </c>
      <c r="AK362" s="59">
        <v>165</v>
      </c>
      <c r="AL362" s="4">
        <f t="shared" si="100"/>
        <v>1</v>
      </c>
      <c r="AM362" s="11">
        <v>20</v>
      </c>
      <c r="AN362" s="58">
        <f t="shared" si="109"/>
        <v>1.2251693737303044</v>
      </c>
      <c r="AO362" s="58">
        <f t="shared" si="105"/>
        <v>1.2025169373730304</v>
      </c>
      <c r="AP362" s="59">
        <v>1238</v>
      </c>
      <c r="AQ362" s="40">
        <f t="shared" si="101"/>
        <v>675.27272727272725</v>
      </c>
      <c r="AR362" s="40">
        <f t="shared" si="102"/>
        <v>812</v>
      </c>
      <c r="AS362" s="40">
        <f t="shared" si="103"/>
        <v>136.72727272727275</v>
      </c>
      <c r="AT362" s="40">
        <v>146.30000000000001</v>
      </c>
      <c r="AU362" s="40">
        <v>93.6</v>
      </c>
      <c r="AV362" s="40">
        <v>154.69999999999999</v>
      </c>
      <c r="AW362" s="40">
        <v>133.30000000000001</v>
      </c>
      <c r="AX362" s="40">
        <v>140.4</v>
      </c>
      <c r="AY362" s="40">
        <f t="shared" si="106"/>
        <v>143.69999999999993</v>
      </c>
      <c r="AZ362" s="11"/>
      <c r="BA362" s="40">
        <f t="shared" si="107"/>
        <v>143.69999999999993</v>
      </c>
      <c r="BB362" s="40">
        <v>0</v>
      </c>
      <c r="BC362" s="40">
        <f t="shared" si="108"/>
        <v>143.69999999999993</v>
      </c>
      <c r="BD362" s="40"/>
      <c r="BE362" s="40">
        <f t="shared" si="104"/>
        <v>143.69999999999999</v>
      </c>
      <c r="BF362" s="26"/>
    </row>
    <row r="363" spans="1:58" s="2" customFormat="1" ht="16.95" customHeight="1">
      <c r="A363" s="62" t="s">
        <v>355</v>
      </c>
      <c r="B363" s="40">
        <v>44463</v>
      </c>
      <c r="C363" s="40">
        <v>37921</v>
      </c>
      <c r="D363" s="4">
        <f t="shared" si="96"/>
        <v>0.85286642826619885</v>
      </c>
      <c r="E363" s="11">
        <v>10</v>
      </c>
      <c r="F363" s="5" t="s">
        <v>371</v>
      </c>
      <c r="G363" s="5" t="s">
        <v>371</v>
      </c>
      <c r="H363" s="5" t="s">
        <v>371</v>
      </c>
      <c r="I363" s="5" t="s">
        <v>371</v>
      </c>
      <c r="J363" s="5" t="s">
        <v>371</v>
      </c>
      <c r="K363" s="5" t="s">
        <v>371</v>
      </c>
      <c r="L363" s="5" t="s">
        <v>371</v>
      </c>
      <c r="M363" s="5" t="s">
        <v>371</v>
      </c>
      <c r="N363" s="40">
        <v>5102</v>
      </c>
      <c r="O363" s="40">
        <v>3392.1</v>
      </c>
      <c r="P363" s="4">
        <f t="shared" si="97"/>
        <v>0.66485691885535081</v>
      </c>
      <c r="Q363" s="11">
        <v>20</v>
      </c>
      <c r="R363" s="11">
        <v>1</v>
      </c>
      <c r="S363" s="11">
        <v>15</v>
      </c>
      <c r="T363" s="40">
        <v>15</v>
      </c>
      <c r="U363" s="40">
        <v>13.1</v>
      </c>
      <c r="V363" s="4">
        <f t="shared" si="98"/>
        <v>0.87333333333333329</v>
      </c>
      <c r="W363" s="11">
        <v>25</v>
      </c>
      <c r="X363" s="40">
        <v>5.9</v>
      </c>
      <c r="Y363" s="40">
        <v>4.2</v>
      </c>
      <c r="Z363" s="4">
        <f t="shared" si="99"/>
        <v>0.71186440677966101</v>
      </c>
      <c r="AA363" s="11">
        <v>25</v>
      </c>
      <c r="AB363" s="5" t="s">
        <v>371</v>
      </c>
      <c r="AC363" s="5" t="s">
        <v>371</v>
      </c>
      <c r="AD363" s="5" t="s">
        <v>371</v>
      </c>
      <c r="AE363" s="5" t="s">
        <v>371</v>
      </c>
      <c r="AF363" s="11" t="s">
        <v>429</v>
      </c>
      <c r="AG363" s="11" t="s">
        <v>429</v>
      </c>
      <c r="AH363" s="11" t="s">
        <v>429</v>
      </c>
      <c r="AI363" s="11" t="s">
        <v>429</v>
      </c>
      <c r="AJ363" s="59">
        <v>53</v>
      </c>
      <c r="AK363" s="59">
        <v>53</v>
      </c>
      <c r="AL363" s="4">
        <f t="shared" si="100"/>
        <v>1</v>
      </c>
      <c r="AM363" s="11">
        <v>20</v>
      </c>
      <c r="AN363" s="58">
        <f t="shared" si="109"/>
        <v>0.83874561880516407</v>
      </c>
      <c r="AO363" s="58">
        <f t="shared" si="105"/>
        <v>0.83874561880516407</v>
      </c>
      <c r="AP363" s="59">
        <v>3486</v>
      </c>
      <c r="AQ363" s="40">
        <f t="shared" si="101"/>
        <v>1901.4545454545455</v>
      </c>
      <c r="AR363" s="40">
        <f t="shared" si="102"/>
        <v>1594.8</v>
      </c>
      <c r="AS363" s="40">
        <f t="shared" si="103"/>
        <v>-306.65454545454554</v>
      </c>
      <c r="AT363" s="40">
        <v>324.10000000000002</v>
      </c>
      <c r="AU363" s="40">
        <v>317.2</v>
      </c>
      <c r="AV363" s="40">
        <v>296.60000000000002</v>
      </c>
      <c r="AW363" s="40">
        <v>205</v>
      </c>
      <c r="AX363" s="40">
        <v>285.60000000000002</v>
      </c>
      <c r="AY363" s="40">
        <f t="shared" si="106"/>
        <v>166.29999999999995</v>
      </c>
      <c r="AZ363" s="11"/>
      <c r="BA363" s="40">
        <f t="shared" si="107"/>
        <v>166.29999999999995</v>
      </c>
      <c r="BB363" s="40">
        <v>0</v>
      </c>
      <c r="BC363" s="40">
        <f t="shared" si="108"/>
        <v>166.29999999999995</v>
      </c>
      <c r="BD363" s="40"/>
      <c r="BE363" s="40">
        <f t="shared" si="104"/>
        <v>166.3</v>
      </c>
      <c r="BF363" s="26"/>
    </row>
    <row r="364" spans="1:58" s="2" customFormat="1" ht="16.95" customHeight="1">
      <c r="A364" s="19" t="s">
        <v>356</v>
      </c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26"/>
    </row>
    <row r="365" spans="1:58" s="2" customFormat="1" ht="16.95" customHeight="1">
      <c r="A365" s="14" t="s">
        <v>357</v>
      </c>
      <c r="B365" s="40">
        <v>6050</v>
      </c>
      <c r="C365" s="40">
        <v>5326</v>
      </c>
      <c r="D365" s="4">
        <f t="shared" si="96"/>
        <v>0.88033057851239671</v>
      </c>
      <c r="E365" s="11">
        <v>10</v>
      </c>
      <c r="F365" s="5" t="s">
        <v>371</v>
      </c>
      <c r="G365" s="5" t="s">
        <v>371</v>
      </c>
      <c r="H365" s="5" t="s">
        <v>371</v>
      </c>
      <c r="I365" s="5" t="s">
        <v>371</v>
      </c>
      <c r="J365" s="5" t="s">
        <v>371</v>
      </c>
      <c r="K365" s="5" t="s">
        <v>371</v>
      </c>
      <c r="L365" s="5" t="s">
        <v>371</v>
      </c>
      <c r="M365" s="5" t="s">
        <v>371</v>
      </c>
      <c r="N365" s="40">
        <v>605.5</v>
      </c>
      <c r="O365" s="40">
        <v>373.9</v>
      </c>
      <c r="P365" s="4">
        <f t="shared" si="97"/>
        <v>0.61750619322873657</v>
      </c>
      <c r="Q365" s="11">
        <v>20</v>
      </c>
      <c r="R365" s="11">
        <v>1</v>
      </c>
      <c r="S365" s="11">
        <v>15</v>
      </c>
      <c r="T365" s="40">
        <v>0</v>
      </c>
      <c r="U365" s="40">
        <v>0</v>
      </c>
      <c r="V365" s="4">
        <f t="shared" si="98"/>
        <v>1</v>
      </c>
      <c r="W365" s="11">
        <v>15</v>
      </c>
      <c r="X365" s="40">
        <v>4.5</v>
      </c>
      <c r="Y365" s="40">
        <v>0.3</v>
      </c>
      <c r="Z365" s="4">
        <f t="shared" si="99"/>
        <v>6.6666666666666666E-2</v>
      </c>
      <c r="AA365" s="11">
        <v>35</v>
      </c>
      <c r="AB365" s="5" t="s">
        <v>371</v>
      </c>
      <c r="AC365" s="5" t="s">
        <v>371</v>
      </c>
      <c r="AD365" s="5" t="s">
        <v>371</v>
      </c>
      <c r="AE365" s="5" t="s">
        <v>371</v>
      </c>
      <c r="AF365" s="11" t="s">
        <v>429</v>
      </c>
      <c r="AG365" s="11" t="s">
        <v>429</v>
      </c>
      <c r="AH365" s="11" t="s">
        <v>429</v>
      </c>
      <c r="AI365" s="11" t="s">
        <v>429</v>
      </c>
      <c r="AJ365" s="59">
        <v>408</v>
      </c>
      <c r="AK365" s="59">
        <v>597</v>
      </c>
      <c r="AL365" s="4">
        <f t="shared" si="100"/>
        <v>1.463235294117647</v>
      </c>
      <c r="AM365" s="11">
        <v>20</v>
      </c>
      <c r="AN365" s="58">
        <f t="shared" si="109"/>
        <v>0.71957799013378243</v>
      </c>
      <c r="AO365" s="58">
        <f t="shared" si="105"/>
        <v>0.71957799013378243</v>
      </c>
      <c r="AP365" s="59">
        <v>1349</v>
      </c>
      <c r="AQ365" s="40">
        <f t="shared" si="101"/>
        <v>735.81818181818187</v>
      </c>
      <c r="AR365" s="40">
        <f t="shared" si="102"/>
        <v>529.5</v>
      </c>
      <c r="AS365" s="40">
        <f t="shared" si="103"/>
        <v>-206.31818181818187</v>
      </c>
      <c r="AT365" s="40">
        <v>148.19999999999999</v>
      </c>
      <c r="AU365" s="40">
        <v>109.6</v>
      </c>
      <c r="AV365" s="40">
        <v>98.1</v>
      </c>
      <c r="AW365" s="40">
        <v>132.80000000000001</v>
      </c>
      <c r="AX365" s="40">
        <v>101.6</v>
      </c>
      <c r="AY365" s="40">
        <f t="shared" si="106"/>
        <v>-60.799999999999955</v>
      </c>
      <c r="AZ365" s="11"/>
      <c r="BA365" s="40">
        <f t="shared" si="107"/>
        <v>0</v>
      </c>
      <c r="BB365" s="40">
        <v>0</v>
      </c>
      <c r="BC365" s="40">
        <f t="shared" si="108"/>
        <v>0</v>
      </c>
      <c r="BD365" s="40"/>
      <c r="BE365" s="40">
        <f t="shared" si="104"/>
        <v>0</v>
      </c>
      <c r="BF365" s="26"/>
    </row>
    <row r="366" spans="1:58" s="2" customFormat="1" ht="16.95" customHeight="1">
      <c r="A366" s="14" t="s">
        <v>358</v>
      </c>
      <c r="B366" s="40">
        <v>0</v>
      </c>
      <c r="C366" s="40">
        <v>5</v>
      </c>
      <c r="D366" s="4">
        <f t="shared" ref="D366:D376" si="110">IF(E366=0,0,IF(B366=0,1,IF(C366&lt;0,0,C366/B366)))</f>
        <v>0</v>
      </c>
      <c r="E366" s="11">
        <v>0</v>
      </c>
      <c r="F366" s="5" t="s">
        <v>371</v>
      </c>
      <c r="G366" s="5" t="s">
        <v>371</v>
      </c>
      <c r="H366" s="5" t="s">
        <v>371</v>
      </c>
      <c r="I366" s="5" t="s">
        <v>371</v>
      </c>
      <c r="J366" s="5" t="s">
        <v>371</v>
      </c>
      <c r="K366" s="5" t="s">
        <v>371</v>
      </c>
      <c r="L366" s="5" t="s">
        <v>371</v>
      </c>
      <c r="M366" s="5" t="s">
        <v>371</v>
      </c>
      <c r="N366" s="40">
        <v>863.8</v>
      </c>
      <c r="O366" s="40">
        <v>534.70000000000005</v>
      </c>
      <c r="P366" s="4">
        <f t="shared" ref="P366:P376" si="111">IF(Q366=0,0,IF(N366=0,1,IF(O366&lt;0,0,O366/N366)))</f>
        <v>0.61900902986802508</v>
      </c>
      <c r="Q366" s="11">
        <v>20</v>
      </c>
      <c r="R366" s="11">
        <v>1</v>
      </c>
      <c r="S366" s="11">
        <v>15</v>
      </c>
      <c r="T366" s="40">
        <v>25</v>
      </c>
      <c r="U366" s="40">
        <v>28.2</v>
      </c>
      <c r="V366" s="4">
        <f t="shared" ref="V366:V376" si="112">IF(W366=0,0,IF(T366=0,1,IF(U366&lt;0,0,U366/T366)))</f>
        <v>1.1279999999999999</v>
      </c>
      <c r="W366" s="11">
        <v>25</v>
      </c>
      <c r="X366" s="40">
        <v>2</v>
      </c>
      <c r="Y366" s="40">
        <v>3</v>
      </c>
      <c r="Z366" s="4">
        <f t="shared" ref="Z366:Z376" si="113">IF(AA366=0,0,IF(X366=0,1,IF(Y366&lt;0,0,Y366/X366)))</f>
        <v>1.5</v>
      </c>
      <c r="AA366" s="11">
        <v>25</v>
      </c>
      <c r="AB366" s="5" t="s">
        <v>371</v>
      </c>
      <c r="AC366" s="5" t="s">
        <v>371</v>
      </c>
      <c r="AD366" s="5" t="s">
        <v>371</v>
      </c>
      <c r="AE366" s="5" t="s">
        <v>371</v>
      </c>
      <c r="AF366" s="11" t="s">
        <v>429</v>
      </c>
      <c r="AG366" s="11" t="s">
        <v>429</v>
      </c>
      <c r="AH366" s="11" t="s">
        <v>429</v>
      </c>
      <c r="AI366" s="11" t="s">
        <v>429</v>
      </c>
      <c r="AJ366" s="59">
        <v>69</v>
      </c>
      <c r="AK366" s="59">
        <v>72</v>
      </c>
      <c r="AL366" s="4">
        <f t="shared" ref="AL366:AL376" si="114">IF(AM366=0,0,IF(AJ366=0,1,IF(AK366&lt;0,0,AK366/AJ366)))</f>
        <v>1.0434782608695652</v>
      </c>
      <c r="AM366" s="11">
        <v>20</v>
      </c>
      <c r="AN366" s="58">
        <f t="shared" si="109"/>
        <v>1.0852356744262075</v>
      </c>
      <c r="AO366" s="58">
        <f t="shared" si="105"/>
        <v>1.0852356744262075</v>
      </c>
      <c r="AP366" s="59">
        <v>1709</v>
      </c>
      <c r="AQ366" s="40">
        <f t="shared" ref="AQ366:AQ376" si="115">AP366/11*6</f>
        <v>932.18181818181824</v>
      </c>
      <c r="AR366" s="40">
        <f t="shared" ref="AR366:AR376" si="116">ROUND(AO366*AQ366,1)</f>
        <v>1011.6</v>
      </c>
      <c r="AS366" s="40">
        <f t="shared" ref="AS366:AS376" si="117">AR366-AQ366</f>
        <v>79.418181818181779</v>
      </c>
      <c r="AT366" s="40">
        <v>144.9</v>
      </c>
      <c r="AU366" s="40">
        <v>150.1</v>
      </c>
      <c r="AV366" s="40">
        <v>150.19999999999999</v>
      </c>
      <c r="AW366" s="40">
        <v>160.4</v>
      </c>
      <c r="AX366" s="40">
        <v>137.1</v>
      </c>
      <c r="AY366" s="40">
        <f t="shared" si="106"/>
        <v>268.89999999999998</v>
      </c>
      <c r="AZ366" s="11"/>
      <c r="BA366" s="40">
        <f t="shared" si="107"/>
        <v>268.89999999999998</v>
      </c>
      <c r="BB366" s="40">
        <v>0</v>
      </c>
      <c r="BC366" s="40">
        <f t="shared" si="108"/>
        <v>268.89999999999998</v>
      </c>
      <c r="BD366" s="40"/>
      <c r="BE366" s="40">
        <f t="shared" ref="BE366:BE376" si="118">ROUND(BC366-BD366,1)</f>
        <v>268.89999999999998</v>
      </c>
      <c r="BF366" s="26"/>
    </row>
    <row r="367" spans="1:58" s="2" customFormat="1" ht="16.95" customHeight="1">
      <c r="A367" s="62" t="s">
        <v>359</v>
      </c>
      <c r="B367" s="40">
        <v>11116</v>
      </c>
      <c r="C367" s="40">
        <v>8048.3</v>
      </c>
      <c r="D367" s="4">
        <f t="shared" si="110"/>
        <v>0.72402842749190355</v>
      </c>
      <c r="E367" s="11">
        <v>10</v>
      </c>
      <c r="F367" s="5" t="s">
        <v>371</v>
      </c>
      <c r="G367" s="5" t="s">
        <v>371</v>
      </c>
      <c r="H367" s="5" t="s">
        <v>371</v>
      </c>
      <c r="I367" s="5" t="s">
        <v>371</v>
      </c>
      <c r="J367" s="5" t="s">
        <v>371</v>
      </c>
      <c r="K367" s="5" t="s">
        <v>371</v>
      </c>
      <c r="L367" s="5" t="s">
        <v>371</v>
      </c>
      <c r="M367" s="5" t="s">
        <v>371</v>
      </c>
      <c r="N367" s="40">
        <v>10644.3</v>
      </c>
      <c r="O367" s="40">
        <v>11117.7</v>
      </c>
      <c r="P367" s="4">
        <f t="shared" si="111"/>
        <v>1.0444745074828783</v>
      </c>
      <c r="Q367" s="11">
        <v>20</v>
      </c>
      <c r="R367" s="11">
        <v>1</v>
      </c>
      <c r="S367" s="11">
        <v>15</v>
      </c>
      <c r="T367" s="40">
        <v>0</v>
      </c>
      <c r="U367" s="40">
        <v>0</v>
      </c>
      <c r="V367" s="4">
        <f t="shared" si="112"/>
        <v>1</v>
      </c>
      <c r="W367" s="11">
        <v>15</v>
      </c>
      <c r="X367" s="40">
        <v>0</v>
      </c>
      <c r="Y367" s="40">
        <v>0</v>
      </c>
      <c r="Z367" s="4">
        <f t="shared" si="113"/>
        <v>1</v>
      </c>
      <c r="AA367" s="11">
        <v>35</v>
      </c>
      <c r="AB367" s="5" t="s">
        <v>371</v>
      </c>
      <c r="AC367" s="5" t="s">
        <v>371</v>
      </c>
      <c r="AD367" s="5" t="s">
        <v>371</v>
      </c>
      <c r="AE367" s="5" t="s">
        <v>371</v>
      </c>
      <c r="AF367" s="11" t="s">
        <v>429</v>
      </c>
      <c r="AG367" s="11" t="s">
        <v>429</v>
      </c>
      <c r="AH367" s="11" t="s">
        <v>429</v>
      </c>
      <c r="AI367" s="11" t="s">
        <v>429</v>
      </c>
      <c r="AJ367" s="59">
        <v>20</v>
      </c>
      <c r="AK367" s="59">
        <v>20</v>
      </c>
      <c r="AL367" s="4">
        <f t="shared" si="114"/>
        <v>1</v>
      </c>
      <c r="AM367" s="11">
        <v>20</v>
      </c>
      <c r="AN367" s="58">
        <f t="shared" si="109"/>
        <v>0.98373716890936169</v>
      </c>
      <c r="AO367" s="58">
        <f t="shared" ref="AO367:AO376" si="119">IF(AN367&gt;1.2,IF((AN367-1.2)*0.1+1.2&gt;1.3,1.3,(AN367-1.2)*0.1+1.2),AN367)</f>
        <v>0.98373716890936169</v>
      </c>
      <c r="AP367" s="59">
        <v>22</v>
      </c>
      <c r="AQ367" s="40">
        <f t="shared" si="115"/>
        <v>12</v>
      </c>
      <c r="AR367" s="40">
        <f t="shared" si="116"/>
        <v>11.8</v>
      </c>
      <c r="AS367" s="40">
        <f t="shared" si="117"/>
        <v>-0.19999999999999929</v>
      </c>
      <c r="AT367" s="40">
        <v>2.2000000000000002</v>
      </c>
      <c r="AU367" s="40">
        <v>1.7</v>
      </c>
      <c r="AV367" s="40">
        <v>2.5</v>
      </c>
      <c r="AW367" s="40">
        <v>1.8</v>
      </c>
      <c r="AX367" s="40">
        <v>1.7</v>
      </c>
      <c r="AY367" s="40">
        <f t="shared" ref="AY367:AY376" si="120">AR367-SUM(AT367:AX367)</f>
        <v>1.9000000000000004</v>
      </c>
      <c r="AZ367" s="11"/>
      <c r="BA367" s="40">
        <f t="shared" ref="BA367:BA376" si="121">IF(OR(AY367&lt;0,AZ367="+"),0,AY367)</f>
        <v>1.9000000000000004</v>
      </c>
      <c r="BB367" s="40">
        <v>0</v>
      </c>
      <c r="BC367" s="40">
        <f t="shared" ref="BC367:BC376" si="122">BA367+BB367</f>
        <v>1.9000000000000004</v>
      </c>
      <c r="BD367" s="40">
        <f>BC367</f>
        <v>1.9000000000000004</v>
      </c>
      <c r="BE367" s="40">
        <f t="shared" si="118"/>
        <v>0</v>
      </c>
      <c r="BF367" s="26"/>
    </row>
    <row r="368" spans="1:58" s="2" customFormat="1" ht="16.95" customHeight="1">
      <c r="A368" s="14" t="s">
        <v>360</v>
      </c>
      <c r="B368" s="40">
        <v>0</v>
      </c>
      <c r="C368" s="40">
        <v>0</v>
      </c>
      <c r="D368" s="4">
        <f t="shared" si="110"/>
        <v>0</v>
      </c>
      <c r="E368" s="11">
        <v>0</v>
      </c>
      <c r="F368" s="5" t="s">
        <v>371</v>
      </c>
      <c r="G368" s="5" t="s">
        <v>371</v>
      </c>
      <c r="H368" s="5" t="s">
        <v>371</v>
      </c>
      <c r="I368" s="5" t="s">
        <v>371</v>
      </c>
      <c r="J368" s="5" t="s">
        <v>371</v>
      </c>
      <c r="K368" s="5" t="s">
        <v>371</v>
      </c>
      <c r="L368" s="5" t="s">
        <v>371</v>
      </c>
      <c r="M368" s="5" t="s">
        <v>371</v>
      </c>
      <c r="N368" s="40">
        <v>190.9</v>
      </c>
      <c r="O368" s="40">
        <v>164.3</v>
      </c>
      <c r="P368" s="4">
        <f t="shared" si="111"/>
        <v>0.86066003143006808</v>
      </c>
      <c r="Q368" s="11">
        <v>20</v>
      </c>
      <c r="R368" s="11">
        <v>1</v>
      </c>
      <c r="S368" s="11">
        <v>15</v>
      </c>
      <c r="T368" s="40">
        <v>0</v>
      </c>
      <c r="U368" s="40">
        <v>0</v>
      </c>
      <c r="V368" s="4">
        <f t="shared" si="112"/>
        <v>1</v>
      </c>
      <c r="W368" s="11">
        <v>20</v>
      </c>
      <c r="X368" s="40">
        <v>0</v>
      </c>
      <c r="Y368" s="40">
        <v>0.5</v>
      </c>
      <c r="Z368" s="4">
        <f t="shared" si="113"/>
        <v>1</v>
      </c>
      <c r="AA368" s="11">
        <v>30</v>
      </c>
      <c r="AB368" s="5" t="s">
        <v>371</v>
      </c>
      <c r="AC368" s="5" t="s">
        <v>371</v>
      </c>
      <c r="AD368" s="5" t="s">
        <v>371</v>
      </c>
      <c r="AE368" s="5" t="s">
        <v>371</v>
      </c>
      <c r="AF368" s="11" t="s">
        <v>429</v>
      </c>
      <c r="AG368" s="11" t="s">
        <v>429</v>
      </c>
      <c r="AH368" s="11" t="s">
        <v>429</v>
      </c>
      <c r="AI368" s="11" t="s">
        <v>429</v>
      </c>
      <c r="AJ368" s="59">
        <v>33</v>
      </c>
      <c r="AK368" s="59">
        <v>34</v>
      </c>
      <c r="AL368" s="4">
        <f t="shared" si="114"/>
        <v>1.0303030303030303</v>
      </c>
      <c r="AM368" s="11">
        <v>20</v>
      </c>
      <c r="AN368" s="58">
        <f t="shared" ref="AN368:AN376" si="123">(D368*E368+P368*Q368+R368*S368+V368*W368+Z368*AA368+AL368*AM368)/(E368+Q368+S368+W368+AA368+AM368)</f>
        <v>0.97923105937773303</v>
      </c>
      <c r="AO368" s="58">
        <f t="shared" si="119"/>
        <v>0.97923105937773303</v>
      </c>
      <c r="AP368" s="59">
        <v>1797</v>
      </c>
      <c r="AQ368" s="40">
        <f t="shared" si="115"/>
        <v>980.18181818181824</v>
      </c>
      <c r="AR368" s="40">
        <f t="shared" si="116"/>
        <v>959.8</v>
      </c>
      <c r="AS368" s="40">
        <f t="shared" si="117"/>
        <v>-20.381818181818289</v>
      </c>
      <c r="AT368" s="40">
        <v>198.4</v>
      </c>
      <c r="AU368" s="40">
        <v>186.3</v>
      </c>
      <c r="AV368" s="40">
        <v>161.6</v>
      </c>
      <c r="AW368" s="40">
        <v>122.5</v>
      </c>
      <c r="AX368" s="40">
        <v>155.4</v>
      </c>
      <c r="AY368" s="40">
        <f t="shared" si="120"/>
        <v>135.59999999999991</v>
      </c>
      <c r="AZ368" s="11"/>
      <c r="BA368" s="40">
        <f t="shared" si="121"/>
        <v>135.59999999999991</v>
      </c>
      <c r="BB368" s="40">
        <v>0</v>
      </c>
      <c r="BC368" s="40">
        <f t="shared" si="122"/>
        <v>135.59999999999991</v>
      </c>
      <c r="BD368" s="40"/>
      <c r="BE368" s="40">
        <f t="shared" si="118"/>
        <v>135.6</v>
      </c>
      <c r="BF368" s="26"/>
    </row>
    <row r="369" spans="1:58" s="2" customFormat="1" ht="16.95" customHeight="1">
      <c r="A369" s="14" t="s">
        <v>361</v>
      </c>
      <c r="B369" s="40">
        <v>1300</v>
      </c>
      <c r="C369" s="40">
        <v>1257.5999999999999</v>
      </c>
      <c r="D369" s="4">
        <f t="shared" si="110"/>
        <v>0.96738461538461529</v>
      </c>
      <c r="E369" s="11">
        <v>10</v>
      </c>
      <c r="F369" s="5" t="s">
        <v>371</v>
      </c>
      <c r="G369" s="5" t="s">
        <v>371</v>
      </c>
      <c r="H369" s="5" t="s">
        <v>371</v>
      </c>
      <c r="I369" s="5" t="s">
        <v>371</v>
      </c>
      <c r="J369" s="5" t="s">
        <v>371</v>
      </c>
      <c r="K369" s="5" t="s">
        <v>371</v>
      </c>
      <c r="L369" s="5" t="s">
        <v>371</v>
      </c>
      <c r="M369" s="5" t="s">
        <v>371</v>
      </c>
      <c r="N369" s="40">
        <v>4410.1000000000004</v>
      </c>
      <c r="O369" s="40">
        <v>4744.7</v>
      </c>
      <c r="P369" s="4">
        <f t="shared" si="111"/>
        <v>1.0758712954354774</v>
      </c>
      <c r="Q369" s="11">
        <v>20</v>
      </c>
      <c r="R369" s="11">
        <v>1</v>
      </c>
      <c r="S369" s="11">
        <v>15</v>
      </c>
      <c r="T369" s="40">
        <v>12</v>
      </c>
      <c r="U369" s="40">
        <v>12.9</v>
      </c>
      <c r="V369" s="4">
        <f t="shared" si="112"/>
        <v>1.075</v>
      </c>
      <c r="W369" s="11">
        <v>20</v>
      </c>
      <c r="X369" s="40">
        <v>24</v>
      </c>
      <c r="Y369" s="40">
        <v>36.1</v>
      </c>
      <c r="Z369" s="4">
        <f t="shared" si="113"/>
        <v>1.5041666666666667</v>
      </c>
      <c r="AA369" s="11">
        <v>30</v>
      </c>
      <c r="AB369" s="5" t="s">
        <v>371</v>
      </c>
      <c r="AC369" s="5" t="s">
        <v>371</v>
      </c>
      <c r="AD369" s="5" t="s">
        <v>371</v>
      </c>
      <c r="AE369" s="5" t="s">
        <v>371</v>
      </c>
      <c r="AF369" s="11" t="s">
        <v>429</v>
      </c>
      <c r="AG369" s="11" t="s">
        <v>429</v>
      </c>
      <c r="AH369" s="11" t="s">
        <v>429</v>
      </c>
      <c r="AI369" s="11" t="s">
        <v>429</v>
      </c>
      <c r="AJ369" s="59">
        <v>76</v>
      </c>
      <c r="AK369" s="59">
        <v>76</v>
      </c>
      <c r="AL369" s="4">
        <f t="shared" si="114"/>
        <v>1</v>
      </c>
      <c r="AM369" s="11">
        <v>20</v>
      </c>
      <c r="AN369" s="58">
        <f t="shared" si="123"/>
        <v>1.1549241048917886</v>
      </c>
      <c r="AO369" s="58">
        <f t="shared" si="119"/>
        <v>1.1549241048917886</v>
      </c>
      <c r="AP369" s="59">
        <v>1390</v>
      </c>
      <c r="AQ369" s="40">
        <f t="shared" si="115"/>
        <v>758.18181818181813</v>
      </c>
      <c r="AR369" s="40">
        <f t="shared" si="116"/>
        <v>875.6</v>
      </c>
      <c r="AS369" s="40">
        <f t="shared" si="117"/>
        <v>117.41818181818189</v>
      </c>
      <c r="AT369" s="40">
        <v>154.80000000000001</v>
      </c>
      <c r="AU369" s="40">
        <v>78.8</v>
      </c>
      <c r="AV369" s="40">
        <v>210</v>
      </c>
      <c r="AW369" s="40">
        <v>150.6</v>
      </c>
      <c r="AX369" s="40">
        <v>157.30000000000001</v>
      </c>
      <c r="AY369" s="40">
        <f t="shared" si="120"/>
        <v>124.10000000000002</v>
      </c>
      <c r="AZ369" s="11"/>
      <c r="BA369" s="40">
        <f t="shared" si="121"/>
        <v>124.10000000000002</v>
      </c>
      <c r="BB369" s="40">
        <v>0</v>
      </c>
      <c r="BC369" s="40">
        <f t="shared" si="122"/>
        <v>124.10000000000002</v>
      </c>
      <c r="BD369" s="40"/>
      <c r="BE369" s="40">
        <f t="shared" si="118"/>
        <v>124.1</v>
      </c>
      <c r="BF369" s="26"/>
    </row>
    <row r="370" spans="1:58" s="2" customFormat="1" ht="16.95" customHeight="1">
      <c r="A370" s="14" t="s">
        <v>362</v>
      </c>
      <c r="B370" s="40">
        <v>360</v>
      </c>
      <c r="C370" s="40">
        <v>269.89999999999998</v>
      </c>
      <c r="D370" s="4">
        <f t="shared" si="110"/>
        <v>0.74972222222222218</v>
      </c>
      <c r="E370" s="11">
        <v>10</v>
      </c>
      <c r="F370" s="5" t="s">
        <v>371</v>
      </c>
      <c r="G370" s="5" t="s">
        <v>371</v>
      </c>
      <c r="H370" s="5" t="s">
        <v>371</v>
      </c>
      <c r="I370" s="5" t="s">
        <v>371</v>
      </c>
      <c r="J370" s="5" t="s">
        <v>371</v>
      </c>
      <c r="K370" s="5" t="s">
        <v>371</v>
      </c>
      <c r="L370" s="5" t="s">
        <v>371</v>
      </c>
      <c r="M370" s="5" t="s">
        <v>371</v>
      </c>
      <c r="N370" s="40">
        <v>801.5</v>
      </c>
      <c r="O370" s="40">
        <v>766</v>
      </c>
      <c r="P370" s="4">
        <f t="shared" si="111"/>
        <v>0.95570804741110416</v>
      </c>
      <c r="Q370" s="11">
        <v>20</v>
      </c>
      <c r="R370" s="11">
        <v>1</v>
      </c>
      <c r="S370" s="11">
        <v>15</v>
      </c>
      <c r="T370" s="40">
        <v>44</v>
      </c>
      <c r="U370" s="40">
        <v>48.6</v>
      </c>
      <c r="V370" s="4">
        <f t="shared" si="112"/>
        <v>1.1045454545454545</v>
      </c>
      <c r="W370" s="11">
        <v>20</v>
      </c>
      <c r="X370" s="40">
        <v>2</v>
      </c>
      <c r="Y370" s="40">
        <v>0.6</v>
      </c>
      <c r="Z370" s="4">
        <f t="shared" si="113"/>
        <v>0.3</v>
      </c>
      <c r="AA370" s="11">
        <v>30</v>
      </c>
      <c r="AB370" s="5" t="s">
        <v>371</v>
      </c>
      <c r="AC370" s="5" t="s">
        <v>371</v>
      </c>
      <c r="AD370" s="5" t="s">
        <v>371</v>
      </c>
      <c r="AE370" s="5" t="s">
        <v>371</v>
      </c>
      <c r="AF370" s="11" t="s">
        <v>429</v>
      </c>
      <c r="AG370" s="11" t="s">
        <v>429</v>
      </c>
      <c r="AH370" s="11" t="s">
        <v>429</v>
      </c>
      <c r="AI370" s="11" t="s">
        <v>429</v>
      </c>
      <c r="AJ370" s="59">
        <v>221</v>
      </c>
      <c r="AK370" s="59">
        <v>236</v>
      </c>
      <c r="AL370" s="4">
        <f t="shared" si="114"/>
        <v>1.0678733031674208</v>
      </c>
      <c r="AM370" s="11">
        <v>20</v>
      </c>
      <c r="AN370" s="58">
        <f t="shared" si="123"/>
        <v>0.81791094195392877</v>
      </c>
      <c r="AO370" s="58">
        <f t="shared" si="119"/>
        <v>0.81791094195392877</v>
      </c>
      <c r="AP370" s="59">
        <v>1897</v>
      </c>
      <c r="AQ370" s="40">
        <f t="shared" si="115"/>
        <v>1034.7272727272727</v>
      </c>
      <c r="AR370" s="40">
        <f t="shared" si="116"/>
        <v>846.3</v>
      </c>
      <c r="AS370" s="40">
        <f t="shared" si="117"/>
        <v>-188.42727272727279</v>
      </c>
      <c r="AT370" s="40">
        <v>219.4</v>
      </c>
      <c r="AU370" s="40">
        <v>209.1</v>
      </c>
      <c r="AV370" s="40">
        <v>46.5</v>
      </c>
      <c r="AW370" s="40">
        <v>199.8</v>
      </c>
      <c r="AX370" s="40">
        <v>150.9</v>
      </c>
      <c r="AY370" s="40">
        <f t="shared" si="120"/>
        <v>20.600000000000023</v>
      </c>
      <c r="AZ370" s="11"/>
      <c r="BA370" s="40">
        <f t="shared" si="121"/>
        <v>20.600000000000023</v>
      </c>
      <c r="BB370" s="40">
        <v>0</v>
      </c>
      <c r="BC370" s="40">
        <f t="shared" si="122"/>
        <v>20.600000000000023</v>
      </c>
      <c r="BD370" s="40"/>
      <c r="BE370" s="40">
        <f t="shared" si="118"/>
        <v>20.6</v>
      </c>
      <c r="BF370" s="26"/>
    </row>
    <row r="371" spans="1:58" s="2" customFormat="1" ht="16.95" customHeight="1">
      <c r="A371" s="14" t="s">
        <v>363</v>
      </c>
      <c r="B371" s="40">
        <v>0</v>
      </c>
      <c r="C371" s="40">
        <v>0</v>
      </c>
      <c r="D371" s="4">
        <f t="shared" si="110"/>
        <v>0</v>
      </c>
      <c r="E371" s="11">
        <v>0</v>
      </c>
      <c r="F371" s="5" t="s">
        <v>371</v>
      </c>
      <c r="G371" s="5" t="s">
        <v>371</v>
      </c>
      <c r="H371" s="5" t="s">
        <v>371</v>
      </c>
      <c r="I371" s="5" t="s">
        <v>371</v>
      </c>
      <c r="J371" s="5" t="s">
        <v>371</v>
      </c>
      <c r="K371" s="5" t="s">
        <v>371</v>
      </c>
      <c r="L371" s="5" t="s">
        <v>371</v>
      </c>
      <c r="M371" s="5" t="s">
        <v>371</v>
      </c>
      <c r="N371" s="40">
        <v>454.4</v>
      </c>
      <c r="O371" s="40">
        <v>382.2</v>
      </c>
      <c r="P371" s="4">
        <f t="shared" si="111"/>
        <v>0.8411091549295775</v>
      </c>
      <c r="Q371" s="11">
        <v>20</v>
      </c>
      <c r="R371" s="11">
        <v>1</v>
      </c>
      <c r="S371" s="11">
        <v>15</v>
      </c>
      <c r="T371" s="40">
        <v>0</v>
      </c>
      <c r="U371" s="40">
        <v>0.7</v>
      </c>
      <c r="V371" s="4">
        <f t="shared" si="112"/>
        <v>1</v>
      </c>
      <c r="W371" s="11">
        <v>30</v>
      </c>
      <c r="X371" s="40">
        <v>0</v>
      </c>
      <c r="Y371" s="40">
        <v>2</v>
      </c>
      <c r="Z371" s="4">
        <f t="shared" si="113"/>
        <v>1</v>
      </c>
      <c r="AA371" s="11">
        <v>20</v>
      </c>
      <c r="AB371" s="5" t="s">
        <v>371</v>
      </c>
      <c r="AC371" s="5" t="s">
        <v>371</v>
      </c>
      <c r="AD371" s="5" t="s">
        <v>371</v>
      </c>
      <c r="AE371" s="5" t="s">
        <v>371</v>
      </c>
      <c r="AF371" s="11" t="s">
        <v>429</v>
      </c>
      <c r="AG371" s="11" t="s">
        <v>429</v>
      </c>
      <c r="AH371" s="11" t="s">
        <v>429</v>
      </c>
      <c r="AI371" s="11" t="s">
        <v>429</v>
      </c>
      <c r="AJ371" s="59">
        <v>50</v>
      </c>
      <c r="AK371" s="59">
        <v>51</v>
      </c>
      <c r="AL371" s="4">
        <f t="shared" si="114"/>
        <v>1.02</v>
      </c>
      <c r="AM371" s="11">
        <v>20</v>
      </c>
      <c r="AN371" s="58">
        <f t="shared" si="123"/>
        <v>0.97354460093896722</v>
      </c>
      <c r="AO371" s="58">
        <f t="shared" si="119"/>
        <v>0.97354460093896722</v>
      </c>
      <c r="AP371" s="59">
        <v>1347</v>
      </c>
      <c r="AQ371" s="40">
        <f t="shared" si="115"/>
        <v>734.72727272727275</v>
      </c>
      <c r="AR371" s="40">
        <f t="shared" si="116"/>
        <v>715.3</v>
      </c>
      <c r="AS371" s="40">
        <f t="shared" si="117"/>
        <v>-19.427272727272793</v>
      </c>
      <c r="AT371" s="40">
        <v>148</v>
      </c>
      <c r="AU371" s="40">
        <v>120.5</v>
      </c>
      <c r="AV371" s="40">
        <v>61.6</v>
      </c>
      <c r="AW371" s="40">
        <v>136.80000000000001</v>
      </c>
      <c r="AX371" s="40">
        <v>139.4</v>
      </c>
      <c r="AY371" s="40">
        <f t="shared" si="120"/>
        <v>108.99999999999989</v>
      </c>
      <c r="AZ371" s="11"/>
      <c r="BA371" s="40">
        <f t="shared" si="121"/>
        <v>108.99999999999989</v>
      </c>
      <c r="BB371" s="40">
        <v>0</v>
      </c>
      <c r="BC371" s="40">
        <f t="shared" si="122"/>
        <v>108.99999999999989</v>
      </c>
      <c r="BD371" s="40"/>
      <c r="BE371" s="40">
        <f t="shared" si="118"/>
        <v>109</v>
      </c>
      <c r="BF371" s="26"/>
    </row>
    <row r="372" spans="1:58" s="2" customFormat="1" ht="16.95" customHeight="1">
      <c r="A372" s="14" t="s">
        <v>364</v>
      </c>
      <c r="B372" s="40">
        <v>0</v>
      </c>
      <c r="C372" s="40">
        <v>0</v>
      </c>
      <c r="D372" s="4">
        <f t="shared" si="110"/>
        <v>0</v>
      </c>
      <c r="E372" s="11">
        <v>0</v>
      </c>
      <c r="F372" s="5" t="s">
        <v>371</v>
      </c>
      <c r="G372" s="5" t="s">
        <v>371</v>
      </c>
      <c r="H372" s="5" t="s">
        <v>371</v>
      </c>
      <c r="I372" s="5" t="s">
        <v>371</v>
      </c>
      <c r="J372" s="5" t="s">
        <v>371</v>
      </c>
      <c r="K372" s="5" t="s">
        <v>371</v>
      </c>
      <c r="L372" s="5" t="s">
        <v>371</v>
      </c>
      <c r="M372" s="5" t="s">
        <v>371</v>
      </c>
      <c r="N372" s="40">
        <v>775.6</v>
      </c>
      <c r="O372" s="40">
        <v>209.2</v>
      </c>
      <c r="P372" s="4">
        <f t="shared" si="111"/>
        <v>0.26972666322846828</v>
      </c>
      <c r="Q372" s="11">
        <v>20</v>
      </c>
      <c r="R372" s="11">
        <v>1</v>
      </c>
      <c r="S372" s="11">
        <v>15</v>
      </c>
      <c r="T372" s="40">
        <v>26</v>
      </c>
      <c r="U372" s="40">
        <v>27.5</v>
      </c>
      <c r="V372" s="4">
        <f t="shared" si="112"/>
        <v>1.0576923076923077</v>
      </c>
      <c r="W372" s="11">
        <v>25</v>
      </c>
      <c r="X372" s="40">
        <v>2</v>
      </c>
      <c r="Y372" s="40">
        <v>0.6</v>
      </c>
      <c r="Z372" s="4">
        <f t="shared" si="113"/>
        <v>0.3</v>
      </c>
      <c r="AA372" s="11">
        <v>25</v>
      </c>
      <c r="AB372" s="5" t="s">
        <v>371</v>
      </c>
      <c r="AC372" s="5" t="s">
        <v>371</v>
      </c>
      <c r="AD372" s="5" t="s">
        <v>371</v>
      </c>
      <c r="AE372" s="5" t="s">
        <v>371</v>
      </c>
      <c r="AF372" s="11" t="s">
        <v>429</v>
      </c>
      <c r="AG372" s="11" t="s">
        <v>429</v>
      </c>
      <c r="AH372" s="11" t="s">
        <v>429</v>
      </c>
      <c r="AI372" s="11" t="s">
        <v>429</v>
      </c>
      <c r="AJ372" s="59">
        <v>127</v>
      </c>
      <c r="AK372" s="59">
        <v>111</v>
      </c>
      <c r="AL372" s="4">
        <f t="shared" si="114"/>
        <v>0.87401574803149606</v>
      </c>
      <c r="AM372" s="11">
        <v>20</v>
      </c>
      <c r="AN372" s="58">
        <f t="shared" si="123"/>
        <v>0.6839729135000665</v>
      </c>
      <c r="AO372" s="58">
        <f t="shared" si="119"/>
        <v>0.6839729135000665</v>
      </c>
      <c r="AP372" s="59">
        <v>1065</v>
      </c>
      <c r="AQ372" s="40">
        <f t="shared" si="115"/>
        <v>580.90909090909088</v>
      </c>
      <c r="AR372" s="40">
        <f t="shared" si="116"/>
        <v>397.3</v>
      </c>
      <c r="AS372" s="40">
        <f t="shared" si="117"/>
        <v>-183.60909090909087</v>
      </c>
      <c r="AT372" s="40">
        <v>122.1</v>
      </c>
      <c r="AU372" s="40">
        <v>111</v>
      </c>
      <c r="AV372" s="40">
        <v>0</v>
      </c>
      <c r="AW372" s="40">
        <v>90.7</v>
      </c>
      <c r="AX372" s="40">
        <v>80.3</v>
      </c>
      <c r="AY372" s="40">
        <f t="shared" si="120"/>
        <v>-6.8000000000000114</v>
      </c>
      <c r="AZ372" s="11"/>
      <c r="BA372" s="40">
        <f t="shared" si="121"/>
        <v>0</v>
      </c>
      <c r="BB372" s="40">
        <v>0</v>
      </c>
      <c r="BC372" s="40">
        <f t="shared" si="122"/>
        <v>0</v>
      </c>
      <c r="BD372" s="40"/>
      <c r="BE372" s="40">
        <f t="shared" si="118"/>
        <v>0</v>
      </c>
      <c r="BF372" s="26"/>
    </row>
    <row r="373" spans="1:58" s="2" customFormat="1" ht="16.95" customHeight="1">
      <c r="A373" s="14" t="s">
        <v>365</v>
      </c>
      <c r="B373" s="40">
        <v>0</v>
      </c>
      <c r="C373" s="40">
        <v>0</v>
      </c>
      <c r="D373" s="4">
        <f t="shared" si="110"/>
        <v>0</v>
      </c>
      <c r="E373" s="11">
        <v>0</v>
      </c>
      <c r="F373" s="5" t="s">
        <v>371</v>
      </c>
      <c r="G373" s="5" t="s">
        <v>371</v>
      </c>
      <c r="H373" s="5" t="s">
        <v>371</v>
      </c>
      <c r="I373" s="5" t="s">
        <v>371</v>
      </c>
      <c r="J373" s="5" t="s">
        <v>371</v>
      </c>
      <c r="K373" s="5" t="s">
        <v>371</v>
      </c>
      <c r="L373" s="5" t="s">
        <v>371</v>
      </c>
      <c r="M373" s="5" t="s">
        <v>371</v>
      </c>
      <c r="N373" s="40">
        <v>511.6</v>
      </c>
      <c r="O373" s="40">
        <v>490.4</v>
      </c>
      <c r="P373" s="4">
        <f t="shared" si="111"/>
        <v>0.95856137607505854</v>
      </c>
      <c r="Q373" s="11">
        <v>20</v>
      </c>
      <c r="R373" s="11">
        <v>1</v>
      </c>
      <c r="S373" s="11">
        <v>15</v>
      </c>
      <c r="T373" s="40">
        <v>0</v>
      </c>
      <c r="U373" s="40">
        <v>0</v>
      </c>
      <c r="V373" s="4">
        <f t="shared" si="112"/>
        <v>1</v>
      </c>
      <c r="W373" s="11">
        <v>20</v>
      </c>
      <c r="X373" s="40">
        <v>0</v>
      </c>
      <c r="Y373" s="40">
        <v>1.6</v>
      </c>
      <c r="Z373" s="4">
        <f t="shared" si="113"/>
        <v>1</v>
      </c>
      <c r="AA373" s="11">
        <v>30</v>
      </c>
      <c r="AB373" s="5" t="s">
        <v>371</v>
      </c>
      <c r="AC373" s="5" t="s">
        <v>371</v>
      </c>
      <c r="AD373" s="5" t="s">
        <v>371</v>
      </c>
      <c r="AE373" s="5" t="s">
        <v>371</v>
      </c>
      <c r="AF373" s="11" t="s">
        <v>429</v>
      </c>
      <c r="AG373" s="11" t="s">
        <v>429</v>
      </c>
      <c r="AH373" s="11" t="s">
        <v>429</v>
      </c>
      <c r="AI373" s="11" t="s">
        <v>429</v>
      </c>
      <c r="AJ373" s="59">
        <v>76</v>
      </c>
      <c r="AK373" s="59">
        <v>76</v>
      </c>
      <c r="AL373" s="4">
        <f t="shared" si="114"/>
        <v>1</v>
      </c>
      <c r="AM373" s="11">
        <v>20</v>
      </c>
      <c r="AN373" s="58">
        <f t="shared" si="123"/>
        <v>0.99210692877620155</v>
      </c>
      <c r="AO373" s="58">
        <f t="shared" si="119"/>
        <v>0.99210692877620155</v>
      </c>
      <c r="AP373" s="59">
        <v>2172</v>
      </c>
      <c r="AQ373" s="40">
        <f t="shared" si="115"/>
        <v>1184.7272727272727</v>
      </c>
      <c r="AR373" s="40">
        <f t="shared" si="116"/>
        <v>1175.4000000000001</v>
      </c>
      <c r="AS373" s="40">
        <f t="shared" si="117"/>
        <v>-9.327272727272657</v>
      </c>
      <c r="AT373" s="40">
        <v>256.7</v>
      </c>
      <c r="AU373" s="40">
        <v>223.7</v>
      </c>
      <c r="AV373" s="40">
        <v>74.7</v>
      </c>
      <c r="AW373" s="40">
        <v>236.9</v>
      </c>
      <c r="AX373" s="40">
        <v>175.7</v>
      </c>
      <c r="AY373" s="40">
        <f t="shared" si="120"/>
        <v>207.70000000000005</v>
      </c>
      <c r="AZ373" s="11"/>
      <c r="BA373" s="40">
        <f t="shared" si="121"/>
        <v>207.70000000000005</v>
      </c>
      <c r="BB373" s="40">
        <v>0</v>
      </c>
      <c r="BC373" s="40">
        <f t="shared" si="122"/>
        <v>207.70000000000005</v>
      </c>
      <c r="BD373" s="40"/>
      <c r="BE373" s="40">
        <f t="shared" si="118"/>
        <v>207.7</v>
      </c>
      <c r="BF373" s="26"/>
    </row>
    <row r="374" spans="1:58" s="2" customFormat="1" ht="16.95" customHeight="1">
      <c r="A374" s="14" t="s">
        <v>366</v>
      </c>
      <c r="B374" s="40">
        <v>0</v>
      </c>
      <c r="C374" s="40">
        <v>0</v>
      </c>
      <c r="D374" s="4">
        <f t="shared" si="110"/>
        <v>0</v>
      </c>
      <c r="E374" s="11">
        <v>0</v>
      </c>
      <c r="F374" s="5" t="s">
        <v>371</v>
      </c>
      <c r="G374" s="5" t="s">
        <v>371</v>
      </c>
      <c r="H374" s="5" t="s">
        <v>371</v>
      </c>
      <c r="I374" s="5" t="s">
        <v>371</v>
      </c>
      <c r="J374" s="5" t="s">
        <v>371</v>
      </c>
      <c r="K374" s="5" t="s">
        <v>371</v>
      </c>
      <c r="L374" s="5" t="s">
        <v>371</v>
      </c>
      <c r="M374" s="5" t="s">
        <v>371</v>
      </c>
      <c r="N374" s="40">
        <v>324.3</v>
      </c>
      <c r="O374" s="40">
        <v>247.5</v>
      </c>
      <c r="P374" s="4">
        <f t="shared" si="111"/>
        <v>0.76318223866790003</v>
      </c>
      <c r="Q374" s="11">
        <v>20</v>
      </c>
      <c r="R374" s="11">
        <v>1</v>
      </c>
      <c r="S374" s="11">
        <v>15</v>
      </c>
      <c r="T374" s="40">
        <v>30</v>
      </c>
      <c r="U374" s="40">
        <v>33.299999999999997</v>
      </c>
      <c r="V374" s="4">
        <f t="shared" si="112"/>
        <v>1.1099999999999999</v>
      </c>
      <c r="W374" s="11">
        <v>20</v>
      </c>
      <c r="X374" s="40">
        <v>2</v>
      </c>
      <c r="Y374" s="40">
        <v>0</v>
      </c>
      <c r="Z374" s="4">
        <f t="shared" si="113"/>
        <v>0</v>
      </c>
      <c r="AA374" s="11">
        <v>30</v>
      </c>
      <c r="AB374" s="5" t="s">
        <v>371</v>
      </c>
      <c r="AC374" s="5" t="s">
        <v>371</v>
      </c>
      <c r="AD374" s="5" t="s">
        <v>371</v>
      </c>
      <c r="AE374" s="5" t="s">
        <v>371</v>
      </c>
      <c r="AF374" s="11" t="s">
        <v>429</v>
      </c>
      <c r="AG374" s="11" t="s">
        <v>429</v>
      </c>
      <c r="AH374" s="11" t="s">
        <v>429</v>
      </c>
      <c r="AI374" s="11" t="s">
        <v>429</v>
      </c>
      <c r="AJ374" s="59">
        <v>198</v>
      </c>
      <c r="AK374" s="59">
        <v>296</v>
      </c>
      <c r="AL374" s="4">
        <f t="shared" si="114"/>
        <v>1.494949494949495</v>
      </c>
      <c r="AM374" s="11">
        <v>20</v>
      </c>
      <c r="AN374" s="58">
        <f t="shared" si="123"/>
        <v>0.78440604449855134</v>
      </c>
      <c r="AO374" s="58">
        <f t="shared" si="119"/>
        <v>0.78440604449855134</v>
      </c>
      <c r="AP374" s="59">
        <v>965</v>
      </c>
      <c r="AQ374" s="40">
        <f t="shared" si="115"/>
        <v>526.36363636363637</v>
      </c>
      <c r="AR374" s="40">
        <f t="shared" si="116"/>
        <v>412.9</v>
      </c>
      <c r="AS374" s="40">
        <f t="shared" si="117"/>
        <v>-113.4636363636364</v>
      </c>
      <c r="AT374" s="40">
        <v>108.8</v>
      </c>
      <c r="AU374" s="40">
        <v>96.6</v>
      </c>
      <c r="AV374" s="40">
        <v>0</v>
      </c>
      <c r="AW374" s="40">
        <v>105.8</v>
      </c>
      <c r="AX374" s="40">
        <v>75.5</v>
      </c>
      <c r="AY374" s="40">
        <f t="shared" si="120"/>
        <v>26.199999999999989</v>
      </c>
      <c r="AZ374" s="11"/>
      <c r="BA374" s="40">
        <f t="shared" si="121"/>
        <v>26.199999999999989</v>
      </c>
      <c r="BB374" s="40">
        <v>0</v>
      </c>
      <c r="BC374" s="40">
        <f t="shared" si="122"/>
        <v>26.199999999999989</v>
      </c>
      <c r="BD374" s="40"/>
      <c r="BE374" s="40">
        <f t="shared" si="118"/>
        <v>26.2</v>
      </c>
      <c r="BF374" s="26"/>
    </row>
    <row r="375" spans="1:58" s="2" customFormat="1" ht="16.95" customHeight="1">
      <c r="A375" s="14" t="s">
        <v>367</v>
      </c>
      <c r="B375" s="40">
        <v>8400</v>
      </c>
      <c r="C375" s="40">
        <v>8316</v>
      </c>
      <c r="D375" s="4">
        <f t="shared" si="110"/>
        <v>0.99</v>
      </c>
      <c r="E375" s="11">
        <v>10</v>
      </c>
      <c r="F375" s="5" t="s">
        <v>371</v>
      </c>
      <c r="G375" s="5" t="s">
        <v>371</v>
      </c>
      <c r="H375" s="5" t="s">
        <v>371</v>
      </c>
      <c r="I375" s="5" t="s">
        <v>371</v>
      </c>
      <c r="J375" s="5" t="s">
        <v>371</v>
      </c>
      <c r="K375" s="5" t="s">
        <v>371</v>
      </c>
      <c r="L375" s="5" t="s">
        <v>371</v>
      </c>
      <c r="M375" s="5" t="s">
        <v>371</v>
      </c>
      <c r="N375" s="40">
        <v>1232</v>
      </c>
      <c r="O375" s="40">
        <v>800.1</v>
      </c>
      <c r="P375" s="4">
        <f t="shared" si="111"/>
        <v>0.64943181818181817</v>
      </c>
      <c r="Q375" s="11">
        <v>20</v>
      </c>
      <c r="R375" s="11">
        <v>1</v>
      </c>
      <c r="S375" s="11">
        <v>15</v>
      </c>
      <c r="T375" s="40">
        <v>2</v>
      </c>
      <c r="U375" s="40">
        <v>1.4</v>
      </c>
      <c r="V375" s="4">
        <f t="shared" si="112"/>
        <v>0.7</v>
      </c>
      <c r="W375" s="11">
        <v>20</v>
      </c>
      <c r="X375" s="40">
        <v>0</v>
      </c>
      <c r="Y375" s="40">
        <v>0.6</v>
      </c>
      <c r="Z375" s="4">
        <f t="shared" si="113"/>
        <v>1</v>
      </c>
      <c r="AA375" s="11">
        <v>30</v>
      </c>
      <c r="AB375" s="5" t="s">
        <v>371</v>
      </c>
      <c r="AC375" s="5" t="s">
        <v>371</v>
      </c>
      <c r="AD375" s="5" t="s">
        <v>371</v>
      </c>
      <c r="AE375" s="5" t="s">
        <v>371</v>
      </c>
      <c r="AF375" s="11" t="s">
        <v>429</v>
      </c>
      <c r="AG375" s="11" t="s">
        <v>429</v>
      </c>
      <c r="AH375" s="11" t="s">
        <v>429</v>
      </c>
      <c r="AI375" s="11" t="s">
        <v>429</v>
      </c>
      <c r="AJ375" s="59">
        <v>79</v>
      </c>
      <c r="AK375" s="59">
        <v>53</v>
      </c>
      <c r="AL375" s="4">
        <f t="shared" si="114"/>
        <v>0.67088607594936711</v>
      </c>
      <c r="AM375" s="11">
        <v>20</v>
      </c>
      <c r="AN375" s="58">
        <f t="shared" si="123"/>
        <v>0.8287509381097713</v>
      </c>
      <c r="AO375" s="58">
        <f t="shared" si="119"/>
        <v>0.8287509381097713</v>
      </c>
      <c r="AP375" s="59">
        <v>1800</v>
      </c>
      <c r="AQ375" s="40">
        <f t="shared" si="115"/>
        <v>981.81818181818176</v>
      </c>
      <c r="AR375" s="40">
        <f t="shared" si="116"/>
        <v>813.7</v>
      </c>
      <c r="AS375" s="40">
        <f t="shared" si="117"/>
        <v>-168.11818181818171</v>
      </c>
      <c r="AT375" s="40">
        <v>181</v>
      </c>
      <c r="AU375" s="40">
        <v>166.7</v>
      </c>
      <c r="AV375" s="40">
        <v>75.5</v>
      </c>
      <c r="AW375" s="40">
        <v>143.9</v>
      </c>
      <c r="AX375" s="40">
        <v>164</v>
      </c>
      <c r="AY375" s="40">
        <f t="shared" si="120"/>
        <v>82.600000000000023</v>
      </c>
      <c r="AZ375" s="11"/>
      <c r="BA375" s="40">
        <f t="shared" si="121"/>
        <v>82.600000000000023</v>
      </c>
      <c r="BB375" s="40">
        <v>0</v>
      </c>
      <c r="BC375" s="40">
        <f t="shared" si="122"/>
        <v>82.600000000000023</v>
      </c>
      <c r="BD375" s="40"/>
      <c r="BE375" s="40">
        <f t="shared" si="118"/>
        <v>82.6</v>
      </c>
      <c r="BF375" s="26"/>
    </row>
    <row r="376" spans="1:58" s="2" customFormat="1" ht="16.95" customHeight="1">
      <c r="A376" s="14" t="s">
        <v>368</v>
      </c>
      <c r="B376" s="40">
        <v>54550</v>
      </c>
      <c r="C376" s="40">
        <v>50922.6</v>
      </c>
      <c r="D376" s="4">
        <f t="shared" si="110"/>
        <v>0.93350320806599452</v>
      </c>
      <c r="E376" s="11">
        <v>10</v>
      </c>
      <c r="F376" s="5" t="s">
        <v>371</v>
      </c>
      <c r="G376" s="5" t="s">
        <v>371</v>
      </c>
      <c r="H376" s="5" t="s">
        <v>371</v>
      </c>
      <c r="I376" s="5" t="s">
        <v>371</v>
      </c>
      <c r="J376" s="5" t="s">
        <v>371</v>
      </c>
      <c r="K376" s="5" t="s">
        <v>371</v>
      </c>
      <c r="L376" s="5" t="s">
        <v>371</v>
      </c>
      <c r="M376" s="5" t="s">
        <v>371</v>
      </c>
      <c r="N376" s="40">
        <v>4849.6000000000004</v>
      </c>
      <c r="O376" s="40">
        <v>4254.5</v>
      </c>
      <c r="P376" s="4">
        <f t="shared" si="111"/>
        <v>0.87728884856483003</v>
      </c>
      <c r="Q376" s="11">
        <v>20</v>
      </c>
      <c r="R376" s="11">
        <v>1</v>
      </c>
      <c r="S376" s="11">
        <v>15</v>
      </c>
      <c r="T376" s="40">
        <v>52</v>
      </c>
      <c r="U376" s="40">
        <v>58.3</v>
      </c>
      <c r="V376" s="4">
        <f t="shared" si="112"/>
        <v>1.1211538461538462</v>
      </c>
      <c r="W376" s="11">
        <v>20</v>
      </c>
      <c r="X376" s="40">
        <v>1</v>
      </c>
      <c r="Y376" s="40">
        <v>2.2000000000000002</v>
      </c>
      <c r="Z376" s="4">
        <f t="shared" si="113"/>
        <v>2.2000000000000002</v>
      </c>
      <c r="AA376" s="11">
        <v>30</v>
      </c>
      <c r="AB376" s="5" t="s">
        <v>371</v>
      </c>
      <c r="AC376" s="5" t="s">
        <v>371</v>
      </c>
      <c r="AD376" s="5" t="s">
        <v>371</v>
      </c>
      <c r="AE376" s="5" t="s">
        <v>371</v>
      </c>
      <c r="AF376" s="11" t="s">
        <v>429</v>
      </c>
      <c r="AG376" s="11" t="s">
        <v>429</v>
      </c>
      <c r="AH376" s="11" t="s">
        <v>429</v>
      </c>
      <c r="AI376" s="11" t="s">
        <v>429</v>
      </c>
      <c r="AJ376" s="59">
        <v>135</v>
      </c>
      <c r="AK376" s="59">
        <v>140</v>
      </c>
      <c r="AL376" s="4">
        <f t="shared" si="114"/>
        <v>1.037037037037037</v>
      </c>
      <c r="AM376" s="11">
        <v>20</v>
      </c>
      <c r="AN376" s="58">
        <f t="shared" si="123"/>
        <v>1.313431536658906</v>
      </c>
      <c r="AO376" s="58">
        <f t="shared" si="119"/>
        <v>1.2113431536658905</v>
      </c>
      <c r="AP376" s="59">
        <v>1971</v>
      </c>
      <c r="AQ376" s="40">
        <f t="shared" si="115"/>
        <v>1075.090909090909</v>
      </c>
      <c r="AR376" s="40">
        <f t="shared" si="116"/>
        <v>1302.3</v>
      </c>
      <c r="AS376" s="40">
        <f t="shared" si="117"/>
        <v>227.20909090909095</v>
      </c>
      <c r="AT376" s="40">
        <v>207.9</v>
      </c>
      <c r="AU376" s="40">
        <v>180</v>
      </c>
      <c r="AV376" s="40">
        <v>154.6</v>
      </c>
      <c r="AW376" s="40">
        <v>174</v>
      </c>
      <c r="AX376" s="40">
        <v>172.7</v>
      </c>
      <c r="AY376" s="40">
        <f t="shared" si="120"/>
        <v>413.09999999999991</v>
      </c>
      <c r="AZ376" s="11"/>
      <c r="BA376" s="40">
        <f t="shared" si="121"/>
        <v>413.09999999999991</v>
      </c>
      <c r="BB376" s="40">
        <v>0</v>
      </c>
      <c r="BC376" s="40">
        <f t="shared" si="122"/>
        <v>413.09999999999991</v>
      </c>
      <c r="BD376" s="40"/>
      <c r="BE376" s="40">
        <f t="shared" si="118"/>
        <v>413.1</v>
      </c>
      <c r="BF376" s="26"/>
    </row>
    <row r="377" spans="1:58" s="54" customFormat="1" ht="16.95" customHeight="1">
      <c r="A377" s="51" t="s">
        <v>380</v>
      </c>
      <c r="B377" s="55">
        <f>B6+B17</f>
        <v>444960620</v>
      </c>
      <c r="C377" s="55">
        <f>C6+C17</f>
        <v>416444762.49999994</v>
      </c>
      <c r="D377" s="56">
        <f>C377/B377</f>
        <v>0.93591375007523125</v>
      </c>
      <c r="E377" s="51"/>
      <c r="F377" s="51"/>
      <c r="G377" s="51"/>
      <c r="H377" s="51"/>
      <c r="I377" s="51"/>
      <c r="J377" s="51"/>
      <c r="K377" s="51"/>
      <c r="L377" s="51"/>
      <c r="M377" s="51"/>
      <c r="N377" s="55">
        <f>N6+N17</f>
        <v>14406679</v>
      </c>
      <c r="O377" s="55">
        <f>O6+O17</f>
        <v>12324544.099999998</v>
      </c>
      <c r="P377" s="56">
        <f>O377/N377</f>
        <v>0.85547433242595317</v>
      </c>
      <c r="Q377" s="51"/>
      <c r="R377" s="51"/>
      <c r="S377" s="51"/>
      <c r="T377" s="55">
        <f>T17</f>
        <v>76442.8</v>
      </c>
      <c r="U377" s="55">
        <f>U17</f>
        <v>82408.599999999977</v>
      </c>
      <c r="V377" s="56">
        <f>U377/T377</f>
        <v>1.0780426671969103</v>
      </c>
      <c r="W377" s="51"/>
      <c r="X377" s="55">
        <f t="shared" ref="X377:Y377" si="124">X17</f>
        <v>30231.1</v>
      </c>
      <c r="Y377" s="55">
        <f t="shared" si="124"/>
        <v>36879.299999999996</v>
      </c>
      <c r="Z377" s="56">
        <f>Y377/X377</f>
        <v>1.2199126065541777</v>
      </c>
      <c r="AA377" s="51"/>
      <c r="AB377" s="52"/>
      <c r="AC377" s="52"/>
      <c r="AD377" s="53"/>
      <c r="AE377" s="51"/>
      <c r="AF377" s="52"/>
      <c r="AG377" s="52"/>
      <c r="AH377" s="53"/>
      <c r="AI377" s="51"/>
      <c r="AJ377" s="60">
        <f t="shared" ref="AJ377:AK377" si="125">AJ17</f>
        <v>104886</v>
      </c>
      <c r="AK377" s="60">
        <f t="shared" si="125"/>
        <v>106284</v>
      </c>
      <c r="AL377" s="56">
        <f>AK377/AJ377</f>
        <v>1.013328756936102</v>
      </c>
      <c r="AM377" s="51"/>
      <c r="AN377" s="51"/>
      <c r="AO377" s="57">
        <f>AR377/AQ377</f>
        <v>1.0011246063522752</v>
      </c>
      <c r="AP377" s="60">
        <f t="shared" ref="AP377:BE377" si="126">SUM(AP7:AP376)-AP17-AP45</f>
        <v>3802575</v>
      </c>
      <c r="AQ377" s="55">
        <f t="shared" si="126"/>
        <v>2074131.8181818167</v>
      </c>
      <c r="AR377" s="55">
        <f t="shared" si="126"/>
        <v>2076464.4</v>
      </c>
      <c r="AS377" s="55">
        <f t="shared" si="126"/>
        <v>2332.5818181818358</v>
      </c>
      <c r="AT377" s="55">
        <f t="shared" si="126"/>
        <v>362971.20000000007</v>
      </c>
      <c r="AU377" s="55">
        <f t="shared" si="126"/>
        <v>352750.10000000009</v>
      </c>
      <c r="AV377" s="55">
        <f t="shared" si="126"/>
        <v>339177.09999999992</v>
      </c>
      <c r="AW377" s="55">
        <f t="shared" si="126"/>
        <v>400846.60000000027</v>
      </c>
      <c r="AX377" s="55">
        <f t="shared" si="126"/>
        <v>344020.90000000031</v>
      </c>
      <c r="AY377" s="55">
        <f t="shared" si="126"/>
        <v>276698.49999999965</v>
      </c>
      <c r="AZ377" s="61">
        <f>COUNTIF(AZ7:AZ376,"+")</f>
        <v>0</v>
      </c>
      <c r="BA377" s="55">
        <f t="shared" si="126"/>
        <v>277310.49999999959</v>
      </c>
      <c r="BB377" s="55">
        <f t="shared" si="126"/>
        <v>363.19999999999993</v>
      </c>
      <c r="BC377" s="55">
        <f t="shared" si="126"/>
        <v>277673.69999999949</v>
      </c>
      <c r="BD377" s="55">
        <f t="shared" si="126"/>
        <v>1106.1000000000001</v>
      </c>
      <c r="BE377" s="55">
        <f t="shared" si="126"/>
        <v>276567.59999999939</v>
      </c>
    </row>
  </sheetData>
  <mergeCells count="27">
    <mergeCell ref="AJ1:BE1"/>
    <mergeCell ref="A1:AI1"/>
    <mergeCell ref="AN3:AN4"/>
    <mergeCell ref="AQ3:AQ4"/>
    <mergeCell ref="AO3:AO4"/>
    <mergeCell ref="AY3:AY4"/>
    <mergeCell ref="R3:S3"/>
    <mergeCell ref="F3:I3"/>
    <mergeCell ref="B3:E3"/>
    <mergeCell ref="J3:M3"/>
    <mergeCell ref="A3:A4"/>
    <mergeCell ref="N3:Q3"/>
    <mergeCell ref="T3:W3"/>
    <mergeCell ref="AB3:AE3"/>
    <mergeCell ref="X3:AA3"/>
    <mergeCell ref="AF3:AI3"/>
    <mergeCell ref="AJ3:AM3"/>
    <mergeCell ref="BD3:BD4"/>
    <mergeCell ref="AP3:AP4"/>
    <mergeCell ref="AT3:AX3"/>
    <mergeCell ref="BE3:BE4"/>
    <mergeCell ref="BA3:BA4"/>
    <mergeCell ref="AS3:AS4"/>
    <mergeCell ref="AZ3:AZ4"/>
    <mergeCell ref="AR3:AR4"/>
    <mergeCell ref="BC3:BC4"/>
    <mergeCell ref="BB3:BB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59" fitToWidth="2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H377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.109375" defaultRowHeight="13.2"/>
  <cols>
    <col min="1" max="1" width="39.109375" style="27" customWidth="1"/>
    <col min="2" max="2" width="10.6640625" style="27" customWidth="1"/>
    <col min="3" max="3" width="11.109375" style="27" customWidth="1"/>
    <col min="4" max="4" width="11" style="27" customWidth="1"/>
    <col min="5" max="5" width="12.6640625" style="27" customWidth="1"/>
    <col min="6" max="6" width="11" style="27" customWidth="1"/>
    <col min="7" max="7" width="11.44140625" style="27" customWidth="1"/>
    <col min="8" max="8" width="12.5546875" style="27" customWidth="1"/>
    <col min="9" max="9" width="10.88671875" style="27" customWidth="1"/>
    <col min="10" max="10" width="11.33203125" style="27" customWidth="1"/>
    <col min="11" max="11" width="14.44140625" style="27" customWidth="1"/>
    <col min="12" max="12" width="10.6640625" style="27" customWidth="1"/>
    <col min="13" max="13" width="11.33203125" style="27" customWidth="1"/>
    <col min="14" max="14" width="14.5546875" style="27" customWidth="1"/>
    <col min="15" max="15" width="10.5546875" style="27" customWidth="1"/>
    <col min="16" max="16" width="11.33203125" style="27" customWidth="1"/>
    <col min="17" max="17" width="14.6640625" style="27" customWidth="1"/>
    <col min="18" max="18" width="10.6640625" style="27" customWidth="1"/>
    <col min="19" max="19" width="11.5546875" style="27" customWidth="1"/>
    <col min="20" max="20" width="14.44140625" style="27" customWidth="1"/>
    <col min="21" max="21" width="10.6640625" style="27" customWidth="1"/>
    <col min="22" max="22" width="11.109375" style="27" customWidth="1"/>
    <col min="23" max="23" width="14.44140625" style="27" customWidth="1"/>
    <col min="24" max="24" width="10.5546875" style="27" customWidth="1"/>
    <col min="25" max="25" width="11.44140625" style="27" customWidth="1"/>
    <col min="26" max="26" width="14.5546875" style="27" customWidth="1"/>
    <col min="27" max="27" width="10.5546875" style="27" customWidth="1"/>
    <col min="28" max="28" width="11.109375" style="27" customWidth="1"/>
    <col min="29" max="29" width="14.33203125" style="27" customWidth="1"/>
    <col min="30" max="30" width="10.5546875" style="27" customWidth="1"/>
    <col min="31" max="31" width="11.33203125" style="27" customWidth="1"/>
    <col min="32" max="32" width="14.33203125" style="27" customWidth="1"/>
    <col min="33" max="33" width="8.33203125" style="27" customWidth="1"/>
    <col min="34" max="34" width="10.88671875" style="27" customWidth="1"/>
    <col min="35" max="16384" width="9.109375" style="27"/>
  </cols>
  <sheetData>
    <row r="1" spans="1:34" ht="15.6">
      <c r="A1" s="89" t="s">
        <v>431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</row>
    <row r="2" spans="1:34" ht="15.6" customHeight="1">
      <c r="AH2" s="63" t="s">
        <v>428</v>
      </c>
    </row>
    <row r="3" spans="1:34" ht="192" customHeight="1">
      <c r="A3" s="90" t="s">
        <v>15</v>
      </c>
      <c r="B3" s="91" t="s">
        <v>372</v>
      </c>
      <c r="C3" s="93" t="s">
        <v>381</v>
      </c>
      <c r="D3" s="93"/>
      <c r="E3" s="93"/>
      <c r="F3" s="93" t="s">
        <v>17</v>
      </c>
      <c r="G3" s="93"/>
      <c r="H3" s="93"/>
      <c r="I3" s="93" t="s">
        <v>382</v>
      </c>
      <c r="J3" s="93"/>
      <c r="K3" s="93"/>
      <c r="L3" s="93" t="s">
        <v>432</v>
      </c>
      <c r="M3" s="93"/>
      <c r="N3" s="93"/>
      <c r="O3" s="93" t="s">
        <v>18</v>
      </c>
      <c r="P3" s="93"/>
      <c r="Q3" s="93"/>
      <c r="R3" s="93" t="s">
        <v>19</v>
      </c>
      <c r="S3" s="93"/>
      <c r="T3" s="93"/>
      <c r="U3" s="93" t="s">
        <v>20</v>
      </c>
      <c r="V3" s="93"/>
      <c r="W3" s="93"/>
      <c r="X3" s="94" t="s">
        <v>433</v>
      </c>
      <c r="Y3" s="94"/>
      <c r="Z3" s="94"/>
      <c r="AA3" s="94" t="s">
        <v>434</v>
      </c>
      <c r="AB3" s="94"/>
      <c r="AC3" s="94"/>
      <c r="AD3" s="94" t="s">
        <v>392</v>
      </c>
      <c r="AE3" s="94"/>
      <c r="AF3" s="94"/>
      <c r="AG3" s="92" t="s">
        <v>375</v>
      </c>
      <c r="AH3" s="88" t="s">
        <v>398</v>
      </c>
    </row>
    <row r="4" spans="1:34" ht="31.95" customHeight="1">
      <c r="A4" s="90"/>
      <c r="B4" s="91"/>
      <c r="C4" s="28" t="s">
        <v>373</v>
      </c>
      <c r="D4" s="28" t="s">
        <v>374</v>
      </c>
      <c r="E4" s="80" t="s">
        <v>435</v>
      </c>
      <c r="F4" s="28" t="s">
        <v>373</v>
      </c>
      <c r="G4" s="28" t="s">
        <v>374</v>
      </c>
      <c r="H4" s="80" t="s">
        <v>436</v>
      </c>
      <c r="I4" s="28" t="s">
        <v>373</v>
      </c>
      <c r="J4" s="28" t="s">
        <v>374</v>
      </c>
      <c r="K4" s="80" t="s">
        <v>437</v>
      </c>
      <c r="L4" s="28" t="s">
        <v>373</v>
      </c>
      <c r="M4" s="28" t="s">
        <v>374</v>
      </c>
      <c r="N4" s="80" t="s">
        <v>438</v>
      </c>
      <c r="O4" s="28" t="s">
        <v>373</v>
      </c>
      <c r="P4" s="28" t="s">
        <v>374</v>
      </c>
      <c r="Q4" s="80" t="s">
        <v>439</v>
      </c>
      <c r="R4" s="28" t="s">
        <v>373</v>
      </c>
      <c r="S4" s="28" t="s">
        <v>374</v>
      </c>
      <c r="T4" s="80" t="s">
        <v>440</v>
      </c>
      <c r="U4" s="28" t="s">
        <v>373</v>
      </c>
      <c r="V4" s="28" t="s">
        <v>374</v>
      </c>
      <c r="W4" s="80" t="s">
        <v>441</v>
      </c>
      <c r="X4" s="28" t="s">
        <v>373</v>
      </c>
      <c r="Y4" s="28" t="s">
        <v>374</v>
      </c>
      <c r="Z4" s="81" t="s">
        <v>442</v>
      </c>
      <c r="AA4" s="28" t="s">
        <v>373</v>
      </c>
      <c r="AB4" s="28" t="s">
        <v>374</v>
      </c>
      <c r="AC4" s="81" t="s">
        <v>443</v>
      </c>
      <c r="AD4" s="28" t="s">
        <v>373</v>
      </c>
      <c r="AE4" s="28" t="s">
        <v>374</v>
      </c>
      <c r="AF4" s="81" t="s">
        <v>444</v>
      </c>
      <c r="AG4" s="92"/>
      <c r="AH4" s="88"/>
    </row>
    <row r="5" spans="1:34">
      <c r="A5" s="29">
        <v>1</v>
      </c>
      <c r="B5" s="64">
        <v>2</v>
      </c>
      <c r="C5" s="29">
        <v>3</v>
      </c>
      <c r="D5" s="64">
        <v>4</v>
      </c>
      <c r="E5" s="29">
        <v>5</v>
      </c>
      <c r="F5" s="64">
        <v>6</v>
      </c>
      <c r="G5" s="29">
        <v>7</v>
      </c>
      <c r="H5" s="64">
        <v>8</v>
      </c>
      <c r="I5" s="29">
        <v>9</v>
      </c>
      <c r="J5" s="64">
        <v>10</v>
      </c>
      <c r="K5" s="29">
        <v>11</v>
      </c>
      <c r="L5" s="64">
        <v>12</v>
      </c>
      <c r="M5" s="29">
        <v>13</v>
      </c>
      <c r="N5" s="64">
        <v>14</v>
      </c>
      <c r="O5" s="29">
        <v>15</v>
      </c>
      <c r="P5" s="64">
        <v>16</v>
      </c>
      <c r="Q5" s="29">
        <v>17</v>
      </c>
      <c r="R5" s="64">
        <v>18</v>
      </c>
      <c r="S5" s="29">
        <v>19</v>
      </c>
      <c r="T5" s="64">
        <v>20</v>
      </c>
      <c r="U5" s="29">
        <v>21</v>
      </c>
      <c r="V5" s="64">
        <v>22</v>
      </c>
      <c r="W5" s="29">
        <v>23</v>
      </c>
      <c r="X5" s="64">
        <v>24</v>
      </c>
      <c r="Y5" s="29">
        <v>25</v>
      </c>
      <c r="Z5" s="64">
        <v>26</v>
      </c>
      <c r="AA5" s="29">
        <v>27</v>
      </c>
      <c r="AB5" s="64">
        <v>28</v>
      </c>
      <c r="AC5" s="29">
        <v>29</v>
      </c>
      <c r="AD5" s="64">
        <v>30</v>
      </c>
      <c r="AE5" s="29">
        <v>31</v>
      </c>
      <c r="AF5" s="64">
        <v>32</v>
      </c>
      <c r="AG5" s="29">
        <v>33</v>
      </c>
      <c r="AH5" s="64">
        <v>34</v>
      </c>
    </row>
    <row r="6" spans="1:34" ht="15" customHeight="1">
      <c r="A6" s="30" t="s">
        <v>4</v>
      </c>
      <c r="B6" s="69">
        <f>'Расчет субсидий'!AS6</f>
        <v>-20203.76363636359</v>
      </c>
      <c r="C6" s="69"/>
      <c r="D6" s="69"/>
      <c r="E6" s="69">
        <f>SUM(E7:E16)</f>
        <v>-12901.602572175576</v>
      </c>
      <c r="F6" s="69"/>
      <c r="G6" s="69"/>
      <c r="H6" s="69">
        <f>SUM(H7:H16)</f>
        <v>0</v>
      </c>
      <c r="I6" s="69"/>
      <c r="J6" s="69"/>
      <c r="K6" s="69">
        <f>SUM(K7:K16)</f>
        <v>14045.207750004054</v>
      </c>
      <c r="L6" s="69"/>
      <c r="M6" s="69"/>
      <c r="N6" s="69">
        <f>SUM(N7:N16)</f>
        <v>-21347.368814192068</v>
      </c>
      <c r="O6" s="69"/>
      <c r="P6" s="69"/>
      <c r="Q6" s="69">
        <f>SUM(Q7:Q16)</f>
        <v>0</v>
      </c>
      <c r="R6" s="69"/>
      <c r="S6" s="69"/>
      <c r="T6" s="69"/>
      <c r="U6" s="69"/>
      <c r="V6" s="69"/>
      <c r="W6" s="69"/>
      <c r="X6" s="69"/>
      <c r="Y6" s="69"/>
      <c r="Z6" s="69">
        <f>SUM(Z7:Z16)</f>
        <v>0</v>
      </c>
      <c r="AA6" s="69"/>
      <c r="AB6" s="69"/>
      <c r="AC6" s="69">
        <f>SUM(AC7:AC16)</f>
        <v>0</v>
      </c>
      <c r="AD6" s="69"/>
      <c r="AE6" s="69"/>
      <c r="AF6" s="69"/>
      <c r="AG6" s="69"/>
      <c r="AH6" s="69"/>
    </row>
    <row r="7" spans="1:34" ht="15" customHeight="1">
      <c r="A7" s="33" t="s">
        <v>5</v>
      </c>
      <c r="B7" s="70">
        <f>'Расчет субсидий'!AS7</f>
        <v>-10973.436363636341</v>
      </c>
      <c r="C7" s="73">
        <f>'Расчет субсидий'!D7-1</f>
        <v>-3.7523835868177091E-2</v>
      </c>
      <c r="D7" s="73">
        <f>C7*'Расчет субсидий'!E7</f>
        <v>-0.56285753802265637</v>
      </c>
      <c r="E7" s="74">
        <f>$B7*D7/$AG7</f>
        <v>-2077.3897041355071</v>
      </c>
      <c r="F7" s="31" t="s">
        <v>429</v>
      </c>
      <c r="G7" s="31" t="s">
        <v>429</v>
      </c>
      <c r="H7" s="31" t="s">
        <v>429</v>
      </c>
      <c r="I7" s="73">
        <f>'Расчет субсидий'!L7-1</f>
        <v>0</v>
      </c>
      <c r="J7" s="73">
        <f>I7*'Расчет субсидий'!M7</f>
        <v>0</v>
      </c>
      <c r="K7" s="74">
        <f>$B7*J7/$AG7</f>
        <v>0</v>
      </c>
      <c r="L7" s="73">
        <f>'Расчет субсидий'!P7-1</f>
        <v>-0.12051679352538802</v>
      </c>
      <c r="M7" s="73">
        <f>L7*'Расчет субсидий'!Q7</f>
        <v>-2.4103358705077604</v>
      </c>
      <c r="N7" s="74">
        <f>$B7*M7/$AG7</f>
        <v>-8896.0466595008347</v>
      </c>
      <c r="O7" s="73">
        <f>'Расчет субсидий'!R7-1</f>
        <v>0</v>
      </c>
      <c r="P7" s="73">
        <f>O7*'Расчет субсидий'!S7</f>
        <v>0</v>
      </c>
      <c r="Q7" s="74">
        <f>$B7*P7/$AG7</f>
        <v>0</v>
      </c>
      <c r="R7" s="32" t="s">
        <v>376</v>
      </c>
      <c r="S7" s="32" t="s">
        <v>376</v>
      </c>
      <c r="T7" s="32" t="s">
        <v>376</v>
      </c>
      <c r="U7" s="32" t="s">
        <v>376</v>
      </c>
      <c r="V7" s="32" t="s">
        <v>376</v>
      </c>
      <c r="W7" s="32" t="s">
        <v>376</v>
      </c>
      <c r="X7" s="31" t="s">
        <v>429</v>
      </c>
      <c r="Y7" s="31" t="s">
        <v>429</v>
      </c>
      <c r="Z7" s="31" t="s">
        <v>429</v>
      </c>
      <c r="AA7" s="31" t="s">
        <v>429</v>
      </c>
      <c r="AB7" s="31" t="s">
        <v>429</v>
      </c>
      <c r="AC7" s="31" t="s">
        <v>429</v>
      </c>
      <c r="AD7" s="32" t="s">
        <v>376</v>
      </c>
      <c r="AE7" s="32" t="s">
        <v>376</v>
      </c>
      <c r="AF7" s="32" t="s">
        <v>376</v>
      </c>
      <c r="AG7" s="73">
        <f>D7+J7+M7+P7</f>
        <v>-2.9731934085304168</v>
      </c>
      <c r="AH7" s="31" t="str">
        <f>IF('Расчет субсидий'!AZ7="+",'Расчет субсидий'!AZ7,"-")</f>
        <v>-</v>
      </c>
    </row>
    <row r="8" spans="1:34" ht="15" customHeight="1">
      <c r="A8" s="33" t="s">
        <v>6</v>
      </c>
      <c r="B8" s="70">
        <f>'Расчет субсидий'!AS8</f>
        <v>-8526.9818181818118</v>
      </c>
      <c r="C8" s="73">
        <f>'Расчет субсидий'!D8-1</f>
        <v>-0.11692292742247568</v>
      </c>
      <c r="D8" s="73">
        <f>C8*'Расчет субсидий'!E8</f>
        <v>-2.3384585484495135</v>
      </c>
      <c r="E8" s="74">
        <f t="shared" ref="E8:E16" si="0">$B8*D8/$AG8</f>
        <v>-5117.6765518081738</v>
      </c>
      <c r="F8" s="31" t="s">
        <v>429</v>
      </c>
      <c r="G8" s="31" t="s">
        <v>429</v>
      </c>
      <c r="H8" s="31" t="s">
        <v>429</v>
      </c>
      <c r="I8" s="73">
        <f>'Расчет субсидий'!L8-1</f>
        <v>0.125</v>
      </c>
      <c r="J8" s="73">
        <f>I8*'Расчет субсидий'!M8</f>
        <v>1.875</v>
      </c>
      <c r="K8" s="74">
        <f t="shared" ref="K8:K16" si="1">$B8*J8/$AG8</f>
        <v>4103.4054424452379</v>
      </c>
      <c r="L8" s="73">
        <f>'Расчет субсидий'!P8-1</f>
        <v>-0.17164197855429664</v>
      </c>
      <c r="M8" s="73">
        <f>L8*'Расчет субсидий'!Q8</f>
        <v>-3.4328395710859327</v>
      </c>
      <c r="N8" s="74">
        <f t="shared" ref="N8:N16" si="2">$B8*M8/$AG8</f>
        <v>-7512.7107088188759</v>
      </c>
      <c r="O8" s="73">
        <f>'Расчет субсидий'!R8-1</f>
        <v>0</v>
      </c>
      <c r="P8" s="73">
        <f>O8*'Расчет субсидий'!S8</f>
        <v>0</v>
      </c>
      <c r="Q8" s="74">
        <f t="shared" ref="Q8:Q16" si="3">$B8*P8/$AG8</f>
        <v>0</v>
      </c>
      <c r="R8" s="32" t="s">
        <v>376</v>
      </c>
      <c r="S8" s="32" t="s">
        <v>376</v>
      </c>
      <c r="T8" s="32" t="s">
        <v>376</v>
      </c>
      <c r="U8" s="32" t="s">
        <v>376</v>
      </c>
      <c r="V8" s="32" t="s">
        <v>376</v>
      </c>
      <c r="W8" s="32" t="s">
        <v>376</v>
      </c>
      <c r="X8" s="31" t="s">
        <v>429</v>
      </c>
      <c r="Y8" s="31" t="s">
        <v>429</v>
      </c>
      <c r="Z8" s="31" t="s">
        <v>429</v>
      </c>
      <c r="AA8" s="31" t="s">
        <v>429</v>
      </c>
      <c r="AB8" s="31" t="s">
        <v>429</v>
      </c>
      <c r="AC8" s="31" t="s">
        <v>429</v>
      </c>
      <c r="AD8" s="32" t="s">
        <v>376</v>
      </c>
      <c r="AE8" s="32" t="s">
        <v>376</v>
      </c>
      <c r="AF8" s="32" t="s">
        <v>376</v>
      </c>
      <c r="AG8" s="73">
        <f t="shared" ref="AG8:AG16" si="4">D8+J8+M8+P8</f>
        <v>-3.8962981195354462</v>
      </c>
      <c r="AH8" s="31" t="str">
        <f>IF('Расчет субсидий'!AZ8="+",'Расчет субсидий'!AZ8,"-")</f>
        <v>-</v>
      </c>
    </row>
    <row r="9" spans="1:34" ht="15" customHeight="1">
      <c r="A9" s="33" t="s">
        <v>7</v>
      </c>
      <c r="B9" s="70">
        <f>'Расчет субсидий'!AS9</f>
        <v>-14687.090909090883</v>
      </c>
      <c r="C9" s="73">
        <f>'Расчет субсидий'!D9-1</f>
        <v>-7.0706852156465883E-2</v>
      </c>
      <c r="D9" s="73">
        <f>C9*'Расчет субсидий'!E9</f>
        <v>-1.4141370431293177</v>
      </c>
      <c r="E9" s="74">
        <f t="shared" si="0"/>
        <v>-5338.6765750508584</v>
      </c>
      <c r="F9" s="31" t="s">
        <v>429</v>
      </c>
      <c r="G9" s="31" t="s">
        <v>429</v>
      </c>
      <c r="H9" s="31" t="s">
        <v>429</v>
      </c>
      <c r="I9" s="73">
        <f>'Расчет субсидий'!L9-1</f>
        <v>-0.16666666666666663</v>
      </c>
      <c r="J9" s="73">
        <f>I9*'Расчет субсидий'!M9</f>
        <v>-0.83333333333333315</v>
      </c>
      <c r="K9" s="74">
        <f t="shared" si="1"/>
        <v>-3146.0155629830847</v>
      </c>
      <c r="L9" s="73">
        <f>'Расчет субсидий'!P9-1</f>
        <v>-8.2146218590960607E-2</v>
      </c>
      <c r="M9" s="73">
        <f>L9*'Расчет субсидий'!Q9</f>
        <v>-1.6429243718192121</v>
      </c>
      <c r="N9" s="74">
        <f t="shared" si="2"/>
        <v>-6202.3987710569399</v>
      </c>
      <c r="O9" s="73">
        <f>'Расчет субсидий'!R9-1</f>
        <v>0</v>
      </c>
      <c r="P9" s="73">
        <f>O9*'Расчет субсидий'!S9</f>
        <v>0</v>
      </c>
      <c r="Q9" s="74">
        <f t="shared" si="3"/>
        <v>0</v>
      </c>
      <c r="R9" s="32" t="s">
        <v>376</v>
      </c>
      <c r="S9" s="32" t="s">
        <v>376</v>
      </c>
      <c r="T9" s="32" t="s">
        <v>376</v>
      </c>
      <c r="U9" s="32" t="s">
        <v>376</v>
      </c>
      <c r="V9" s="32" t="s">
        <v>376</v>
      </c>
      <c r="W9" s="32" t="s">
        <v>376</v>
      </c>
      <c r="X9" s="31" t="s">
        <v>429</v>
      </c>
      <c r="Y9" s="31" t="s">
        <v>429</v>
      </c>
      <c r="Z9" s="31" t="s">
        <v>429</v>
      </c>
      <c r="AA9" s="31" t="s">
        <v>429</v>
      </c>
      <c r="AB9" s="31" t="s">
        <v>429</v>
      </c>
      <c r="AC9" s="31" t="s">
        <v>429</v>
      </c>
      <c r="AD9" s="32" t="s">
        <v>376</v>
      </c>
      <c r="AE9" s="32" t="s">
        <v>376</v>
      </c>
      <c r="AF9" s="32" t="s">
        <v>376</v>
      </c>
      <c r="AG9" s="73">
        <f t="shared" si="4"/>
        <v>-3.8903947482818628</v>
      </c>
      <c r="AH9" s="31" t="str">
        <f>IF('Расчет субсидий'!AZ9="+",'Расчет субсидий'!AZ9,"-")</f>
        <v>-</v>
      </c>
    </row>
    <row r="10" spans="1:34" ht="15" customHeight="1">
      <c r="A10" s="33" t="s">
        <v>8</v>
      </c>
      <c r="B10" s="70">
        <f>'Расчет субсидий'!AS10</f>
        <v>11333.009090909094</v>
      </c>
      <c r="C10" s="73">
        <f>'Расчет субсидий'!D10-1</f>
        <v>4.6472642634989292E-2</v>
      </c>
      <c r="D10" s="73">
        <f>C10*'Расчет субсидий'!E10</f>
        <v>0.92945285269978584</v>
      </c>
      <c r="E10" s="74">
        <f t="shared" si="0"/>
        <v>2011.3316456084278</v>
      </c>
      <c r="F10" s="31" t="s">
        <v>429</v>
      </c>
      <c r="G10" s="31" t="s">
        <v>429</v>
      </c>
      <c r="H10" s="31" t="s">
        <v>429</v>
      </c>
      <c r="I10" s="73">
        <f>'Расчет субсидий'!L10-1</f>
        <v>0.16666666666666674</v>
      </c>
      <c r="J10" s="73">
        <f>I10*'Расчет субсидий'!M10</f>
        <v>1.6666666666666674</v>
      </c>
      <c r="K10" s="74">
        <f t="shared" si="1"/>
        <v>3606.6589064847935</v>
      </c>
      <c r="L10" s="73">
        <f>'Расчет субсидий'!P10-1</f>
        <v>0.13204784739832753</v>
      </c>
      <c r="M10" s="73">
        <f>L10*'Расчет субсидий'!Q10</f>
        <v>2.6409569479665507</v>
      </c>
      <c r="N10" s="74">
        <f t="shared" si="2"/>
        <v>5715.0185388158716</v>
      </c>
      <c r="O10" s="73">
        <f>'Расчет субсидий'!R10-1</f>
        <v>0</v>
      </c>
      <c r="P10" s="73">
        <f>O10*'Расчет субсидий'!S10</f>
        <v>0</v>
      </c>
      <c r="Q10" s="74">
        <f t="shared" si="3"/>
        <v>0</v>
      </c>
      <c r="R10" s="32" t="s">
        <v>376</v>
      </c>
      <c r="S10" s="32" t="s">
        <v>376</v>
      </c>
      <c r="T10" s="32" t="s">
        <v>376</v>
      </c>
      <c r="U10" s="32" t="s">
        <v>376</v>
      </c>
      <c r="V10" s="32" t="s">
        <v>376</v>
      </c>
      <c r="W10" s="32" t="s">
        <v>376</v>
      </c>
      <c r="X10" s="31" t="s">
        <v>429</v>
      </c>
      <c r="Y10" s="31" t="s">
        <v>429</v>
      </c>
      <c r="Z10" s="31" t="s">
        <v>429</v>
      </c>
      <c r="AA10" s="31" t="s">
        <v>429</v>
      </c>
      <c r="AB10" s="31" t="s">
        <v>429</v>
      </c>
      <c r="AC10" s="31" t="s">
        <v>429</v>
      </c>
      <c r="AD10" s="32" t="s">
        <v>376</v>
      </c>
      <c r="AE10" s="32" t="s">
        <v>376</v>
      </c>
      <c r="AF10" s="32" t="s">
        <v>376</v>
      </c>
      <c r="AG10" s="73">
        <f t="shared" si="4"/>
        <v>5.2370764673330044</v>
      </c>
      <c r="AH10" s="31" t="str">
        <f>IF('Расчет субсидий'!AZ10="+",'Расчет субсидий'!AZ10,"-")</f>
        <v>-</v>
      </c>
    </row>
    <row r="11" spans="1:34" ht="15" customHeight="1">
      <c r="A11" s="33" t="s">
        <v>9</v>
      </c>
      <c r="B11" s="70">
        <f>'Расчет субсидий'!AS11</f>
        <v>8938.127272727259</v>
      </c>
      <c r="C11" s="73">
        <f>'Расчет субсидий'!D11-1</f>
        <v>-5.0401587417271965E-2</v>
      </c>
      <c r="D11" s="73">
        <f>C11*'Расчет субсидий'!E11</f>
        <v>-1.0080317483454393</v>
      </c>
      <c r="E11" s="74">
        <f t="shared" si="0"/>
        <v>-1806.6012546652953</v>
      </c>
      <c r="F11" s="31" t="s">
        <v>429</v>
      </c>
      <c r="G11" s="31" t="s">
        <v>429</v>
      </c>
      <c r="H11" s="31" t="s">
        <v>429</v>
      </c>
      <c r="I11" s="73">
        <f>'Расчет субсидий'!L11-1</f>
        <v>0.10000000000000009</v>
      </c>
      <c r="J11" s="73">
        <f>I11*'Расчет субсидий'!M11</f>
        <v>1.0000000000000009</v>
      </c>
      <c r="K11" s="74">
        <f t="shared" si="1"/>
        <v>1792.2067014561908</v>
      </c>
      <c r="L11" s="73">
        <f>'Расчет субсидий'!P11-1</f>
        <v>0.24976253628173395</v>
      </c>
      <c r="M11" s="73">
        <f>L11*'Расчет субсидий'!Q11</f>
        <v>4.995250725634679</v>
      </c>
      <c r="N11" s="74">
        <f t="shared" si="2"/>
        <v>8952.5218259363646</v>
      </c>
      <c r="O11" s="73">
        <f>'Расчет субсидий'!R11-1</f>
        <v>0</v>
      </c>
      <c r="P11" s="73">
        <f>O11*'Расчет субсидий'!S11</f>
        <v>0</v>
      </c>
      <c r="Q11" s="74">
        <f t="shared" si="3"/>
        <v>0</v>
      </c>
      <c r="R11" s="32" t="s">
        <v>376</v>
      </c>
      <c r="S11" s="32" t="s">
        <v>376</v>
      </c>
      <c r="T11" s="32" t="s">
        <v>376</v>
      </c>
      <c r="U11" s="32" t="s">
        <v>376</v>
      </c>
      <c r="V11" s="32" t="s">
        <v>376</v>
      </c>
      <c r="W11" s="32" t="s">
        <v>376</v>
      </c>
      <c r="X11" s="31" t="s">
        <v>429</v>
      </c>
      <c r="Y11" s="31" t="s">
        <v>429</v>
      </c>
      <c r="Z11" s="31" t="s">
        <v>429</v>
      </c>
      <c r="AA11" s="31" t="s">
        <v>429</v>
      </c>
      <c r="AB11" s="31" t="s">
        <v>429</v>
      </c>
      <c r="AC11" s="31" t="s">
        <v>429</v>
      </c>
      <c r="AD11" s="32" t="s">
        <v>376</v>
      </c>
      <c r="AE11" s="32" t="s">
        <v>376</v>
      </c>
      <c r="AF11" s="32" t="s">
        <v>376</v>
      </c>
      <c r="AG11" s="73">
        <f t="shared" si="4"/>
        <v>4.9872189772892401</v>
      </c>
      <c r="AH11" s="31" t="str">
        <f>IF('Расчет субсидий'!AZ11="+",'Расчет субсидий'!AZ11,"-")</f>
        <v>-</v>
      </c>
    </row>
    <row r="12" spans="1:34" ht="15" customHeight="1">
      <c r="A12" s="33" t="s">
        <v>10</v>
      </c>
      <c r="B12" s="70">
        <f>'Расчет субсидий'!AS12</f>
        <v>899.15454545454122</v>
      </c>
      <c r="C12" s="73">
        <f>'Расчет субсидий'!D12-1</f>
        <v>-1.7930030484369142E-2</v>
      </c>
      <c r="D12" s="73">
        <f>C12*'Расчет субсидий'!E12</f>
        <v>-0.35860060968738283</v>
      </c>
      <c r="E12" s="74">
        <f t="shared" si="0"/>
        <v>-330.0765985637417</v>
      </c>
      <c r="F12" s="31" t="s">
        <v>429</v>
      </c>
      <c r="G12" s="31" t="s">
        <v>429</v>
      </c>
      <c r="H12" s="31" t="s">
        <v>429</v>
      </c>
      <c r="I12" s="73">
        <f>'Расчет субсидий'!L12-1</f>
        <v>0.18181818181818166</v>
      </c>
      <c r="J12" s="73">
        <f>I12*'Расчет субсидий'!M12</f>
        <v>2.7272727272727249</v>
      </c>
      <c r="K12" s="74">
        <f t="shared" si="1"/>
        <v>2510.3384680762679</v>
      </c>
      <c r="L12" s="73">
        <f>'Расчет субсидий'!P12-1</f>
        <v>-6.9590796421371892E-2</v>
      </c>
      <c r="M12" s="73">
        <f>L12*'Расчет субсидий'!Q12</f>
        <v>-1.3918159284274378</v>
      </c>
      <c r="N12" s="74">
        <f t="shared" si="2"/>
        <v>-1281.1073240579849</v>
      </c>
      <c r="O12" s="73">
        <f>'Расчет субсидий'!R12-1</f>
        <v>0</v>
      </c>
      <c r="P12" s="73">
        <f>O12*'Расчет субсидий'!S12</f>
        <v>0</v>
      </c>
      <c r="Q12" s="74">
        <f t="shared" si="3"/>
        <v>0</v>
      </c>
      <c r="R12" s="32" t="s">
        <v>376</v>
      </c>
      <c r="S12" s="32" t="s">
        <v>376</v>
      </c>
      <c r="T12" s="32" t="s">
        <v>376</v>
      </c>
      <c r="U12" s="32" t="s">
        <v>376</v>
      </c>
      <c r="V12" s="32" t="s">
        <v>376</v>
      </c>
      <c r="W12" s="32" t="s">
        <v>376</v>
      </c>
      <c r="X12" s="31" t="s">
        <v>429</v>
      </c>
      <c r="Y12" s="31" t="s">
        <v>429</v>
      </c>
      <c r="Z12" s="31" t="s">
        <v>429</v>
      </c>
      <c r="AA12" s="31" t="s">
        <v>429</v>
      </c>
      <c r="AB12" s="31" t="s">
        <v>429</v>
      </c>
      <c r="AC12" s="31" t="s">
        <v>429</v>
      </c>
      <c r="AD12" s="32" t="s">
        <v>376</v>
      </c>
      <c r="AE12" s="32" t="s">
        <v>376</v>
      </c>
      <c r="AF12" s="32" t="s">
        <v>376</v>
      </c>
      <c r="AG12" s="73">
        <f t="shared" si="4"/>
        <v>0.97685618915790418</v>
      </c>
      <c r="AH12" s="31" t="str">
        <f>IF('Расчет субсидий'!AZ12="+",'Расчет субсидий'!AZ12,"-")</f>
        <v>-</v>
      </c>
    </row>
    <row r="13" spans="1:34" ht="15" customHeight="1">
      <c r="A13" s="33" t="s">
        <v>11</v>
      </c>
      <c r="B13" s="70">
        <f>'Расчет субсидий'!AS13</f>
        <v>-5801.5454545454559</v>
      </c>
      <c r="C13" s="73">
        <f>'Расчет субсидий'!D13-1</f>
        <v>-4.2463536092550824E-2</v>
      </c>
      <c r="D13" s="73">
        <f>C13*'Расчет субсидий'!E13</f>
        <v>-0.84927072185101649</v>
      </c>
      <c r="E13" s="74">
        <f t="shared" si="0"/>
        <v>-1236.665879006646</v>
      </c>
      <c r="F13" s="31" t="s">
        <v>429</v>
      </c>
      <c r="G13" s="31" t="s">
        <v>429</v>
      </c>
      <c r="H13" s="31" t="s">
        <v>429</v>
      </c>
      <c r="I13" s="73">
        <f>'Расчет субсидий'!L13-1</f>
        <v>0</v>
      </c>
      <c r="J13" s="73">
        <f>I13*'Расчет субсидий'!M13</f>
        <v>0</v>
      </c>
      <c r="K13" s="74">
        <f t="shared" si="1"/>
        <v>0</v>
      </c>
      <c r="L13" s="73">
        <f>'Расчет субсидий'!P13-1</f>
        <v>-0.15674478604499331</v>
      </c>
      <c r="M13" s="73">
        <f>L13*'Расчет субсидий'!Q13</f>
        <v>-3.1348957208998662</v>
      </c>
      <c r="N13" s="74">
        <f t="shared" si="2"/>
        <v>-4564.8795755388101</v>
      </c>
      <c r="O13" s="73">
        <f>'Расчет субсидий'!R13-1</f>
        <v>0</v>
      </c>
      <c r="P13" s="73">
        <f>O13*'Расчет субсидий'!S13</f>
        <v>0</v>
      </c>
      <c r="Q13" s="74">
        <f t="shared" si="3"/>
        <v>0</v>
      </c>
      <c r="R13" s="32" t="s">
        <v>376</v>
      </c>
      <c r="S13" s="32" t="s">
        <v>376</v>
      </c>
      <c r="T13" s="32" t="s">
        <v>376</v>
      </c>
      <c r="U13" s="32" t="s">
        <v>376</v>
      </c>
      <c r="V13" s="32" t="s">
        <v>376</v>
      </c>
      <c r="W13" s="32" t="s">
        <v>376</v>
      </c>
      <c r="X13" s="31" t="s">
        <v>429</v>
      </c>
      <c r="Y13" s="31" t="s">
        <v>429</v>
      </c>
      <c r="Z13" s="31" t="s">
        <v>429</v>
      </c>
      <c r="AA13" s="31" t="s">
        <v>429</v>
      </c>
      <c r="AB13" s="31" t="s">
        <v>429</v>
      </c>
      <c r="AC13" s="31" t="s">
        <v>429</v>
      </c>
      <c r="AD13" s="32" t="s">
        <v>376</v>
      </c>
      <c r="AE13" s="32" t="s">
        <v>376</v>
      </c>
      <c r="AF13" s="32" t="s">
        <v>376</v>
      </c>
      <c r="AG13" s="73">
        <f t="shared" si="4"/>
        <v>-3.9841664427508827</v>
      </c>
      <c r="AH13" s="31" t="str">
        <f>IF('Расчет субсидий'!AZ13="+",'Расчет субсидий'!AZ13,"-")</f>
        <v>-</v>
      </c>
    </row>
    <row r="14" spans="1:34" ht="15" customHeight="1">
      <c r="A14" s="33" t="s">
        <v>12</v>
      </c>
      <c r="B14" s="70">
        <f>'Расчет субсидий'!AS14</f>
        <v>3831.8272727272779</v>
      </c>
      <c r="C14" s="73">
        <f>'Расчет субсидий'!D14-1</f>
        <v>6.0540085995933524E-2</v>
      </c>
      <c r="D14" s="73">
        <f>C14*'Расчет субсидий'!E14</f>
        <v>1.2108017199186705</v>
      </c>
      <c r="E14" s="74">
        <f t="shared" si="0"/>
        <v>1030.3187622600474</v>
      </c>
      <c r="F14" s="31" t="s">
        <v>429</v>
      </c>
      <c r="G14" s="31" t="s">
        <v>429</v>
      </c>
      <c r="H14" s="31" t="s">
        <v>429</v>
      </c>
      <c r="I14" s="73">
        <f>'Расчет субсидий'!L14-1</f>
        <v>0.14285714285714302</v>
      </c>
      <c r="J14" s="73">
        <f>I14*'Расчет субсидий'!M14</f>
        <v>2.142857142857145</v>
      </c>
      <c r="K14" s="74">
        <f t="shared" si="1"/>
        <v>1823.4413470084726</v>
      </c>
      <c r="L14" s="73">
        <f>'Расчет субсидий'!P14-1</f>
        <v>5.7469855305466222E-2</v>
      </c>
      <c r="M14" s="73">
        <f>L14*'Расчет субсидий'!Q14</f>
        <v>1.1493971061093244</v>
      </c>
      <c r="N14" s="74">
        <f t="shared" si="2"/>
        <v>978.06716345875793</v>
      </c>
      <c r="O14" s="73">
        <f>'Расчет субсидий'!R14-1</f>
        <v>0</v>
      </c>
      <c r="P14" s="73">
        <f>O14*'Расчет субсидий'!S14</f>
        <v>0</v>
      </c>
      <c r="Q14" s="74">
        <f t="shared" si="3"/>
        <v>0</v>
      </c>
      <c r="R14" s="32" t="s">
        <v>376</v>
      </c>
      <c r="S14" s="32" t="s">
        <v>376</v>
      </c>
      <c r="T14" s="32" t="s">
        <v>376</v>
      </c>
      <c r="U14" s="32" t="s">
        <v>376</v>
      </c>
      <c r="V14" s="32" t="s">
        <v>376</v>
      </c>
      <c r="W14" s="32" t="s">
        <v>376</v>
      </c>
      <c r="X14" s="31" t="s">
        <v>429</v>
      </c>
      <c r="Y14" s="31" t="s">
        <v>429</v>
      </c>
      <c r="Z14" s="31" t="s">
        <v>429</v>
      </c>
      <c r="AA14" s="31" t="s">
        <v>429</v>
      </c>
      <c r="AB14" s="31" t="s">
        <v>429</v>
      </c>
      <c r="AC14" s="31" t="s">
        <v>429</v>
      </c>
      <c r="AD14" s="32" t="s">
        <v>376</v>
      </c>
      <c r="AE14" s="32" t="s">
        <v>376</v>
      </c>
      <c r="AF14" s="32" t="s">
        <v>376</v>
      </c>
      <c r="AG14" s="73">
        <f t="shared" si="4"/>
        <v>4.5030559688851399</v>
      </c>
      <c r="AH14" s="31" t="str">
        <f>IF('Расчет субсидий'!AZ14="+",'Расчет субсидий'!AZ14,"-")</f>
        <v>-</v>
      </c>
    </row>
    <row r="15" spans="1:34" ht="15" customHeight="1">
      <c r="A15" s="33" t="s">
        <v>13</v>
      </c>
      <c r="B15" s="70">
        <f>'Расчет субсидий'!AS15</f>
        <v>-5234.1636363636353</v>
      </c>
      <c r="C15" s="73">
        <f>'Расчет субсидий'!D15-1</f>
        <v>-1.7272587020698227E-2</v>
      </c>
      <c r="D15" s="73">
        <f>C15*'Расчет субсидий'!E15</f>
        <v>-0.34545174041396454</v>
      </c>
      <c r="E15" s="74">
        <f t="shared" si="0"/>
        <v>-531.21093219876354</v>
      </c>
      <c r="F15" s="31" t="s">
        <v>429</v>
      </c>
      <c r="G15" s="31" t="s">
        <v>429</v>
      </c>
      <c r="H15" s="31" t="s">
        <v>429</v>
      </c>
      <c r="I15" s="73">
        <f>'Расчет субсидий'!L15-1</f>
        <v>0.11111111111111116</v>
      </c>
      <c r="J15" s="73">
        <f>I15*'Расчет субсидий'!M15</f>
        <v>1.1111111111111116</v>
      </c>
      <c r="K15" s="74">
        <f t="shared" si="1"/>
        <v>1708.5870472166187</v>
      </c>
      <c r="L15" s="73">
        <f>'Расчет субсидий'!P15-1</f>
        <v>-0.20847439610103047</v>
      </c>
      <c r="M15" s="73">
        <f>L15*'Расчет субсидий'!Q15</f>
        <v>-4.1694879220206094</v>
      </c>
      <c r="N15" s="74">
        <f t="shared" si="2"/>
        <v>-6411.5397513814905</v>
      </c>
      <c r="O15" s="73">
        <f>'Расчет субсидий'!R15-1</f>
        <v>0</v>
      </c>
      <c r="P15" s="73">
        <f>O15*'Расчет субсидий'!S15</f>
        <v>0</v>
      </c>
      <c r="Q15" s="74">
        <f t="shared" si="3"/>
        <v>0</v>
      </c>
      <c r="R15" s="32" t="s">
        <v>376</v>
      </c>
      <c r="S15" s="32" t="s">
        <v>376</v>
      </c>
      <c r="T15" s="32" t="s">
        <v>376</v>
      </c>
      <c r="U15" s="32" t="s">
        <v>376</v>
      </c>
      <c r="V15" s="32" t="s">
        <v>376</v>
      </c>
      <c r="W15" s="32" t="s">
        <v>376</v>
      </c>
      <c r="X15" s="31" t="s">
        <v>429</v>
      </c>
      <c r="Y15" s="31" t="s">
        <v>429</v>
      </c>
      <c r="Z15" s="31" t="s">
        <v>429</v>
      </c>
      <c r="AA15" s="31" t="s">
        <v>429</v>
      </c>
      <c r="AB15" s="31" t="s">
        <v>429</v>
      </c>
      <c r="AC15" s="31" t="s">
        <v>429</v>
      </c>
      <c r="AD15" s="32" t="s">
        <v>376</v>
      </c>
      <c r="AE15" s="32" t="s">
        <v>376</v>
      </c>
      <c r="AF15" s="32" t="s">
        <v>376</v>
      </c>
      <c r="AG15" s="73">
        <f t="shared" si="4"/>
        <v>-3.4038285513234623</v>
      </c>
      <c r="AH15" s="31" t="str">
        <f>IF('Расчет субсидий'!AZ15="+",'Расчет субсидий'!AZ15,"-")</f>
        <v>-</v>
      </c>
    </row>
    <row r="16" spans="1:34" ht="15" customHeight="1">
      <c r="A16" s="33" t="s">
        <v>14</v>
      </c>
      <c r="B16" s="70">
        <f>'Расчет субсидий'!AS16</f>
        <v>17.336363636364695</v>
      </c>
      <c r="C16" s="73">
        <f>'Расчет субсидий'!D16-1</f>
        <v>2.733174170315622E-2</v>
      </c>
      <c r="D16" s="73">
        <f>C16*'Расчет субсидий'!E16</f>
        <v>0.54663483406312441</v>
      </c>
      <c r="E16" s="74">
        <f t="shared" si="0"/>
        <v>495.04451538493146</v>
      </c>
      <c r="F16" s="31" t="s">
        <v>429</v>
      </c>
      <c r="G16" s="31" t="s">
        <v>429</v>
      </c>
      <c r="H16" s="31" t="s">
        <v>429</v>
      </c>
      <c r="I16" s="73">
        <f>'Расчет субсидий'!L16-1</f>
        <v>0.18181818181818166</v>
      </c>
      <c r="J16" s="73">
        <f>I16*'Расчет субсидий'!M16</f>
        <v>1.8181818181818166</v>
      </c>
      <c r="K16" s="74">
        <f t="shared" si="1"/>
        <v>1646.5854002995559</v>
      </c>
      <c r="L16" s="73">
        <f>'Расчет субсидий'!P16-1</f>
        <v>-0.11728368027896108</v>
      </c>
      <c r="M16" s="73">
        <f>L16*'Расчет субсидий'!Q16</f>
        <v>-2.3456736055792216</v>
      </c>
      <c r="N16" s="74">
        <f t="shared" si="2"/>
        <v>-2124.2935520481224</v>
      </c>
      <c r="O16" s="73">
        <f>'Расчет субсидий'!R16-1</f>
        <v>0</v>
      </c>
      <c r="P16" s="73">
        <f>O16*'Расчет субсидий'!S16</f>
        <v>0</v>
      </c>
      <c r="Q16" s="74">
        <f t="shared" si="3"/>
        <v>0</v>
      </c>
      <c r="R16" s="32" t="s">
        <v>376</v>
      </c>
      <c r="S16" s="32" t="s">
        <v>376</v>
      </c>
      <c r="T16" s="32" t="s">
        <v>376</v>
      </c>
      <c r="U16" s="32" t="s">
        <v>376</v>
      </c>
      <c r="V16" s="32" t="s">
        <v>376</v>
      </c>
      <c r="W16" s="32" t="s">
        <v>376</v>
      </c>
      <c r="X16" s="31" t="s">
        <v>429</v>
      </c>
      <c r="Y16" s="31" t="s">
        <v>429</v>
      </c>
      <c r="Z16" s="31" t="s">
        <v>429</v>
      </c>
      <c r="AA16" s="31" t="s">
        <v>429</v>
      </c>
      <c r="AB16" s="31" t="s">
        <v>429</v>
      </c>
      <c r="AC16" s="31" t="s">
        <v>429</v>
      </c>
      <c r="AD16" s="32" t="s">
        <v>376</v>
      </c>
      <c r="AE16" s="32" t="s">
        <v>376</v>
      </c>
      <c r="AF16" s="32" t="s">
        <v>376</v>
      </c>
      <c r="AG16" s="73">
        <f t="shared" si="4"/>
        <v>1.9143046665719421E-2</v>
      </c>
      <c r="AH16" s="31" t="str">
        <f>IF('Расчет субсидий'!AZ16="+",'Расчет субсидий'!AZ16,"-")</f>
        <v>-</v>
      </c>
    </row>
    <row r="17" spans="1:34" ht="15" customHeight="1">
      <c r="A17" s="34" t="s">
        <v>21</v>
      </c>
      <c r="B17" s="69">
        <f>'Расчет субсидий'!AS17</f>
        <v>12764.854545454546</v>
      </c>
      <c r="C17" s="69"/>
      <c r="D17" s="69"/>
      <c r="E17" s="69">
        <f>SUM(E18:E44)</f>
        <v>1920.1481458662167</v>
      </c>
      <c r="F17" s="69"/>
      <c r="G17" s="69"/>
      <c r="H17" s="69">
        <f>SUM(H18:H44)</f>
        <v>0</v>
      </c>
      <c r="I17" s="69"/>
      <c r="J17" s="69"/>
      <c r="K17" s="69">
        <f>SUM(K18:K44)</f>
        <v>5018.8760256046908</v>
      </c>
      <c r="L17" s="69"/>
      <c r="M17" s="69"/>
      <c r="N17" s="69">
        <f>SUM(N18:N44)</f>
        <v>-20097.208348854947</v>
      </c>
      <c r="O17" s="69"/>
      <c r="P17" s="69"/>
      <c r="Q17" s="69">
        <f>SUM(Q18:Q44)</f>
        <v>0</v>
      </c>
      <c r="R17" s="69"/>
      <c r="S17" s="69"/>
      <c r="T17" s="69">
        <f>SUM(T18:T44)</f>
        <v>6721.0676585771562</v>
      </c>
      <c r="U17" s="69"/>
      <c r="V17" s="69"/>
      <c r="W17" s="69">
        <f>SUM(W18:W44)</f>
        <v>17177.751920362523</v>
      </c>
      <c r="X17" s="69"/>
      <c r="Y17" s="69"/>
      <c r="Z17" s="69">
        <f>SUM(Z18:Z44)</f>
        <v>0</v>
      </c>
      <c r="AA17" s="69"/>
      <c r="AB17" s="69"/>
      <c r="AC17" s="69">
        <f>SUM(AC18:AC44)</f>
        <v>0</v>
      </c>
      <c r="AD17" s="69"/>
      <c r="AE17" s="69"/>
      <c r="AF17" s="69">
        <f>SUM(AF18:AF44)</f>
        <v>2024.2191438989162</v>
      </c>
      <c r="AG17" s="69"/>
      <c r="AH17" s="69"/>
    </row>
    <row r="18" spans="1:34" ht="15" customHeight="1">
      <c r="A18" s="35" t="s">
        <v>0</v>
      </c>
      <c r="B18" s="70">
        <f>'Расчет субсидий'!AS18</f>
        <v>103.8727272727283</v>
      </c>
      <c r="C18" s="73">
        <f>'Расчет субсидий'!D18-1</f>
        <v>-1.6132743898746416E-2</v>
      </c>
      <c r="D18" s="73">
        <f>C18*'Расчет субсидий'!E18</f>
        <v>-0.16132743898746416</v>
      </c>
      <c r="E18" s="74">
        <f t="shared" ref="E18:E44" si="5">$B18*D18/$AG18</f>
        <v>-18.049214701372321</v>
      </c>
      <c r="F18" s="31" t="s">
        <v>429</v>
      </c>
      <c r="G18" s="31" t="s">
        <v>429</v>
      </c>
      <c r="H18" s="31" t="s">
        <v>429</v>
      </c>
      <c r="I18" s="73">
        <f>'Расчет субсидий'!L18-1</f>
        <v>0.14285714285714279</v>
      </c>
      <c r="J18" s="73">
        <f>I18*'Расчет субсидий'!M18</f>
        <v>2.1428571428571419</v>
      </c>
      <c r="K18" s="74">
        <f t="shared" ref="K18:K44" si="6">$B18*J18/$AG18</f>
        <v>239.74153986789054</v>
      </c>
      <c r="L18" s="73">
        <f>'Расчет субсидий'!P18-1</f>
        <v>-0.11625746207985876</v>
      </c>
      <c r="M18" s="73">
        <f>L18*'Расчет субсидий'!Q18</f>
        <v>-2.3251492415971753</v>
      </c>
      <c r="N18" s="74">
        <f t="shared" ref="N18:N44" si="7">$B18*M18/$AG18</f>
        <v>-260.13626781481025</v>
      </c>
      <c r="O18" s="73">
        <f>'Расчет субсидий'!R18-1</f>
        <v>0</v>
      </c>
      <c r="P18" s="73">
        <f>O18*'Расчет субсидий'!S18</f>
        <v>0</v>
      </c>
      <c r="Q18" s="74">
        <f t="shared" ref="Q18:Q44" si="8">$B18*P18/$AG18</f>
        <v>0</v>
      </c>
      <c r="R18" s="73">
        <f>'Расчет субсидий'!V18-1</f>
        <v>5.0928381962864755E-2</v>
      </c>
      <c r="S18" s="73">
        <f>R18*'Расчет субсидий'!W18</f>
        <v>1.0185676392572951</v>
      </c>
      <c r="T18" s="74">
        <f>$B18*S18/$AG18</f>
        <v>113.95672133773482</v>
      </c>
      <c r="U18" s="73">
        <f>'Расчет субсидий'!Z18-1</f>
        <v>3.0327868852459083E-2</v>
      </c>
      <c r="V18" s="73">
        <f>U18*'Расчет субсидий'!AA18</f>
        <v>0.45491803278688625</v>
      </c>
      <c r="W18" s="74">
        <f>$B18*V18/$AG18</f>
        <v>50.895949857199845</v>
      </c>
      <c r="X18" s="31" t="s">
        <v>429</v>
      </c>
      <c r="Y18" s="31" t="s">
        <v>429</v>
      </c>
      <c r="Z18" s="31" t="s">
        <v>429</v>
      </c>
      <c r="AA18" s="31" t="s">
        <v>429</v>
      </c>
      <c r="AB18" s="31" t="s">
        <v>429</v>
      </c>
      <c r="AC18" s="31" t="s">
        <v>429</v>
      </c>
      <c r="AD18" s="73">
        <f>'Расчет субсидий'!AL18-1</f>
        <v>-1.0071561091969272E-2</v>
      </c>
      <c r="AE18" s="73">
        <f>AD18*'Расчет субсидий'!AM18</f>
        <v>-0.20143122183938544</v>
      </c>
      <c r="AF18" s="74">
        <f>$B18*AE18/$AG18</f>
        <v>-22.536001273914312</v>
      </c>
      <c r="AG18" s="73">
        <f>D18+J18+M18+P18+S18+V18+AE18</f>
        <v>0.92843491247729837</v>
      </c>
      <c r="AH18" s="31" t="str">
        <f>IF('Расчет субсидий'!AZ18="+",'Расчет субсидий'!AZ18,"-")</f>
        <v>-</v>
      </c>
    </row>
    <row r="19" spans="1:34" ht="15" customHeight="1">
      <c r="A19" s="35" t="s">
        <v>22</v>
      </c>
      <c r="B19" s="70">
        <f>'Расчет субсидий'!AS19</f>
        <v>-146.48181818181911</v>
      </c>
      <c r="C19" s="73">
        <f>'Расчет субсидий'!D19-1</f>
        <v>7.7902022524658054E-2</v>
      </c>
      <c r="D19" s="73">
        <f>C19*'Расчет субсидий'!E19</f>
        <v>0.77902022524658054</v>
      </c>
      <c r="E19" s="74">
        <f t="shared" si="5"/>
        <v>156.32295234257128</v>
      </c>
      <c r="F19" s="31" t="s">
        <v>429</v>
      </c>
      <c r="G19" s="31" t="s">
        <v>429</v>
      </c>
      <c r="H19" s="31" t="s">
        <v>429</v>
      </c>
      <c r="I19" s="73">
        <f>'Расчет субсидий'!L19-1</f>
        <v>0</v>
      </c>
      <c r="J19" s="73">
        <f>I19*'Расчет субсидий'!M19</f>
        <v>0</v>
      </c>
      <c r="K19" s="74">
        <f t="shared" si="6"/>
        <v>0</v>
      </c>
      <c r="L19" s="73">
        <f>'Расчет субсидий'!P19-1</f>
        <v>-0.22178073118095765</v>
      </c>
      <c r="M19" s="73">
        <f>L19*'Расчет субсидий'!Q19</f>
        <v>-4.4356146236191529</v>
      </c>
      <c r="N19" s="74">
        <f t="shared" si="7"/>
        <v>-890.07749856372891</v>
      </c>
      <c r="O19" s="73">
        <f>'Расчет субсидий'!R19-1</f>
        <v>0</v>
      </c>
      <c r="P19" s="73">
        <f>O19*'Расчет субсидий'!S19</f>
        <v>0</v>
      </c>
      <c r="Q19" s="74">
        <f t="shared" si="8"/>
        <v>0</v>
      </c>
      <c r="R19" s="73">
        <f>'Расчет субсидий'!V19-1</f>
        <v>5.2630215081627352E-2</v>
      </c>
      <c r="S19" s="73">
        <f>R19*'Расчет субсидий'!W19</f>
        <v>1.052604301632547</v>
      </c>
      <c r="T19" s="74">
        <f t="shared" ref="T19:T44" si="9">$B19*S19/$AG19</f>
        <v>211.22200264775788</v>
      </c>
      <c r="U19" s="73">
        <f>'Расчет субсидий'!Z19-1</f>
        <v>8.2036775106081983E-2</v>
      </c>
      <c r="V19" s="73">
        <f>U19*'Расчет субсидий'!AA19</f>
        <v>0.82036775106081983</v>
      </c>
      <c r="W19" s="74">
        <f t="shared" ref="W19:W44" si="10">$B19*V19/$AG19</f>
        <v>164.61999919433521</v>
      </c>
      <c r="X19" s="31" t="s">
        <v>429</v>
      </c>
      <c r="Y19" s="31" t="s">
        <v>429</v>
      </c>
      <c r="Z19" s="31" t="s">
        <v>429</v>
      </c>
      <c r="AA19" s="31" t="s">
        <v>429</v>
      </c>
      <c r="AB19" s="31" t="s">
        <v>429</v>
      </c>
      <c r="AC19" s="31" t="s">
        <v>429</v>
      </c>
      <c r="AD19" s="73">
        <f>'Расчет субсидий'!AL19-1</f>
        <v>5.2682222756795793E-2</v>
      </c>
      <c r="AE19" s="73">
        <f>AD19*'Расчет субсидий'!AM19</f>
        <v>1.0536444551359159</v>
      </c>
      <c r="AF19" s="74">
        <f t="shared" ref="AF19:AF44" si="11">$B19*AE19/$AG19</f>
        <v>211.43072619724546</v>
      </c>
      <c r="AG19" s="73">
        <f t="shared" ref="AG19:AG44" si="12">D19+J19+M19+P19+S19+V19+AE19</f>
        <v>-0.72997789054328965</v>
      </c>
      <c r="AH19" s="31" t="str">
        <f>IF('Расчет субсидий'!AZ19="+",'Расчет субсидий'!AZ19,"-")</f>
        <v>-</v>
      </c>
    </row>
    <row r="20" spans="1:34" ht="15" customHeight="1">
      <c r="A20" s="35" t="s">
        <v>23</v>
      </c>
      <c r="B20" s="70">
        <f>'Расчет субсидий'!AS20</f>
        <v>-469.45454545454413</v>
      </c>
      <c r="C20" s="73">
        <f>'Расчет субсидий'!D20-1</f>
        <v>0.10522485147154281</v>
      </c>
      <c r="D20" s="73">
        <f>C20*'Расчет субсидий'!E20</f>
        <v>1.0522485147154281</v>
      </c>
      <c r="E20" s="74">
        <f t="shared" si="5"/>
        <v>173.1939718752939</v>
      </c>
      <c r="F20" s="31" t="s">
        <v>429</v>
      </c>
      <c r="G20" s="31" t="s">
        <v>429</v>
      </c>
      <c r="H20" s="31" t="s">
        <v>429</v>
      </c>
      <c r="I20" s="73">
        <f>'Расчет субсидий'!L20-1</f>
        <v>0.14999999999999991</v>
      </c>
      <c r="J20" s="73">
        <f>I20*'Расчет субсидий'!M20</f>
        <v>1.4999999999999991</v>
      </c>
      <c r="K20" s="74">
        <f t="shared" si="6"/>
        <v>246.89125637131355</v>
      </c>
      <c r="L20" s="73">
        <f>'Расчет субсидий'!P20-1</f>
        <v>-5.7643554789642337E-2</v>
      </c>
      <c r="M20" s="73">
        <f>L20*'Расчет субсидий'!Q20</f>
        <v>-1.1528710957928467</v>
      </c>
      <c r="N20" s="74">
        <f t="shared" si="7"/>
        <v>-189.7558621829794</v>
      </c>
      <c r="O20" s="73">
        <f>'Расчет субсидий'!R20-1</f>
        <v>0</v>
      </c>
      <c r="P20" s="73">
        <f>O20*'Расчет субсидий'!S20</f>
        <v>0</v>
      </c>
      <c r="Q20" s="74">
        <f t="shared" si="8"/>
        <v>0</v>
      </c>
      <c r="R20" s="73">
        <f>'Расчет субсидий'!V20-1</f>
        <v>0.33943324153859811</v>
      </c>
      <c r="S20" s="73">
        <f>R20*'Расчет субсидий'!W20</f>
        <v>6.7886648307719621</v>
      </c>
      <c r="T20" s="74">
        <f t="shared" si="9"/>
        <v>1117.3746594353611</v>
      </c>
      <c r="U20" s="73">
        <f>'Расчет субсидий'!Z20-1</f>
        <v>-0.55495300072306575</v>
      </c>
      <c r="V20" s="73">
        <f>U20*'Расчет субсидий'!AA20</f>
        <v>-11.099060014461315</v>
      </c>
      <c r="W20" s="74">
        <f t="shared" si="10"/>
        <v>-1826.8405810073102</v>
      </c>
      <c r="X20" s="31" t="s">
        <v>429</v>
      </c>
      <c r="Y20" s="31" t="s">
        <v>429</v>
      </c>
      <c r="Z20" s="31" t="s">
        <v>429</v>
      </c>
      <c r="AA20" s="31" t="s">
        <v>429</v>
      </c>
      <c r="AB20" s="31" t="s">
        <v>429</v>
      </c>
      <c r="AC20" s="31" t="s">
        <v>429</v>
      </c>
      <c r="AD20" s="73">
        <f>'Расчет субсидий'!AL20-1</f>
        <v>2.9411764705882248E-3</v>
      </c>
      <c r="AE20" s="73">
        <f>AD20*'Расчет субсидий'!AM20</f>
        <v>5.8823529411764497E-2</v>
      </c>
      <c r="AF20" s="74">
        <f t="shared" si="11"/>
        <v>9.682010053776974</v>
      </c>
      <c r="AG20" s="73">
        <f t="shared" si="12"/>
        <v>-2.8521942353550074</v>
      </c>
      <c r="AH20" s="31" t="str">
        <f>IF('Расчет субсидий'!AZ20="+",'Расчет субсидий'!AZ20,"-")</f>
        <v>-</v>
      </c>
    </row>
    <row r="21" spans="1:34" ht="15" customHeight="1">
      <c r="A21" s="35" t="s">
        <v>24</v>
      </c>
      <c r="B21" s="70">
        <f>'Расчет субсидий'!AS21</f>
        <v>-208.23636363636433</v>
      </c>
      <c r="C21" s="73">
        <f>'Расчет субсидий'!D21-1</f>
        <v>3.605969104196749E-3</v>
      </c>
      <c r="D21" s="73">
        <f>C21*'Расчет субсидий'!E21</f>
        <v>3.605969104196749E-2</v>
      </c>
      <c r="E21" s="74">
        <f t="shared" si="5"/>
        <v>5.6083553155826271</v>
      </c>
      <c r="F21" s="31" t="s">
        <v>429</v>
      </c>
      <c r="G21" s="31" t="s">
        <v>429</v>
      </c>
      <c r="H21" s="31" t="s">
        <v>429</v>
      </c>
      <c r="I21" s="73">
        <f>'Расчет субсидий'!L21-1</f>
        <v>0.26315789473684204</v>
      </c>
      <c r="J21" s="73">
        <f>I21*'Расчет субсидий'!M21</f>
        <v>2.6315789473684204</v>
      </c>
      <c r="K21" s="74">
        <f t="shared" si="6"/>
        <v>409.28885831750995</v>
      </c>
      <c r="L21" s="73">
        <f>'Расчет субсидий'!P21-1</f>
        <v>-0.21551046519145634</v>
      </c>
      <c r="M21" s="73">
        <f>L21*'Расчет субсидий'!Q21</f>
        <v>-4.3102093038291267</v>
      </c>
      <c r="N21" s="74">
        <f t="shared" si="7"/>
        <v>-670.36584512801869</v>
      </c>
      <c r="O21" s="73">
        <f>'Расчет субсидий'!R21-1</f>
        <v>0</v>
      </c>
      <c r="P21" s="73">
        <f>O21*'Расчет субсидий'!S21</f>
        <v>0</v>
      </c>
      <c r="Q21" s="74">
        <f t="shared" si="8"/>
        <v>0</v>
      </c>
      <c r="R21" s="73">
        <f>'Расчет субсидий'!V21-1</f>
        <v>-0.1801769911504425</v>
      </c>
      <c r="S21" s="73">
        <f>R21*'Расчет субсидий'!W21</f>
        <v>-1.801769911504425</v>
      </c>
      <c r="T21" s="74">
        <f t="shared" si="9"/>
        <v>-280.22885301158522</v>
      </c>
      <c r="U21" s="73">
        <f>'Расчет субсидий'!Z21-1</f>
        <v>0.2215962441314554</v>
      </c>
      <c r="V21" s="73">
        <f>U21*'Расчет субсидий'!AA21</f>
        <v>3.323943661971831</v>
      </c>
      <c r="W21" s="74">
        <f t="shared" si="10"/>
        <v>516.97218047766626</v>
      </c>
      <c r="X21" s="31" t="s">
        <v>429</v>
      </c>
      <c r="Y21" s="31" t="s">
        <v>429</v>
      </c>
      <c r="Z21" s="31" t="s">
        <v>429</v>
      </c>
      <c r="AA21" s="31" t="s">
        <v>429</v>
      </c>
      <c r="AB21" s="31" t="s">
        <v>429</v>
      </c>
      <c r="AC21" s="31" t="s">
        <v>429</v>
      </c>
      <c r="AD21" s="73">
        <f>'Расчет субсидий'!AL21-1</f>
        <v>-6.0924369747899165E-2</v>
      </c>
      <c r="AE21" s="73">
        <f>AD21*'Расчет субсидий'!AM21</f>
        <v>-1.2184873949579833</v>
      </c>
      <c r="AF21" s="74">
        <f t="shared" si="11"/>
        <v>-189.5110596075194</v>
      </c>
      <c r="AG21" s="73">
        <f t="shared" si="12"/>
        <v>-1.3388843099093162</v>
      </c>
      <c r="AH21" s="31" t="str">
        <f>IF('Расчет субсидий'!AZ21="+",'Расчет субсидий'!AZ21,"-")</f>
        <v>-</v>
      </c>
    </row>
    <row r="22" spans="1:34" ht="15" customHeight="1">
      <c r="A22" s="35" t="s">
        <v>25</v>
      </c>
      <c r="B22" s="70">
        <f>'Расчет субсидий'!AS22</f>
        <v>1753.5727272727272</v>
      </c>
      <c r="C22" s="73">
        <f>'Расчет субсидий'!D22-1</f>
        <v>-4.893036733998124E-2</v>
      </c>
      <c r="D22" s="73">
        <f>C22*'Расчет субсидий'!E22</f>
        <v>-0.4893036733998124</v>
      </c>
      <c r="E22" s="74">
        <f t="shared" si="5"/>
        <v>-119.48994805091075</v>
      </c>
      <c r="F22" s="31" t="s">
        <v>429</v>
      </c>
      <c r="G22" s="31" t="s">
        <v>429</v>
      </c>
      <c r="H22" s="31" t="s">
        <v>429</v>
      </c>
      <c r="I22" s="73">
        <f>'Расчет субсидий'!L22-1</f>
        <v>0.26315789473684204</v>
      </c>
      <c r="J22" s="73">
        <f>I22*'Расчет субсидий'!M22</f>
        <v>2.6315789473684204</v>
      </c>
      <c r="K22" s="74">
        <f t="shared" si="6"/>
        <v>642.64228700361014</v>
      </c>
      <c r="L22" s="73">
        <f>'Расчет субсидий'!P22-1</f>
        <v>-0.2203022002884959</v>
      </c>
      <c r="M22" s="73">
        <f>L22*'Расчет субсидий'!Q22</f>
        <v>-4.4060440057699175</v>
      </c>
      <c r="N22" s="74">
        <f t="shared" si="7"/>
        <v>-1075.9738746724806</v>
      </c>
      <c r="O22" s="73">
        <f>'Расчет субсидий'!R22-1</f>
        <v>0</v>
      </c>
      <c r="P22" s="73">
        <f>O22*'Расчет субсидий'!S22</f>
        <v>0</v>
      </c>
      <c r="Q22" s="74">
        <f t="shared" si="8"/>
        <v>0</v>
      </c>
      <c r="R22" s="73">
        <f>'Расчет субсидий'!V22-1</f>
        <v>0.24076059761240964</v>
      </c>
      <c r="S22" s="73">
        <f>R22*'Расчет субсидий'!W22</f>
        <v>3.6114089641861447</v>
      </c>
      <c r="T22" s="74">
        <f t="shared" si="9"/>
        <v>881.92076409897095</v>
      </c>
      <c r="U22" s="73">
        <f>'Расчет субсидий'!Z22-1</f>
        <v>0.33141945773524717</v>
      </c>
      <c r="V22" s="73">
        <f>U22*'Расчет субсидий'!AA22</f>
        <v>4.9712918660287073</v>
      </c>
      <c r="W22" s="74">
        <f t="shared" si="10"/>
        <v>1214.0097021759109</v>
      </c>
      <c r="X22" s="31" t="s">
        <v>429</v>
      </c>
      <c r="Y22" s="31" t="s">
        <v>429</v>
      </c>
      <c r="Z22" s="31" t="s">
        <v>429</v>
      </c>
      <c r="AA22" s="31" t="s">
        <v>429</v>
      </c>
      <c r="AB22" s="31" t="s">
        <v>429</v>
      </c>
      <c r="AC22" s="31" t="s">
        <v>429</v>
      </c>
      <c r="AD22" s="73">
        <f>'Расчет субсидий'!AL22-1</f>
        <v>4.3091787439613505E-2</v>
      </c>
      <c r="AE22" s="73">
        <f>AD22*'Расчет субсидий'!AM22</f>
        <v>0.8618357487922701</v>
      </c>
      <c r="AF22" s="74">
        <f t="shared" si="11"/>
        <v>210.46379671762671</v>
      </c>
      <c r="AG22" s="73">
        <f t="shared" si="12"/>
        <v>7.1807678472058125</v>
      </c>
      <c r="AH22" s="31" t="str">
        <f>IF('Расчет субсидий'!AZ22="+",'Расчет субсидий'!AZ22,"-")</f>
        <v>-</v>
      </c>
    </row>
    <row r="23" spans="1:34" ht="15" customHeight="1">
      <c r="A23" s="35" t="s">
        <v>26</v>
      </c>
      <c r="B23" s="70">
        <f>'Расчет субсидий'!AS23</f>
        <v>1017.4090909090919</v>
      </c>
      <c r="C23" s="73">
        <f>'Расчет субсидий'!D23-1</f>
        <v>8.4216232382519074E-2</v>
      </c>
      <c r="D23" s="73">
        <f>C23*'Расчет субсидий'!E23</f>
        <v>0.84216232382519074</v>
      </c>
      <c r="E23" s="74">
        <f t="shared" si="5"/>
        <v>193.76054112623262</v>
      </c>
      <c r="F23" s="31" t="s">
        <v>429</v>
      </c>
      <c r="G23" s="31" t="s">
        <v>429</v>
      </c>
      <c r="H23" s="31" t="s">
        <v>429</v>
      </c>
      <c r="I23" s="73">
        <f>'Расчет субсидий'!L23-1</f>
        <v>9.0909090909090828E-2</v>
      </c>
      <c r="J23" s="73">
        <f>I23*'Расчет субсидий'!M23</f>
        <v>1.3636363636363624</v>
      </c>
      <c r="K23" s="74">
        <f t="shared" si="6"/>
        <v>313.73870837332083</v>
      </c>
      <c r="L23" s="73">
        <f>'Расчет субсидий'!P23-1</f>
        <v>-9.1048599252319229E-2</v>
      </c>
      <c r="M23" s="73">
        <f>L23*'Расчет субсидий'!Q23</f>
        <v>-1.8209719850463846</v>
      </c>
      <c r="N23" s="74">
        <f t="shared" si="7"/>
        <v>-418.96022561980061</v>
      </c>
      <c r="O23" s="73">
        <f>'Расчет субсидий'!R23-1</f>
        <v>0</v>
      </c>
      <c r="P23" s="73">
        <f>O23*'Расчет субсидий'!S23</f>
        <v>0</v>
      </c>
      <c r="Q23" s="74">
        <f t="shared" si="8"/>
        <v>0</v>
      </c>
      <c r="R23" s="73">
        <f>'Расчет субсидий'!V23-1</f>
        <v>0.13486417904238945</v>
      </c>
      <c r="S23" s="73">
        <f>R23*'Расчет субсидий'!W23</f>
        <v>2.022962685635842</v>
      </c>
      <c r="T23" s="74">
        <f t="shared" si="9"/>
        <v>465.43324672446357</v>
      </c>
      <c r="U23" s="73">
        <f>'Расчет субсидий'!Z23-1</f>
        <v>0.13362887903736542</v>
      </c>
      <c r="V23" s="73">
        <f>U23*'Расчет субсидий'!AA23</f>
        <v>2.0044331855604813</v>
      </c>
      <c r="W23" s="74">
        <f t="shared" si="10"/>
        <v>461.17007101613575</v>
      </c>
      <c r="X23" s="31" t="s">
        <v>429</v>
      </c>
      <c r="Y23" s="31" t="s">
        <v>429</v>
      </c>
      <c r="Z23" s="31" t="s">
        <v>429</v>
      </c>
      <c r="AA23" s="31" t="s">
        <v>429</v>
      </c>
      <c r="AB23" s="31" t="s">
        <v>429</v>
      </c>
      <c r="AC23" s="31" t="s">
        <v>429</v>
      </c>
      <c r="AD23" s="73">
        <f>'Расчет субсидий'!AL23-1</f>
        <v>4.9261083743834533E-4</v>
      </c>
      <c r="AE23" s="73">
        <f>AD23*'Расчет субсидий'!AM23</f>
        <v>9.8522167487669066E-3</v>
      </c>
      <c r="AF23" s="74">
        <f t="shared" si="11"/>
        <v>2.2667492887395624</v>
      </c>
      <c r="AG23" s="73">
        <f t="shared" si="12"/>
        <v>4.4220747903602593</v>
      </c>
      <c r="AH23" s="31" t="str">
        <f>IF('Расчет субсидий'!AZ23="+",'Расчет субсидий'!AZ23,"-")</f>
        <v>-</v>
      </c>
    </row>
    <row r="24" spans="1:34" ht="15" customHeight="1">
      <c r="A24" s="35" t="s">
        <v>27</v>
      </c>
      <c r="B24" s="70">
        <f>'Расчет субсидий'!AS24</f>
        <v>1844.3272727272706</v>
      </c>
      <c r="C24" s="73">
        <f>'Расчет субсидий'!D24-1</f>
        <v>1.8876541930952229E-3</v>
      </c>
      <c r="D24" s="73">
        <f>C24*'Расчет субсидий'!E24</f>
        <v>1.8876541930952229E-2</v>
      </c>
      <c r="E24" s="74">
        <f t="shared" si="5"/>
        <v>4.0035588983529093</v>
      </c>
      <c r="F24" s="31" t="s">
        <v>429</v>
      </c>
      <c r="G24" s="31" t="s">
        <v>429</v>
      </c>
      <c r="H24" s="31" t="s">
        <v>429</v>
      </c>
      <c r="I24" s="73">
        <f>'Расчет субсидий'!L24-1</f>
        <v>0</v>
      </c>
      <c r="J24" s="73">
        <f>I24*'Расчет субсидий'!M24</f>
        <v>0</v>
      </c>
      <c r="K24" s="74">
        <f t="shared" si="6"/>
        <v>0</v>
      </c>
      <c r="L24" s="73">
        <f>'Расчет субсидий'!P24-1</f>
        <v>-0.41023134396003325</v>
      </c>
      <c r="M24" s="73">
        <f>L24*'Расчет субсидий'!Q24</f>
        <v>-8.2046268792006654</v>
      </c>
      <c r="N24" s="74">
        <f t="shared" si="7"/>
        <v>-1740.1337104031891</v>
      </c>
      <c r="O24" s="73">
        <f>'Расчет субсидий'!R24-1</f>
        <v>0</v>
      </c>
      <c r="P24" s="73">
        <f>O24*'Расчет субсидий'!S24</f>
        <v>0</v>
      </c>
      <c r="Q24" s="74">
        <f t="shared" si="8"/>
        <v>0</v>
      </c>
      <c r="R24" s="73">
        <f>'Расчет субсидий'!V24-1</f>
        <v>3.8257727820152576E-2</v>
      </c>
      <c r="S24" s="73">
        <f>R24*'Расчет субсидий'!W24</f>
        <v>0.57386591730228864</v>
      </c>
      <c r="T24" s="74">
        <f t="shared" si="9"/>
        <v>121.71222928865841</v>
      </c>
      <c r="U24" s="73">
        <f>'Расчет субсидий'!Z24-1</f>
        <v>0.73381394704006664</v>
      </c>
      <c r="V24" s="73">
        <f>U24*'Расчет субсидий'!AA24</f>
        <v>14.676278940801332</v>
      </c>
      <c r="W24" s="74">
        <f t="shared" si="10"/>
        <v>3112.7177511156865</v>
      </c>
      <c r="X24" s="31" t="s">
        <v>429</v>
      </c>
      <c r="Y24" s="31" t="s">
        <v>429</v>
      </c>
      <c r="Z24" s="31" t="s">
        <v>429</v>
      </c>
      <c r="AA24" s="31" t="s">
        <v>429</v>
      </c>
      <c r="AB24" s="31" t="s">
        <v>429</v>
      </c>
      <c r="AC24" s="31" t="s">
        <v>429</v>
      </c>
      <c r="AD24" s="73">
        <f>'Расчет субсидий'!AL24-1</f>
        <v>8.1574940178377187E-2</v>
      </c>
      <c r="AE24" s="73">
        <f>AD24*'Расчет субсидий'!AM24</f>
        <v>1.6314988035675437</v>
      </c>
      <c r="AF24" s="74">
        <f t="shared" si="11"/>
        <v>346.02744382776189</v>
      </c>
      <c r="AG24" s="73">
        <f t="shared" si="12"/>
        <v>8.6958933244014514</v>
      </c>
      <c r="AH24" s="31" t="str">
        <f>IF('Расчет субсидий'!AZ24="+",'Расчет субсидий'!AZ24,"-")</f>
        <v>-</v>
      </c>
    </row>
    <row r="25" spans="1:34" ht="15" customHeight="1">
      <c r="A25" s="35" t="s">
        <v>28</v>
      </c>
      <c r="B25" s="70">
        <f>'Расчет субсидий'!AS25</f>
        <v>497.30909090908972</v>
      </c>
      <c r="C25" s="73">
        <f>'Расчет субсидий'!D25-1</f>
        <v>0.31817887232663633</v>
      </c>
      <c r="D25" s="73">
        <f>C25*'Расчет субсидий'!E25</f>
        <v>3.1817887232663633</v>
      </c>
      <c r="E25" s="74">
        <f t="shared" si="5"/>
        <v>238.84478539702459</v>
      </c>
      <c r="F25" s="31" t="s">
        <v>429</v>
      </c>
      <c r="G25" s="31" t="s">
        <v>429</v>
      </c>
      <c r="H25" s="31" t="s">
        <v>429</v>
      </c>
      <c r="I25" s="73">
        <f>'Расчет субсидий'!L25-1</f>
        <v>0.36363636363636354</v>
      </c>
      <c r="J25" s="73">
        <f>I25*'Расчет субсидий'!M25</f>
        <v>3.6363636363636354</v>
      </c>
      <c r="K25" s="74">
        <f t="shared" si="6"/>
        <v>272.9679962726135</v>
      </c>
      <c r="L25" s="73">
        <f>'Расчет субсидий'!P25-1</f>
        <v>-2.8706530447669021E-2</v>
      </c>
      <c r="M25" s="73">
        <f>L25*'Расчет субсидий'!Q25</f>
        <v>-0.57413060895338042</v>
      </c>
      <c r="N25" s="74">
        <f t="shared" si="7"/>
        <v>-43.097802529314421</v>
      </c>
      <c r="O25" s="73">
        <f>'Расчет субсидий'!R25-1</f>
        <v>0</v>
      </c>
      <c r="P25" s="73">
        <f>O25*'Расчет субсидий'!S25</f>
        <v>0</v>
      </c>
      <c r="Q25" s="74">
        <f t="shared" si="8"/>
        <v>0</v>
      </c>
      <c r="R25" s="73">
        <f>'Расчет субсидий'!V25-1</f>
        <v>6.421338602124127E-3</v>
      </c>
      <c r="S25" s="73">
        <f>R25*'Расчет субсидий'!W25</f>
        <v>9.6320079031861905E-2</v>
      </c>
      <c r="T25" s="74">
        <f t="shared" si="9"/>
        <v>7.2303822178904609</v>
      </c>
      <c r="U25" s="73">
        <f>'Расчет субсидий'!Z25-1</f>
        <v>0.23988842398884236</v>
      </c>
      <c r="V25" s="73">
        <f>U25*'Расчет субсидий'!AA25</f>
        <v>2.3988842398884236</v>
      </c>
      <c r="W25" s="74">
        <f t="shared" si="10"/>
        <v>180.07512166938105</v>
      </c>
      <c r="X25" s="31" t="s">
        <v>429</v>
      </c>
      <c r="Y25" s="31" t="s">
        <v>429</v>
      </c>
      <c r="Z25" s="31" t="s">
        <v>429</v>
      </c>
      <c r="AA25" s="31" t="s">
        <v>429</v>
      </c>
      <c r="AB25" s="31" t="s">
        <v>429</v>
      </c>
      <c r="AC25" s="31" t="s">
        <v>429</v>
      </c>
      <c r="AD25" s="73">
        <f>'Расчет субсидий'!AL25-1</f>
        <v>-0.10571428571428576</v>
      </c>
      <c r="AE25" s="73">
        <f>AD25*'Расчет субсидий'!AM25</f>
        <v>-2.1142857142857152</v>
      </c>
      <c r="AF25" s="74">
        <f t="shared" si="11"/>
        <v>-158.71139211850542</v>
      </c>
      <c r="AG25" s="73">
        <f t="shared" si="12"/>
        <v>6.6249403553111872</v>
      </c>
      <c r="AH25" s="31" t="str">
        <f>IF('Расчет субсидий'!AZ25="+",'Расчет субсидий'!AZ25,"-")</f>
        <v>-</v>
      </c>
    </row>
    <row r="26" spans="1:34" ht="15" customHeight="1">
      <c r="A26" s="35" t="s">
        <v>29</v>
      </c>
      <c r="B26" s="70">
        <f>'Расчет субсидий'!AS26</f>
        <v>21.290909090908826</v>
      </c>
      <c r="C26" s="73">
        <f>'Расчет субсидий'!D26-1</f>
        <v>-4.7507070283858699E-2</v>
      </c>
      <c r="D26" s="73">
        <f>C26*'Расчет субсидий'!E26</f>
        <v>-0.47507070283858699</v>
      </c>
      <c r="E26" s="74">
        <f t="shared" si="5"/>
        <v>-101.99114191776587</v>
      </c>
      <c r="F26" s="31" t="s">
        <v>429</v>
      </c>
      <c r="G26" s="31" t="s">
        <v>429</v>
      </c>
      <c r="H26" s="31" t="s">
        <v>429</v>
      </c>
      <c r="I26" s="73">
        <f>'Расчет субсидий'!L26-1</f>
        <v>4.5454545454545192E-2</v>
      </c>
      <c r="J26" s="73">
        <f>I26*'Расчет субсидий'!M26</f>
        <v>0.68181818181817788</v>
      </c>
      <c r="K26" s="74">
        <f t="shared" si="6"/>
        <v>146.37698037034718</v>
      </c>
      <c r="L26" s="73">
        <f>'Расчет субсидий'!P26-1</f>
        <v>-3.1599379112415615E-2</v>
      </c>
      <c r="M26" s="73">
        <f>L26*'Расчет субсидий'!Q26</f>
        <v>-0.63198758224831231</v>
      </c>
      <c r="N26" s="74">
        <f t="shared" si="7"/>
        <v>-135.67903641756186</v>
      </c>
      <c r="O26" s="73">
        <f>'Расчет субсидий'!R26-1</f>
        <v>0</v>
      </c>
      <c r="P26" s="73">
        <f>O26*'Расчет субсидий'!S26</f>
        <v>0</v>
      </c>
      <c r="Q26" s="74">
        <f t="shared" si="8"/>
        <v>0</v>
      </c>
      <c r="R26" s="73">
        <f>'Расчет субсидий'!V26-1</f>
        <v>-5.0812007874015963E-3</v>
      </c>
      <c r="S26" s="73">
        <f>R26*'Расчет субсидий'!W26</f>
        <v>-0.10162401574803193</v>
      </c>
      <c r="T26" s="74">
        <f t="shared" si="9"/>
        <v>-21.817277618848223</v>
      </c>
      <c r="U26" s="73">
        <f>'Расчет субсидий'!Z26-1</f>
        <v>0.13534482758620703</v>
      </c>
      <c r="V26" s="73">
        <f>U26*'Расчет субсидий'!AA26</f>
        <v>1.3534482758620703</v>
      </c>
      <c r="W26" s="74">
        <f t="shared" si="10"/>
        <v>290.56671850527732</v>
      </c>
      <c r="X26" s="31" t="s">
        <v>429</v>
      </c>
      <c r="Y26" s="31" t="s">
        <v>429</v>
      </c>
      <c r="Z26" s="31" t="s">
        <v>429</v>
      </c>
      <c r="AA26" s="31" t="s">
        <v>429</v>
      </c>
      <c r="AB26" s="31" t="s">
        <v>429</v>
      </c>
      <c r="AC26" s="31" t="s">
        <v>429</v>
      </c>
      <c r="AD26" s="73">
        <f>'Расчет субсидий'!AL26-1</f>
        <v>-3.6370597243491565E-2</v>
      </c>
      <c r="AE26" s="73">
        <f>AD26*'Расчет субсидий'!AM26</f>
        <v>-0.7274119448698313</v>
      </c>
      <c r="AF26" s="74">
        <f t="shared" si="11"/>
        <v>-156.16533383053968</v>
      </c>
      <c r="AG26" s="73">
        <f t="shared" si="12"/>
        <v>9.9172211975485647E-2</v>
      </c>
      <c r="AH26" s="31" t="str">
        <f>IF('Расчет субсидий'!AZ26="+",'Расчет субсидий'!AZ26,"-")</f>
        <v>-</v>
      </c>
    </row>
    <row r="27" spans="1:34" ht="15" customHeight="1">
      <c r="A27" s="35" t="s">
        <v>30</v>
      </c>
      <c r="B27" s="70">
        <f>'Расчет субсидий'!AS27</f>
        <v>337.22727272727298</v>
      </c>
      <c r="C27" s="73">
        <f>'Расчет субсидий'!D27-1</f>
        <v>5.6026228747171114E-2</v>
      </c>
      <c r="D27" s="73">
        <f>C27*'Расчет субсидий'!E27</f>
        <v>0.56026228747171114</v>
      </c>
      <c r="E27" s="74">
        <f t="shared" si="5"/>
        <v>28.842680812355081</v>
      </c>
      <c r="F27" s="31" t="s">
        <v>429</v>
      </c>
      <c r="G27" s="31" t="s">
        <v>429</v>
      </c>
      <c r="H27" s="31" t="s">
        <v>429</v>
      </c>
      <c r="I27" s="73">
        <f>'Расчет субсидий'!L27-1</f>
        <v>-0.16666666666666663</v>
      </c>
      <c r="J27" s="73">
        <f>I27*'Расчет субсидий'!M27</f>
        <v>-2.4999999999999996</v>
      </c>
      <c r="K27" s="74">
        <f t="shared" si="6"/>
        <v>-128.70168784031981</v>
      </c>
      <c r="L27" s="73">
        <f>'Расчет субсидий'!P27-1</f>
        <v>-0.17773614391504333</v>
      </c>
      <c r="M27" s="73">
        <f>L27*'Расчет субсидий'!Q27</f>
        <v>-3.5547228783008666</v>
      </c>
      <c r="N27" s="74">
        <f t="shared" si="7"/>
        <v>-182.99953369676854</v>
      </c>
      <c r="O27" s="73">
        <f>'Расчет субсидий'!R27-1</f>
        <v>0</v>
      </c>
      <c r="P27" s="73">
        <f>O27*'Расчет субсидий'!S27</f>
        <v>0</v>
      </c>
      <c r="Q27" s="74">
        <f t="shared" si="8"/>
        <v>0</v>
      </c>
      <c r="R27" s="73">
        <f>'Расчет субсидий'!V27-1</f>
        <v>0.11162790697674407</v>
      </c>
      <c r="S27" s="73">
        <f>R27*'Расчет субсидий'!W27</f>
        <v>2.2325581395348815</v>
      </c>
      <c r="T27" s="74">
        <f t="shared" si="9"/>
        <v>114.93360030391341</v>
      </c>
      <c r="U27" s="73">
        <f>'Расчет субсидий'!Z27-1</f>
        <v>0.75354107648725233</v>
      </c>
      <c r="V27" s="73">
        <f>U27*'Расчет субсидий'!AA27</f>
        <v>15.070821529745047</v>
      </c>
      <c r="W27" s="74">
        <f t="shared" si="10"/>
        <v>775.85606720736735</v>
      </c>
      <c r="X27" s="31" t="s">
        <v>429</v>
      </c>
      <c r="Y27" s="31" t="s">
        <v>429</v>
      </c>
      <c r="Z27" s="31" t="s">
        <v>429</v>
      </c>
      <c r="AA27" s="31" t="s">
        <v>429</v>
      </c>
      <c r="AB27" s="31" t="s">
        <v>429</v>
      </c>
      <c r="AC27" s="31" t="s">
        <v>429</v>
      </c>
      <c r="AD27" s="73">
        <f>'Расчет субсидий'!AL27-1</f>
        <v>-0.26291793313069911</v>
      </c>
      <c r="AE27" s="73">
        <f>AD27*'Расчет субсидий'!AM27</f>
        <v>-5.2583586626139827</v>
      </c>
      <c r="AF27" s="74">
        <f t="shared" si="11"/>
        <v>-270.70385405927459</v>
      </c>
      <c r="AG27" s="73">
        <f t="shared" si="12"/>
        <v>6.5505604158367916</v>
      </c>
      <c r="AH27" s="31" t="str">
        <f>IF('Расчет субсидий'!AZ27="+",'Расчет субсидий'!AZ27,"-")</f>
        <v>-</v>
      </c>
    </row>
    <row r="28" spans="1:34" ht="15" customHeight="1">
      <c r="A28" s="35" t="s">
        <v>31</v>
      </c>
      <c r="B28" s="70">
        <f>'Расчет субсидий'!AS28</f>
        <v>-1126.3181818181838</v>
      </c>
      <c r="C28" s="73">
        <f>'Расчет субсидий'!D28-1</f>
        <v>-5.6840609844381884E-3</v>
      </c>
      <c r="D28" s="73">
        <f>C28*'Расчет субсидий'!E28</f>
        <v>-5.6840609844381884E-2</v>
      </c>
      <c r="E28" s="74">
        <f t="shared" si="5"/>
        <v>-14.164934166682512</v>
      </c>
      <c r="F28" s="31" t="s">
        <v>429</v>
      </c>
      <c r="G28" s="31" t="s">
        <v>429</v>
      </c>
      <c r="H28" s="31" t="s">
        <v>429</v>
      </c>
      <c r="I28" s="73">
        <f>'Расчет субсидий'!L28-1</f>
        <v>0.22222222222222232</v>
      </c>
      <c r="J28" s="73">
        <f>I28*'Расчет субсидий'!M28</f>
        <v>2.2222222222222232</v>
      </c>
      <c r="K28" s="74">
        <f t="shared" si="6"/>
        <v>553.78771564372914</v>
      </c>
      <c r="L28" s="73">
        <f>'Расчет субсидий'!P28-1</f>
        <v>-0.54971413663561919</v>
      </c>
      <c r="M28" s="73">
        <f>L28*'Расчет субсидий'!Q28</f>
        <v>-10.994282732712383</v>
      </c>
      <c r="N28" s="74">
        <f t="shared" si="7"/>
        <v>-2739.824423860538</v>
      </c>
      <c r="O28" s="73">
        <f>'Расчет субсидий'!R28-1</f>
        <v>0</v>
      </c>
      <c r="P28" s="73">
        <f>O28*'Расчет субсидий'!S28</f>
        <v>0</v>
      </c>
      <c r="Q28" s="74">
        <f t="shared" si="8"/>
        <v>0</v>
      </c>
      <c r="R28" s="73">
        <f>'Расчет субсидий'!V28-1</f>
        <v>4.7352418796471785E-2</v>
      </c>
      <c r="S28" s="73">
        <f>R28*'Расчет субсидий'!W28</f>
        <v>0.94704837592943569</v>
      </c>
      <c r="T28" s="74">
        <f t="shared" si="9"/>
        <v>236.00869051952955</v>
      </c>
      <c r="U28" s="73">
        <f>'Расчет субсидий'!Z28-1</f>
        <v>0.15221953188054882</v>
      </c>
      <c r="V28" s="73">
        <f>U28*'Расчет субсидий'!AA28</f>
        <v>2.2832929782082321</v>
      </c>
      <c r="W28" s="74">
        <f t="shared" si="10"/>
        <v>569.0068211462866</v>
      </c>
      <c r="X28" s="31" t="s">
        <v>429</v>
      </c>
      <c r="Y28" s="31" t="s">
        <v>429</v>
      </c>
      <c r="Z28" s="31" t="s">
        <v>429</v>
      </c>
      <c r="AA28" s="31" t="s">
        <v>429</v>
      </c>
      <c r="AB28" s="31" t="s">
        <v>429</v>
      </c>
      <c r="AC28" s="31" t="s">
        <v>429</v>
      </c>
      <c r="AD28" s="73">
        <f>'Расчет субсидий'!AL28-1</f>
        <v>5.3945249597423528E-2</v>
      </c>
      <c r="AE28" s="73">
        <f>AD28*'Расчет субсидий'!AM28</f>
        <v>1.0789049919484706</v>
      </c>
      <c r="AF28" s="74">
        <f t="shared" si="11"/>
        <v>268.86794889949169</v>
      </c>
      <c r="AG28" s="73">
        <f t="shared" si="12"/>
        <v>-4.5196547742484041</v>
      </c>
      <c r="AH28" s="31" t="str">
        <f>IF('Расчет субсидий'!AZ28="+",'Расчет субсидий'!AZ28,"-")</f>
        <v>-</v>
      </c>
    </row>
    <row r="29" spans="1:34" ht="15" customHeight="1">
      <c r="A29" s="35" t="s">
        <v>32</v>
      </c>
      <c r="B29" s="70">
        <f>'Расчет субсидий'!AS29</f>
        <v>4499.5181818181809</v>
      </c>
      <c r="C29" s="73">
        <f>'Расчет субсидий'!D29-1</f>
        <v>9.0043716211706704E-2</v>
      </c>
      <c r="D29" s="73">
        <f>C29*'Расчет субсидий'!E29</f>
        <v>0.90043716211706704</v>
      </c>
      <c r="E29" s="74">
        <f t="shared" si="5"/>
        <v>465.76988166496722</v>
      </c>
      <c r="F29" s="31" t="s">
        <v>429</v>
      </c>
      <c r="G29" s="31" t="s">
        <v>429</v>
      </c>
      <c r="H29" s="31" t="s">
        <v>429</v>
      </c>
      <c r="I29" s="73">
        <f>'Расчет субсидий'!L29-1</f>
        <v>0</v>
      </c>
      <c r="J29" s="73">
        <f>I29*'Расчет субсидий'!M29</f>
        <v>0</v>
      </c>
      <c r="K29" s="74">
        <f t="shared" si="6"/>
        <v>0</v>
      </c>
      <c r="L29" s="73">
        <f>'Расчет субсидий'!P29-1</f>
        <v>-0.16092222414740598</v>
      </c>
      <c r="M29" s="73">
        <f>L29*'Расчет субсидий'!Q29</f>
        <v>-3.2184444829481196</v>
      </c>
      <c r="N29" s="74">
        <f t="shared" si="7"/>
        <v>-1664.8074613485555</v>
      </c>
      <c r="O29" s="73">
        <f>'Расчет субсидий'!R29-1</f>
        <v>0</v>
      </c>
      <c r="P29" s="73">
        <f>O29*'Расчет субсидий'!S29</f>
        <v>0</v>
      </c>
      <c r="Q29" s="74">
        <f t="shared" si="8"/>
        <v>0</v>
      </c>
      <c r="R29" s="73">
        <f>'Расчет субсидий'!V29-1</f>
        <v>3.9628349178910893E-2</v>
      </c>
      <c r="S29" s="73">
        <f>R29*'Расчет субсидий'!W29</f>
        <v>0.5944252376836634</v>
      </c>
      <c r="T29" s="74">
        <f t="shared" si="9"/>
        <v>307.47883834962636</v>
      </c>
      <c r="U29" s="73">
        <f>'Расчет субсидий'!Z29-1</f>
        <v>0.41158673339255403</v>
      </c>
      <c r="V29" s="73">
        <f>U29*'Расчет субсидий'!AA29</f>
        <v>10.28966833481385</v>
      </c>
      <c r="W29" s="74">
        <f t="shared" si="10"/>
        <v>5322.5453194421943</v>
      </c>
      <c r="X29" s="31" t="s">
        <v>429</v>
      </c>
      <c r="Y29" s="31" t="s">
        <v>429</v>
      </c>
      <c r="Z29" s="31" t="s">
        <v>429</v>
      </c>
      <c r="AA29" s="31" t="s">
        <v>429</v>
      </c>
      <c r="AB29" s="31" t="s">
        <v>429</v>
      </c>
      <c r="AC29" s="31" t="s">
        <v>429</v>
      </c>
      <c r="AD29" s="73">
        <f>'Расчет субсидий'!AL29-1</f>
        <v>6.6243444659122019E-3</v>
      </c>
      <c r="AE29" s="73">
        <f>AD29*'Расчет субсидий'!AM29</f>
        <v>0.13248688931824404</v>
      </c>
      <c r="AF29" s="74">
        <f t="shared" si="11"/>
        <v>68.531603709949209</v>
      </c>
      <c r="AG29" s="73">
        <f t="shared" si="12"/>
        <v>8.6985731409847045</v>
      </c>
      <c r="AH29" s="31" t="str">
        <f>IF('Расчет субсидий'!AZ29="+",'Расчет субсидий'!AZ29,"-")</f>
        <v>-</v>
      </c>
    </row>
    <row r="30" spans="1:34" ht="15" customHeight="1">
      <c r="A30" s="35" t="s">
        <v>33</v>
      </c>
      <c r="B30" s="70">
        <f>'Расчет субсидий'!AS30</f>
        <v>-25.200000000000728</v>
      </c>
      <c r="C30" s="73">
        <f>'Расчет субсидий'!D30-1</f>
        <v>-5.8115446041524521E-3</v>
      </c>
      <c r="D30" s="73">
        <f>C30*'Расчет субсидий'!E30</f>
        <v>-5.8115446041524521E-2</v>
      </c>
      <c r="E30" s="74">
        <f t="shared" si="5"/>
        <v>-5.4436899596192578</v>
      </c>
      <c r="F30" s="31" t="s">
        <v>429</v>
      </c>
      <c r="G30" s="31" t="s">
        <v>429</v>
      </c>
      <c r="H30" s="31" t="s">
        <v>429</v>
      </c>
      <c r="I30" s="73">
        <f>'Расчет субсидий'!L30-1</f>
        <v>0.18749999999999978</v>
      </c>
      <c r="J30" s="73">
        <f>I30*'Расчет субсидий'!M30</f>
        <v>1.8749999999999978</v>
      </c>
      <c r="K30" s="74">
        <f t="shared" si="6"/>
        <v>175.63177037294133</v>
      </c>
      <c r="L30" s="73">
        <f>'Расчет субсидий'!P30-1</f>
        <v>5.1044423912500525E-2</v>
      </c>
      <c r="M30" s="73">
        <f>L30*'Расчет субсидий'!Q30</f>
        <v>1.0208884782500105</v>
      </c>
      <c r="N30" s="74">
        <f t="shared" si="7"/>
        <v>95.62690708714004</v>
      </c>
      <c r="O30" s="73">
        <f>'Расчет субсидий'!R30-1</f>
        <v>0</v>
      </c>
      <c r="P30" s="73">
        <f>O30*'Расчет субсидий'!S30</f>
        <v>0</v>
      </c>
      <c r="Q30" s="74">
        <f t="shared" si="8"/>
        <v>0</v>
      </c>
      <c r="R30" s="73">
        <f>'Расчет субсидий'!V30-1</f>
        <v>-0.14332888358041174</v>
      </c>
      <c r="S30" s="73">
        <f>R30*'Расчет субсидий'!W30</f>
        <v>-2.1499332537061759</v>
      </c>
      <c r="T30" s="74">
        <f t="shared" si="9"/>
        <v>-201.38484455043957</v>
      </c>
      <c r="U30" s="73">
        <f>'Расчет субсидий'!Z30-1</f>
        <v>-2.208835341365456E-2</v>
      </c>
      <c r="V30" s="73">
        <f>U30*'Расчет субсидий'!AA30</f>
        <v>-0.552208835341364</v>
      </c>
      <c r="W30" s="74">
        <f t="shared" si="10"/>
        <v>-51.725554862178093</v>
      </c>
      <c r="X30" s="31" t="s">
        <v>429</v>
      </c>
      <c r="Y30" s="31" t="s">
        <v>429</v>
      </c>
      <c r="Z30" s="31" t="s">
        <v>429</v>
      </c>
      <c r="AA30" s="31" t="s">
        <v>429</v>
      </c>
      <c r="AB30" s="31" t="s">
        <v>429</v>
      </c>
      <c r="AC30" s="31" t="s">
        <v>429</v>
      </c>
      <c r="AD30" s="73">
        <f>'Расчет субсидий'!AL30-1</f>
        <v>-2.0232985898221978E-2</v>
      </c>
      <c r="AE30" s="73">
        <f>AD30*'Расчет субсидий'!AM30</f>
        <v>-0.40465971796443956</v>
      </c>
      <c r="AF30" s="74">
        <f t="shared" si="11"/>
        <v>-37.904588087845191</v>
      </c>
      <c r="AG30" s="73">
        <f t="shared" si="12"/>
        <v>-0.26902877480349574</v>
      </c>
      <c r="AH30" s="31" t="str">
        <f>IF('Расчет субсидий'!AZ30="+",'Расчет субсидий'!AZ30,"-")</f>
        <v>-</v>
      </c>
    </row>
    <row r="31" spans="1:34" ht="15" customHeight="1">
      <c r="A31" s="35" t="s">
        <v>34</v>
      </c>
      <c r="B31" s="70">
        <f>'Расчет субсидий'!AS31</f>
        <v>2139.7818181818184</v>
      </c>
      <c r="C31" s="73">
        <f>'Расчет субсидий'!D31-1</f>
        <v>0.1846035194709903</v>
      </c>
      <c r="D31" s="73">
        <f>C31*'Расчет субсидий'!E31</f>
        <v>1.846035194709903</v>
      </c>
      <c r="E31" s="74">
        <f t="shared" si="5"/>
        <v>410.42164017604682</v>
      </c>
      <c r="F31" s="31" t="s">
        <v>429</v>
      </c>
      <c r="G31" s="31" t="s">
        <v>429</v>
      </c>
      <c r="H31" s="31" t="s">
        <v>429</v>
      </c>
      <c r="I31" s="73">
        <f>'Расчет субсидий'!L31-1</f>
        <v>7.1428571428571397E-2</v>
      </c>
      <c r="J31" s="73">
        <f>I31*'Расчет субсидий'!M31</f>
        <v>0.71428571428571397</v>
      </c>
      <c r="K31" s="74">
        <f t="shared" si="6"/>
        <v>158.80429325050358</v>
      </c>
      <c r="L31" s="73">
        <f>'Расчет субсидий'!P31-1</f>
        <v>-9.6342548113343973E-3</v>
      </c>
      <c r="M31" s="73">
        <f>L31*'Расчет субсидий'!Q31</f>
        <v>-0.19268509622668795</v>
      </c>
      <c r="N31" s="74">
        <f t="shared" si="7"/>
        <v>-42.838908736658254</v>
      </c>
      <c r="O31" s="73">
        <f>'Расчет субсидий'!R31-1</f>
        <v>0</v>
      </c>
      <c r="P31" s="73">
        <f>O31*'Расчет субсидий'!S31</f>
        <v>0</v>
      </c>
      <c r="Q31" s="74">
        <f t="shared" si="8"/>
        <v>0</v>
      </c>
      <c r="R31" s="73">
        <f>'Расчет субсидий'!V31-1</f>
        <v>0.18558689109352344</v>
      </c>
      <c r="S31" s="73">
        <f>R31*'Расчет субсидий'!W31</f>
        <v>2.7838033664028519</v>
      </c>
      <c r="T31" s="74">
        <f t="shared" si="9"/>
        <v>618.91189660996884</v>
      </c>
      <c r="U31" s="73">
        <f>'Расчет субсидий'!Z31-1</f>
        <v>0.2424043715846993</v>
      </c>
      <c r="V31" s="73">
        <f>U31*'Расчет субсидий'!AA31</f>
        <v>3.6360655737704892</v>
      </c>
      <c r="W31" s="74">
        <f t="shared" si="10"/>
        <v>808.39195311715332</v>
      </c>
      <c r="X31" s="31" t="s">
        <v>429</v>
      </c>
      <c r="Y31" s="31" t="s">
        <v>429</v>
      </c>
      <c r="Z31" s="31" t="s">
        <v>429</v>
      </c>
      <c r="AA31" s="31" t="s">
        <v>429</v>
      </c>
      <c r="AB31" s="31" t="s">
        <v>429</v>
      </c>
      <c r="AC31" s="31" t="s">
        <v>429</v>
      </c>
      <c r="AD31" s="73">
        <f>'Расчет субсидий'!AL31-1</f>
        <v>4.1850915982312165E-2</v>
      </c>
      <c r="AE31" s="73">
        <f>AD31*'Расчет субсидий'!AM31</f>
        <v>0.83701831964624329</v>
      </c>
      <c r="AF31" s="74">
        <f t="shared" si="11"/>
        <v>186.09094376480414</v>
      </c>
      <c r="AG31" s="73">
        <f t="shared" si="12"/>
        <v>9.6245230725885129</v>
      </c>
      <c r="AH31" s="31" t="str">
        <f>IF('Расчет субсидий'!AZ31="+",'Расчет субсидий'!AZ31,"-")</f>
        <v>-</v>
      </c>
    </row>
    <row r="32" spans="1:34" ht="15" customHeight="1">
      <c r="A32" s="35" t="s">
        <v>35</v>
      </c>
      <c r="B32" s="70">
        <f>'Расчет субсидий'!AS32</f>
        <v>-928.43636363636324</v>
      </c>
      <c r="C32" s="73">
        <f>'Расчет субсидий'!D32-1</f>
        <v>-9.1189821820090833E-2</v>
      </c>
      <c r="D32" s="73">
        <f>C32*'Расчет субсидий'!E32</f>
        <v>-0.91189821820090833</v>
      </c>
      <c r="E32" s="74">
        <f t="shared" si="5"/>
        <v>-160.88014141190376</v>
      </c>
      <c r="F32" s="31" t="s">
        <v>429</v>
      </c>
      <c r="G32" s="31" t="s">
        <v>429</v>
      </c>
      <c r="H32" s="31" t="s">
        <v>429</v>
      </c>
      <c r="I32" s="73">
        <f>'Расчет субсидий'!L32-1</f>
        <v>0.10000000000000009</v>
      </c>
      <c r="J32" s="73">
        <f>I32*'Расчет субсидий'!M32</f>
        <v>1.5000000000000013</v>
      </c>
      <c r="K32" s="74">
        <f t="shared" si="6"/>
        <v>264.63502976676335</v>
      </c>
      <c r="L32" s="73">
        <f>'Расчет субсидий'!P32-1</f>
        <v>-0.3198740881383032</v>
      </c>
      <c r="M32" s="73">
        <f>L32*'Расчет субсидий'!Q32</f>
        <v>-6.3974817627660645</v>
      </c>
      <c r="N32" s="74">
        <f t="shared" si="7"/>
        <v>-1128.6651844812814</v>
      </c>
      <c r="O32" s="73">
        <f>'Расчет субсидий'!R32-1</f>
        <v>0</v>
      </c>
      <c r="P32" s="73">
        <f>O32*'Расчет субсидий'!S32</f>
        <v>0</v>
      </c>
      <c r="Q32" s="74">
        <f t="shared" si="8"/>
        <v>0</v>
      </c>
      <c r="R32" s="73">
        <f>'Расчет субсидий'!V32-1</f>
        <v>0.10753138075313817</v>
      </c>
      <c r="S32" s="73">
        <f>R32*'Расчет субсидий'!W32</f>
        <v>2.1506276150627635</v>
      </c>
      <c r="T32" s="74">
        <f t="shared" si="9"/>
        <v>379.42093528623815</v>
      </c>
      <c r="U32" s="73">
        <f>'Расчет субсидий'!Z32-1</f>
        <v>-0.17347480106100788</v>
      </c>
      <c r="V32" s="73">
        <f>U32*'Расчет субсидий'!AA32</f>
        <v>-1.7347480106100788</v>
      </c>
      <c r="W32" s="74">
        <f t="shared" si="10"/>
        <v>-306.05006095042091</v>
      </c>
      <c r="X32" s="31" t="s">
        <v>429</v>
      </c>
      <c r="Y32" s="31" t="s">
        <v>429</v>
      </c>
      <c r="Z32" s="31" t="s">
        <v>429</v>
      </c>
      <c r="AA32" s="31" t="s">
        <v>429</v>
      </c>
      <c r="AB32" s="31" t="s">
        <v>429</v>
      </c>
      <c r="AC32" s="31" t="s">
        <v>429</v>
      </c>
      <c r="AD32" s="73">
        <f>'Расчет субсидий'!AL32-1</f>
        <v>6.5476190476190244E-3</v>
      </c>
      <c r="AE32" s="73">
        <f>AD32*'Расчет субсидий'!AM32</f>
        <v>0.13095238095238049</v>
      </c>
      <c r="AF32" s="74">
        <f t="shared" si="11"/>
        <v>23.103058154241147</v>
      </c>
      <c r="AG32" s="73">
        <f t="shared" si="12"/>
        <v>-5.2625479955619063</v>
      </c>
      <c r="AH32" s="31" t="str">
        <f>IF('Расчет субсидий'!AZ32="+",'Расчет субсидий'!AZ32,"-")</f>
        <v>-</v>
      </c>
    </row>
    <row r="33" spans="1:34" ht="15" customHeight="1">
      <c r="A33" s="35" t="s">
        <v>1</v>
      </c>
      <c r="B33" s="70">
        <f>'Расчет субсидий'!AS33</f>
        <v>-9.0363636363617843</v>
      </c>
      <c r="C33" s="73">
        <f>'Расчет субсидий'!D33-1</f>
        <v>5.3669025229118317E-2</v>
      </c>
      <c r="D33" s="73">
        <f>C33*'Расчет субсидий'!E33</f>
        <v>0.53669025229118317</v>
      </c>
      <c r="E33" s="74">
        <f t="shared" si="5"/>
        <v>178.16166409538104</v>
      </c>
      <c r="F33" s="31" t="s">
        <v>429</v>
      </c>
      <c r="G33" s="31" t="s">
        <v>429</v>
      </c>
      <c r="H33" s="31" t="s">
        <v>429</v>
      </c>
      <c r="I33" s="73">
        <f>'Расчет субсидий'!L33-1</f>
        <v>0.11111111111111116</v>
      </c>
      <c r="J33" s="73">
        <f>I33*'Расчет субсидий'!M33</f>
        <v>1.1111111111111116</v>
      </c>
      <c r="K33" s="74">
        <f t="shared" si="6"/>
        <v>368.84851868526385</v>
      </c>
      <c r="L33" s="73">
        <f>'Расчет субсидий'!P33-1</f>
        <v>-0.22958206356116673</v>
      </c>
      <c r="M33" s="73">
        <f>L33*'Расчет субсидий'!Q33</f>
        <v>-4.5916412712233345</v>
      </c>
      <c r="N33" s="74">
        <f t="shared" si="7"/>
        <v>-1524.2580731023634</v>
      </c>
      <c r="O33" s="73">
        <f>'Расчет субсидий'!R33-1</f>
        <v>0</v>
      </c>
      <c r="P33" s="73">
        <f>O33*'Расчет субсидий'!S33</f>
        <v>0</v>
      </c>
      <c r="Q33" s="74">
        <f t="shared" si="8"/>
        <v>0</v>
      </c>
      <c r="R33" s="73">
        <f>'Расчет субсидий'!V33-1</f>
        <v>0.11449973247726053</v>
      </c>
      <c r="S33" s="73">
        <f>R33*'Расчет субсидий'!W33</f>
        <v>1.7174959871589079</v>
      </c>
      <c r="T33" s="74">
        <f t="shared" si="9"/>
        <v>570.14626564030311</v>
      </c>
      <c r="U33" s="73">
        <f>'Расчет субсидий'!Z33-1</f>
        <v>8.0699394754539355E-2</v>
      </c>
      <c r="V33" s="73">
        <f>U33*'Расчет субсидий'!AA33</f>
        <v>1.2104909213180903</v>
      </c>
      <c r="W33" s="74">
        <f t="shared" si="10"/>
        <v>401.839004889124</v>
      </c>
      <c r="X33" s="31" t="s">
        <v>429</v>
      </c>
      <c r="Y33" s="31" t="s">
        <v>429</v>
      </c>
      <c r="Z33" s="31" t="s">
        <v>429</v>
      </c>
      <c r="AA33" s="31" t="s">
        <v>429</v>
      </c>
      <c r="AB33" s="31" t="s">
        <v>429</v>
      </c>
      <c r="AC33" s="31" t="s">
        <v>429</v>
      </c>
      <c r="AD33" s="73">
        <f>'Расчет субсидий'!AL33-1</f>
        <v>-5.6839712012124455E-4</v>
      </c>
      <c r="AE33" s="73">
        <f>AD33*'Расчет субсидий'!AM33</f>
        <v>-1.1367942402424891E-2</v>
      </c>
      <c r="AF33" s="74">
        <f t="shared" si="11"/>
        <v>-3.7737438440704376</v>
      </c>
      <c r="AG33" s="73">
        <f t="shared" si="12"/>
        <v>-2.7220941746466387E-2</v>
      </c>
      <c r="AH33" s="31" t="str">
        <f>IF('Расчет субсидий'!AZ33="+",'Расчет субсидий'!AZ33,"-")</f>
        <v>-</v>
      </c>
    </row>
    <row r="34" spans="1:34" ht="15" customHeight="1">
      <c r="A34" s="35" t="s">
        <v>36</v>
      </c>
      <c r="B34" s="70">
        <f>'Расчет субсидий'!AS34</f>
        <v>879.02727272727134</v>
      </c>
      <c r="C34" s="73">
        <f>'Расчет субсидий'!D34-1</f>
        <v>-4.1173760751293309E-2</v>
      </c>
      <c r="D34" s="73">
        <f>C34*'Расчет субсидий'!E34</f>
        <v>-0.41173760751293309</v>
      </c>
      <c r="E34" s="74">
        <f t="shared" si="5"/>
        <v>-57.596520718988884</v>
      </c>
      <c r="F34" s="31" t="s">
        <v>429</v>
      </c>
      <c r="G34" s="31" t="s">
        <v>429</v>
      </c>
      <c r="H34" s="31" t="s">
        <v>429</v>
      </c>
      <c r="I34" s="73">
        <f>'Расчет субсидий'!L34-1</f>
        <v>0</v>
      </c>
      <c r="J34" s="73">
        <f>I34*'Расчет субсидий'!M34</f>
        <v>0</v>
      </c>
      <c r="K34" s="74">
        <f t="shared" si="6"/>
        <v>0</v>
      </c>
      <c r="L34" s="73">
        <f>'Расчет субсидий'!P34-1</f>
        <v>6.6318044105319496E-2</v>
      </c>
      <c r="M34" s="73">
        <f>L34*'Расчет субсидий'!Q34</f>
        <v>1.3263608821063899</v>
      </c>
      <c r="N34" s="74">
        <f t="shared" si="7"/>
        <v>185.53994250986034</v>
      </c>
      <c r="O34" s="73">
        <f>'Расчет субсидий'!R34-1</f>
        <v>0</v>
      </c>
      <c r="P34" s="73">
        <f>O34*'Расчет субсидий'!S34</f>
        <v>0</v>
      </c>
      <c r="Q34" s="74">
        <f t="shared" si="8"/>
        <v>0</v>
      </c>
      <c r="R34" s="73">
        <f>'Расчет субсидий'!V34-1</f>
        <v>8.9916743755781736E-2</v>
      </c>
      <c r="S34" s="73">
        <f>R34*'Расчет субсидий'!W34</f>
        <v>0.89916743755781736</v>
      </c>
      <c r="T34" s="74">
        <f t="shared" si="9"/>
        <v>125.78135929813558</v>
      </c>
      <c r="U34" s="73">
        <f>'Расчет субсидий'!Z34-1</f>
        <v>0.26</v>
      </c>
      <c r="V34" s="73">
        <f>U34*'Расчет субсидий'!AA34</f>
        <v>3.9000000000000004</v>
      </c>
      <c r="W34" s="74">
        <f t="shared" si="10"/>
        <v>545.55723525206747</v>
      </c>
      <c r="X34" s="31" t="s">
        <v>429</v>
      </c>
      <c r="Y34" s="31" t="s">
        <v>429</v>
      </c>
      <c r="Z34" s="31" t="s">
        <v>429</v>
      </c>
      <c r="AA34" s="31" t="s">
        <v>429</v>
      </c>
      <c r="AB34" s="31" t="s">
        <v>429</v>
      </c>
      <c r="AC34" s="31" t="s">
        <v>429</v>
      </c>
      <c r="AD34" s="73">
        <f>'Расчет субсидий'!AL34-1</f>
        <v>2.8503562945368266E-2</v>
      </c>
      <c r="AE34" s="73">
        <f>AD34*'Расчет субсидий'!AM34</f>
        <v>0.57007125890736532</v>
      </c>
      <c r="AF34" s="74">
        <f t="shared" si="11"/>
        <v>79.745256386196857</v>
      </c>
      <c r="AG34" s="73">
        <f t="shared" si="12"/>
        <v>6.2838619710586396</v>
      </c>
      <c r="AH34" s="31" t="str">
        <f>IF('Расчет субсидий'!AZ34="+",'Расчет субсидий'!AZ34,"-")</f>
        <v>-</v>
      </c>
    </row>
    <row r="35" spans="1:34" ht="15" customHeight="1">
      <c r="A35" s="35" t="s">
        <v>37</v>
      </c>
      <c r="B35" s="70">
        <f>'Расчет субсидий'!AS35</f>
        <v>383.0909090909081</v>
      </c>
      <c r="C35" s="73">
        <f>'Расчет субсидий'!D35-1</f>
        <v>0.12160611810333233</v>
      </c>
      <c r="D35" s="73">
        <f>C35*'Расчет субсидий'!E35</f>
        <v>1.2160611810333233</v>
      </c>
      <c r="E35" s="74">
        <f t="shared" si="5"/>
        <v>154.13022947543018</v>
      </c>
      <c r="F35" s="31" t="s">
        <v>429</v>
      </c>
      <c r="G35" s="31" t="s">
        <v>429</v>
      </c>
      <c r="H35" s="31" t="s">
        <v>429</v>
      </c>
      <c r="I35" s="73">
        <f>'Расчет субсидий'!L35-1</f>
        <v>0</v>
      </c>
      <c r="J35" s="73">
        <f>I35*'Расчет субсидий'!M35</f>
        <v>0</v>
      </c>
      <c r="K35" s="74">
        <f t="shared" si="6"/>
        <v>0</v>
      </c>
      <c r="L35" s="73">
        <f>'Расчет субсидий'!P35-1</f>
        <v>-0.20106498172984499</v>
      </c>
      <c r="M35" s="73">
        <f>L35*'Расчет субсидий'!Q35</f>
        <v>-4.0212996345969003</v>
      </c>
      <c r="N35" s="74">
        <f t="shared" si="7"/>
        <v>-509.68145775627681</v>
      </c>
      <c r="O35" s="73">
        <f>'Расчет субсидий'!R35-1</f>
        <v>0</v>
      </c>
      <c r="P35" s="73">
        <f>O35*'Расчет субсидий'!S35</f>
        <v>0</v>
      </c>
      <c r="Q35" s="74">
        <f t="shared" si="8"/>
        <v>0</v>
      </c>
      <c r="R35" s="73">
        <f>'Расчет субсидий'!V35-1</f>
        <v>8.4658454647256409E-2</v>
      </c>
      <c r="S35" s="73">
        <f>R35*'Расчет субсидий'!W35</f>
        <v>1.2698768197088461</v>
      </c>
      <c r="T35" s="74">
        <f t="shared" si="9"/>
        <v>160.9511171641376</v>
      </c>
      <c r="U35" s="73">
        <f>'Расчет субсидий'!Z35-1</f>
        <v>0.33402777777777781</v>
      </c>
      <c r="V35" s="73">
        <f>U35*'Расчет субсидий'!AA35</f>
        <v>5.010416666666667</v>
      </c>
      <c r="W35" s="74">
        <f t="shared" si="10"/>
        <v>635.04754748000755</v>
      </c>
      <c r="X35" s="31" t="s">
        <v>429</v>
      </c>
      <c r="Y35" s="31" t="s">
        <v>429</v>
      </c>
      <c r="Z35" s="31" t="s">
        <v>429</v>
      </c>
      <c r="AA35" s="31" t="s">
        <v>429</v>
      </c>
      <c r="AB35" s="31" t="s">
        <v>429</v>
      </c>
      <c r="AC35" s="31" t="s">
        <v>429</v>
      </c>
      <c r="AD35" s="73">
        <f>'Расчет субсидий'!AL35-1</f>
        <v>-2.2626660108214458E-2</v>
      </c>
      <c r="AE35" s="73">
        <f>AD35*'Расчет субсидий'!AM35</f>
        <v>-0.45253320216428916</v>
      </c>
      <c r="AF35" s="74">
        <f t="shared" si="11"/>
        <v>-57.356527272390437</v>
      </c>
      <c r="AG35" s="73">
        <f t="shared" si="12"/>
        <v>3.0225218306476469</v>
      </c>
      <c r="AH35" s="31" t="str">
        <f>IF('Расчет субсидий'!AZ35="+",'Расчет субсидий'!AZ35,"-")</f>
        <v>-</v>
      </c>
    </row>
    <row r="36" spans="1:34" ht="15" customHeight="1">
      <c r="A36" s="35" t="s">
        <v>38</v>
      </c>
      <c r="B36" s="70">
        <f>'Расчет субсидий'!AS36</f>
        <v>556.91818181818235</v>
      </c>
      <c r="C36" s="73">
        <f>'Расчет субсидий'!D36-1</f>
        <v>-3.5801966595855661E-2</v>
      </c>
      <c r="D36" s="73">
        <f>C36*'Расчет субсидий'!E36</f>
        <v>-0.35801966595855661</v>
      </c>
      <c r="E36" s="74">
        <f t="shared" si="5"/>
        <v>-125.48048237753686</v>
      </c>
      <c r="F36" s="31" t="s">
        <v>429</v>
      </c>
      <c r="G36" s="31" t="s">
        <v>429</v>
      </c>
      <c r="H36" s="31" t="s">
        <v>429</v>
      </c>
      <c r="I36" s="73">
        <f>'Расчет субсидий'!L36-1</f>
        <v>5.2631578947368363E-2</v>
      </c>
      <c r="J36" s="73">
        <f>I36*'Расчет субсидий'!M36</f>
        <v>0.78947368421052544</v>
      </c>
      <c r="K36" s="74">
        <f t="shared" si="6"/>
        <v>276.69859546367843</v>
      </c>
      <c r="L36" s="73">
        <f>'Расчет субсидий'!P36-1</f>
        <v>-0.15209850622225141</v>
      </c>
      <c r="M36" s="73">
        <f>L36*'Расчет субсидий'!Q36</f>
        <v>-3.0419701244450281</v>
      </c>
      <c r="N36" s="74">
        <f t="shared" si="7"/>
        <v>-1066.164557110121</v>
      </c>
      <c r="O36" s="73">
        <f>'Расчет субсидий'!R36-1</f>
        <v>0</v>
      </c>
      <c r="P36" s="73">
        <f>O36*'Расчет субсидий'!S36</f>
        <v>0</v>
      </c>
      <c r="Q36" s="74">
        <f t="shared" si="8"/>
        <v>0</v>
      </c>
      <c r="R36" s="73">
        <f>'Расчет субсидий'!V36-1</f>
        <v>0.10093833780160844</v>
      </c>
      <c r="S36" s="73">
        <f>R36*'Расчет субсидий'!W36</f>
        <v>2.0187667560321687</v>
      </c>
      <c r="T36" s="74">
        <f t="shared" si="9"/>
        <v>707.54723955296629</v>
      </c>
      <c r="U36" s="73">
        <f>'Расчет субсидий'!Z36-1</f>
        <v>8.7117106266811239E-2</v>
      </c>
      <c r="V36" s="73">
        <f>U36*'Расчет субсидий'!AA36</f>
        <v>1.7423421253362248</v>
      </c>
      <c r="W36" s="74">
        <f t="shared" si="10"/>
        <v>610.66458393713015</v>
      </c>
      <c r="X36" s="31" t="s">
        <v>429</v>
      </c>
      <c r="Y36" s="31" t="s">
        <v>429</v>
      </c>
      <c r="Z36" s="31" t="s">
        <v>429</v>
      </c>
      <c r="AA36" s="31" t="s">
        <v>429</v>
      </c>
      <c r="AB36" s="31" t="s">
        <v>429</v>
      </c>
      <c r="AC36" s="31" t="s">
        <v>429</v>
      </c>
      <c r="AD36" s="73">
        <f>'Расчет субсидий'!AL36-1</f>
        <v>2.192003247412222E-2</v>
      </c>
      <c r="AE36" s="73">
        <f>AD36*'Расчет субсидий'!AM36</f>
        <v>0.43840064948244439</v>
      </c>
      <c r="AF36" s="74">
        <f t="shared" si="11"/>
        <v>153.65280235206541</v>
      </c>
      <c r="AG36" s="73">
        <f t="shared" si="12"/>
        <v>1.5889934246577786</v>
      </c>
      <c r="AH36" s="31" t="str">
        <f>IF('Расчет субсидий'!AZ36="+",'Расчет субсидий'!AZ36,"-")</f>
        <v>-</v>
      </c>
    </row>
    <row r="37" spans="1:34" ht="15" customHeight="1">
      <c r="A37" s="35" t="s">
        <v>39</v>
      </c>
      <c r="B37" s="70">
        <f>'Расчет субсидий'!AS37</f>
        <v>1575.9181818181823</v>
      </c>
      <c r="C37" s="73">
        <f>'Расчет субсидий'!D37-1</f>
        <v>0.1652442035393149</v>
      </c>
      <c r="D37" s="73">
        <f>C37*'Расчет субсидий'!E37</f>
        <v>1.652442035393149</v>
      </c>
      <c r="E37" s="74">
        <f t="shared" si="5"/>
        <v>520.43981098348445</v>
      </c>
      <c r="F37" s="31" t="s">
        <v>429</v>
      </c>
      <c r="G37" s="31" t="s">
        <v>429</v>
      </c>
      <c r="H37" s="31" t="s">
        <v>429</v>
      </c>
      <c r="I37" s="73">
        <f>'Расчет субсидий'!L37-1</f>
        <v>0.10909090909090913</v>
      </c>
      <c r="J37" s="73">
        <f>I37*'Расчет субсидий'!M37</f>
        <v>1.6363636363636369</v>
      </c>
      <c r="K37" s="74">
        <f t="shared" si="6"/>
        <v>515.37588815133165</v>
      </c>
      <c r="L37" s="73">
        <f>'Расчет субсидий'!P37-1</f>
        <v>-0.14660872132555569</v>
      </c>
      <c r="M37" s="73">
        <f>L37*'Расчет субсидий'!Q37</f>
        <v>-2.9321744265111138</v>
      </c>
      <c r="N37" s="74">
        <f t="shared" si="7"/>
        <v>-923.49399955864726</v>
      </c>
      <c r="O37" s="73">
        <f>'Расчет субсидий'!R37-1</f>
        <v>0</v>
      </c>
      <c r="P37" s="73">
        <f>O37*'Расчет субсидий'!S37</f>
        <v>0</v>
      </c>
      <c r="Q37" s="74">
        <f t="shared" si="8"/>
        <v>0</v>
      </c>
      <c r="R37" s="73">
        <f>'Расчет субсидий'!V37-1</f>
        <v>6.0270793036750536E-2</v>
      </c>
      <c r="S37" s="73">
        <f>R37*'Расчет субсидий'!W37</f>
        <v>0.60270793036750536</v>
      </c>
      <c r="T37" s="74">
        <f t="shared" si="9"/>
        <v>189.82402688883576</v>
      </c>
      <c r="U37" s="73">
        <f>'Расчет субсидий'!Z37-1</f>
        <v>6.7538126361655682E-2</v>
      </c>
      <c r="V37" s="73">
        <f>U37*'Расчет субсидий'!AA37</f>
        <v>2.3638344226579489</v>
      </c>
      <c r="W37" s="74">
        <f t="shared" si="10"/>
        <v>744.49421751224077</v>
      </c>
      <c r="X37" s="31" t="s">
        <v>429</v>
      </c>
      <c r="Y37" s="31" t="s">
        <v>429</v>
      </c>
      <c r="Z37" s="31" t="s">
        <v>429</v>
      </c>
      <c r="AA37" s="31" t="s">
        <v>429</v>
      </c>
      <c r="AB37" s="31" t="s">
        <v>429</v>
      </c>
      <c r="AC37" s="31" t="s">
        <v>429</v>
      </c>
      <c r="AD37" s="73">
        <f>'Расчет субсидий'!AL37-1</f>
        <v>8.4025240783792698E-2</v>
      </c>
      <c r="AE37" s="73">
        <f>AD37*'Расчет субсидий'!AM37</f>
        <v>1.680504815675854</v>
      </c>
      <c r="AF37" s="74">
        <f t="shared" si="11"/>
        <v>529.27823784093675</v>
      </c>
      <c r="AG37" s="73">
        <f t="shared" si="12"/>
        <v>5.0036784139469805</v>
      </c>
      <c r="AH37" s="31" t="str">
        <f>IF('Расчет субсидий'!AZ37="+",'Расчет субсидий'!AZ37,"-")</f>
        <v>-</v>
      </c>
    </row>
    <row r="38" spans="1:34" ht="15" customHeight="1">
      <c r="A38" s="35" t="s">
        <v>40</v>
      </c>
      <c r="B38" s="70">
        <f>'Расчет субсидий'!AS38</f>
        <v>-18.390909090907371</v>
      </c>
      <c r="C38" s="73">
        <f>'Расчет субсидий'!D38-1</f>
        <v>1.4246282646392272E-2</v>
      </c>
      <c r="D38" s="73">
        <f>C38*'Расчет субсидий'!E38</f>
        <v>0.14246282646392272</v>
      </c>
      <c r="E38" s="74">
        <f t="shared" si="5"/>
        <v>18.571945600016083</v>
      </c>
      <c r="F38" s="31" t="s">
        <v>429</v>
      </c>
      <c r="G38" s="31" t="s">
        <v>429</v>
      </c>
      <c r="H38" s="31" t="s">
        <v>429</v>
      </c>
      <c r="I38" s="73">
        <f>'Расчет субсидий'!L38-1</f>
        <v>8.3333333333333481E-2</v>
      </c>
      <c r="J38" s="73">
        <f>I38*'Расчет субсидий'!M38</f>
        <v>0.83333333333333481</v>
      </c>
      <c r="K38" s="74">
        <f t="shared" si="6"/>
        <v>108.63620859906258</v>
      </c>
      <c r="L38" s="73">
        <f>'Расчет субсидий'!P38-1</f>
        <v>-0.13223407297178469</v>
      </c>
      <c r="M38" s="73">
        <f>L38*'Расчет субсидий'!Q38</f>
        <v>-2.6446814594356938</v>
      </c>
      <c r="N38" s="74">
        <f t="shared" si="7"/>
        <v>-344.76980004639461</v>
      </c>
      <c r="O38" s="73">
        <f>'Расчет субсидий'!R38-1</f>
        <v>0</v>
      </c>
      <c r="P38" s="73">
        <f>O38*'Расчет субсидий'!S38</f>
        <v>0</v>
      </c>
      <c r="Q38" s="74">
        <f t="shared" si="8"/>
        <v>0</v>
      </c>
      <c r="R38" s="73">
        <f>'Расчет субсидий'!V38-1</f>
        <v>3.6854190585533964E-2</v>
      </c>
      <c r="S38" s="73">
        <f>R38*'Расчет субсидий'!W38</f>
        <v>0.18427095292766982</v>
      </c>
      <c r="T38" s="74">
        <f t="shared" si="9"/>
        <v>24.022197217198016</v>
      </c>
      <c r="U38" s="73">
        <f>'Расчет субсидий'!Z38-1</f>
        <v>3.8657171922685585E-2</v>
      </c>
      <c r="V38" s="73">
        <f>U38*'Расчет субсидий'!AA38</f>
        <v>0.57985757884028377</v>
      </c>
      <c r="W38" s="74">
        <f t="shared" si="10"/>
        <v>75.592234671168399</v>
      </c>
      <c r="X38" s="31" t="s">
        <v>429</v>
      </c>
      <c r="Y38" s="31" t="s">
        <v>429</v>
      </c>
      <c r="Z38" s="31" t="s">
        <v>429</v>
      </c>
      <c r="AA38" s="31" t="s">
        <v>429</v>
      </c>
      <c r="AB38" s="31" t="s">
        <v>429</v>
      </c>
      <c r="AC38" s="31" t="s">
        <v>429</v>
      </c>
      <c r="AD38" s="73">
        <f>'Расчет субсидий'!AL38-1</f>
        <v>3.8184132371658963E-2</v>
      </c>
      <c r="AE38" s="73">
        <f>AD38*'Расчет субсидий'!AM38</f>
        <v>0.76368264743317926</v>
      </c>
      <c r="AF38" s="74">
        <f t="shared" si="11"/>
        <v>99.556304868042105</v>
      </c>
      <c r="AG38" s="73">
        <f t="shared" si="12"/>
        <v>-0.14107412043730339</v>
      </c>
      <c r="AH38" s="31" t="str">
        <f>IF('Расчет субсидий'!AZ38="+",'Расчет субсидий'!AZ38,"-")</f>
        <v>-</v>
      </c>
    </row>
    <row r="39" spans="1:34" ht="15" customHeight="1">
      <c r="A39" s="35" t="s">
        <v>41</v>
      </c>
      <c r="B39" s="70">
        <f>'Расчет субсидий'!AS39</f>
        <v>-2150.745454545453</v>
      </c>
      <c r="C39" s="73">
        <f>'Расчет субсидий'!D39-1</f>
        <v>4.8381295068578467E-2</v>
      </c>
      <c r="D39" s="73">
        <f>C39*'Расчет субсидий'!E39</f>
        <v>0.48381295068578467</v>
      </c>
      <c r="E39" s="74">
        <f t="shared" si="5"/>
        <v>200.64047558828628</v>
      </c>
      <c r="F39" s="31" t="s">
        <v>429</v>
      </c>
      <c r="G39" s="31" t="s">
        <v>429</v>
      </c>
      <c r="H39" s="31" t="s">
        <v>429</v>
      </c>
      <c r="I39" s="73">
        <f>'Расчет субсидий'!L39-1</f>
        <v>0</v>
      </c>
      <c r="J39" s="73">
        <f>I39*'Расчет субсидий'!M39</f>
        <v>0</v>
      </c>
      <c r="K39" s="74">
        <f t="shared" si="6"/>
        <v>0</v>
      </c>
      <c r="L39" s="73">
        <f>'Расчет субсидий'!P39-1</f>
        <v>-0.34492583646006114</v>
      </c>
      <c r="M39" s="73">
        <f>L39*'Расчет субсидий'!Q39</f>
        <v>-6.8985167292012228</v>
      </c>
      <c r="N39" s="74">
        <f t="shared" si="7"/>
        <v>-2860.8611560288905</v>
      </c>
      <c r="O39" s="73">
        <f>'Расчет субсидий'!R39-1</f>
        <v>0</v>
      </c>
      <c r="P39" s="73">
        <f>O39*'Расчет субсидий'!S39</f>
        <v>0</v>
      </c>
      <c r="Q39" s="74">
        <f t="shared" si="8"/>
        <v>0</v>
      </c>
      <c r="R39" s="73">
        <f>'Расчет субсидий'!V39-1</f>
        <v>4.3871217998448397E-2</v>
      </c>
      <c r="S39" s="73">
        <f>R39*'Расчет субсидий'!W39</f>
        <v>0.65806826997672596</v>
      </c>
      <c r="T39" s="74">
        <f t="shared" si="9"/>
        <v>272.90532523062228</v>
      </c>
      <c r="U39" s="73">
        <f>'Расчет субсидий'!Z39-1</f>
        <v>1.479345284489475E-2</v>
      </c>
      <c r="V39" s="73">
        <f>U39*'Расчет субсидий'!AA39</f>
        <v>0.36983632112236875</v>
      </c>
      <c r="W39" s="74">
        <f t="shared" si="10"/>
        <v>153.37360286580375</v>
      </c>
      <c r="X39" s="31" t="s">
        <v>429</v>
      </c>
      <c r="Y39" s="31" t="s">
        <v>429</v>
      </c>
      <c r="Z39" s="31" t="s">
        <v>429</v>
      </c>
      <c r="AA39" s="31" t="s">
        <v>429</v>
      </c>
      <c r="AB39" s="31" t="s">
        <v>429</v>
      </c>
      <c r="AC39" s="31" t="s">
        <v>429</v>
      </c>
      <c r="AD39" s="73">
        <f>'Расчет субсидий'!AL39-1</f>
        <v>1.0030739362562713E-2</v>
      </c>
      <c r="AE39" s="73">
        <f>AD39*'Расчет субсидий'!AM39</f>
        <v>0.20061478725125426</v>
      </c>
      <c r="AF39" s="74">
        <f t="shared" si="11"/>
        <v>83.196297798725269</v>
      </c>
      <c r="AG39" s="73">
        <f t="shared" si="12"/>
        <v>-5.1861844001650894</v>
      </c>
      <c r="AH39" s="31" t="str">
        <f>IF('Расчет субсидий'!AZ39="+",'Расчет субсидий'!AZ39,"-")</f>
        <v>-</v>
      </c>
    </row>
    <row r="40" spans="1:34" ht="15" customHeight="1">
      <c r="A40" s="35" t="s">
        <v>42</v>
      </c>
      <c r="B40" s="70">
        <f>'Расчет субсидий'!AS40</f>
        <v>-135.09999999999854</v>
      </c>
      <c r="C40" s="73">
        <f>'Расчет субсидий'!D40-1</f>
        <v>-3.349417194963844E-3</v>
      </c>
      <c r="D40" s="73">
        <f>C40*'Расчет субсидий'!E40</f>
        <v>-3.349417194963844E-2</v>
      </c>
      <c r="E40" s="74">
        <f t="shared" si="5"/>
        <v>-6.5664863660986983</v>
      </c>
      <c r="F40" s="31" t="s">
        <v>429</v>
      </c>
      <c r="G40" s="31" t="s">
        <v>429</v>
      </c>
      <c r="H40" s="31" t="s">
        <v>429</v>
      </c>
      <c r="I40" s="73">
        <f>'Расчет субсидий'!L40-1</f>
        <v>-0.12500000000000011</v>
      </c>
      <c r="J40" s="73">
        <f>I40*'Расчет субсидий'!M40</f>
        <v>-0.62500000000000056</v>
      </c>
      <c r="K40" s="74">
        <f t="shared" si="6"/>
        <v>-122.5303908089596</v>
      </c>
      <c r="L40" s="73">
        <f>'Расчет субсидий'!P40-1</f>
        <v>-0.12507890728198445</v>
      </c>
      <c r="M40" s="73">
        <f>L40*'Расчет субсидий'!Q40</f>
        <v>-2.5015781456396891</v>
      </c>
      <c r="N40" s="74">
        <f t="shared" si="7"/>
        <v>-490.43095651901325</v>
      </c>
      <c r="O40" s="73">
        <f>'Расчет субсидий'!R40-1</f>
        <v>0</v>
      </c>
      <c r="P40" s="73">
        <f>O40*'Расчет субсидий'!S40</f>
        <v>0</v>
      </c>
      <c r="Q40" s="74">
        <f t="shared" si="8"/>
        <v>0</v>
      </c>
      <c r="R40" s="73">
        <f>'Расчет субсидий'!V40-1</f>
        <v>5.6017997750281268E-2</v>
      </c>
      <c r="S40" s="73">
        <f>R40*'Расчет субсидий'!W40</f>
        <v>1.1203599550056254</v>
      </c>
      <c r="T40" s="74">
        <f t="shared" si="9"/>
        <v>219.64502901367607</v>
      </c>
      <c r="U40" s="73">
        <f>'Расчет субсидий'!Z40-1</f>
        <v>0.19999999999999996</v>
      </c>
      <c r="V40" s="73">
        <f>U40*'Расчет субсидий'!AA40</f>
        <v>2.9999999999999991</v>
      </c>
      <c r="W40" s="74">
        <f t="shared" si="10"/>
        <v>588.14587588300537</v>
      </c>
      <c r="X40" s="31" t="s">
        <v>429</v>
      </c>
      <c r="Y40" s="31" t="s">
        <v>429</v>
      </c>
      <c r="Z40" s="31" t="s">
        <v>429</v>
      </c>
      <c r="AA40" s="31" t="s">
        <v>429</v>
      </c>
      <c r="AB40" s="31" t="s">
        <v>429</v>
      </c>
      <c r="AC40" s="31" t="s">
        <v>429</v>
      </c>
      <c r="AD40" s="73">
        <f>'Расчет субсидий'!AL40-1</f>
        <v>-8.24701195219123E-2</v>
      </c>
      <c r="AE40" s="73">
        <f>AD40*'Расчет субсидий'!AM40</f>
        <v>-1.649402390438246</v>
      </c>
      <c r="AF40" s="74">
        <f t="shared" si="11"/>
        <v>-323.36307120260841</v>
      </c>
      <c r="AG40" s="73">
        <f t="shared" si="12"/>
        <v>-0.68911475302194969</v>
      </c>
      <c r="AH40" s="31" t="str">
        <f>IF('Расчет субсидий'!AZ40="+",'Расчет субсидий'!AZ40,"-")</f>
        <v>-</v>
      </c>
    </row>
    <row r="41" spans="1:34" ht="15" customHeight="1">
      <c r="A41" s="35" t="s">
        <v>2</v>
      </c>
      <c r="B41" s="70">
        <f>'Расчет субсидий'!AS41</f>
        <v>-290.56363636363676</v>
      </c>
      <c r="C41" s="73">
        <f>'Расчет субсидий'!D41-1</f>
        <v>3.5208937503649285E-2</v>
      </c>
      <c r="D41" s="73">
        <f>C41*'Расчет субсидий'!E41</f>
        <v>0.35208937503649285</v>
      </c>
      <c r="E41" s="74">
        <f t="shared" si="5"/>
        <v>67.688684055847119</v>
      </c>
      <c r="F41" s="31" t="s">
        <v>429</v>
      </c>
      <c r="G41" s="31" t="s">
        <v>429</v>
      </c>
      <c r="H41" s="31" t="s">
        <v>429</v>
      </c>
      <c r="I41" s="73">
        <f>'Расчет субсидий'!L41-1</f>
        <v>0</v>
      </c>
      <c r="J41" s="73">
        <f>I41*'Расчет субсидий'!M41</f>
        <v>0</v>
      </c>
      <c r="K41" s="74">
        <f t="shared" si="6"/>
        <v>0</v>
      </c>
      <c r="L41" s="73">
        <f>'Расчет субсидий'!P41-1</f>
        <v>-0.20924364555154285</v>
      </c>
      <c r="M41" s="73">
        <f>L41*'Расчет субсидий'!Q41</f>
        <v>-4.1848729110308565</v>
      </c>
      <c r="N41" s="74">
        <f t="shared" si="7"/>
        <v>-804.53589449917661</v>
      </c>
      <c r="O41" s="73">
        <f>'Расчет субсидий'!R41-1</f>
        <v>0</v>
      </c>
      <c r="P41" s="73">
        <f>O41*'Расчет субсидий'!S41</f>
        <v>0</v>
      </c>
      <c r="Q41" s="74">
        <f t="shared" si="8"/>
        <v>0</v>
      </c>
      <c r="R41" s="73">
        <f>'Расчет субсидий'!V41-1</f>
        <v>2.1610601427115128E-2</v>
      </c>
      <c r="S41" s="73">
        <f>R41*'Расчет субсидий'!W41</f>
        <v>0.32415902140672692</v>
      </c>
      <c r="T41" s="74">
        <f t="shared" si="9"/>
        <v>62.319113098991743</v>
      </c>
      <c r="U41" s="73">
        <f>'Расчет субсидий'!Z41-1</f>
        <v>7.7976190476190421E-2</v>
      </c>
      <c r="V41" s="73">
        <f>U41*'Расчет субсидий'!AA41</f>
        <v>1.1696428571428563</v>
      </c>
      <c r="W41" s="74">
        <f t="shared" si="10"/>
        <v>224.86218394723005</v>
      </c>
      <c r="X41" s="31" t="s">
        <v>429</v>
      </c>
      <c r="Y41" s="31" t="s">
        <v>429</v>
      </c>
      <c r="Z41" s="31" t="s">
        <v>429</v>
      </c>
      <c r="AA41" s="31" t="s">
        <v>429</v>
      </c>
      <c r="AB41" s="31" t="s">
        <v>429</v>
      </c>
      <c r="AC41" s="31" t="s">
        <v>429</v>
      </c>
      <c r="AD41" s="73">
        <f>'Расчет субсидий'!AL41-1</f>
        <v>4.1379310344827669E-2</v>
      </c>
      <c r="AE41" s="73">
        <f>AD41*'Расчет субсидий'!AM41</f>
        <v>0.82758620689655338</v>
      </c>
      <c r="AF41" s="74">
        <f t="shared" si="11"/>
        <v>159.1022770334709</v>
      </c>
      <c r="AG41" s="73">
        <f t="shared" si="12"/>
        <v>-1.511395450548227</v>
      </c>
      <c r="AH41" s="31" t="str">
        <f>IF('Расчет субсидий'!AZ41="+",'Расчет субсидий'!AZ41,"-")</f>
        <v>-</v>
      </c>
    </row>
    <row r="42" spans="1:34" ht="15" customHeight="1">
      <c r="A42" s="35" t="s">
        <v>43</v>
      </c>
      <c r="B42" s="70">
        <f>'Расчет субсидий'!AS42</f>
        <v>-103.07272727272721</v>
      </c>
      <c r="C42" s="73">
        <f>'Расчет субсидий'!D42-1</f>
        <v>-0.104326825581181</v>
      </c>
      <c r="D42" s="73">
        <f>C42*'Расчет субсидий'!E42</f>
        <v>-1.04326825581181</v>
      </c>
      <c r="E42" s="74">
        <f t="shared" si="5"/>
        <v>-131.11685748244483</v>
      </c>
      <c r="F42" s="31" t="s">
        <v>429</v>
      </c>
      <c r="G42" s="31" t="s">
        <v>429</v>
      </c>
      <c r="H42" s="31" t="s">
        <v>429</v>
      </c>
      <c r="I42" s="73">
        <f>'Расчет субсидий'!L42-1</f>
        <v>0.35294117647058809</v>
      </c>
      <c r="J42" s="73">
        <f>I42*'Расчет субсидий'!M42</f>
        <v>3.5294117647058809</v>
      </c>
      <c r="K42" s="74">
        <f t="shared" si="6"/>
        <v>443.57275971145913</v>
      </c>
      <c r="L42" s="73">
        <f>'Расчет субсидий'!P42-1</f>
        <v>-0.20973204680582958</v>
      </c>
      <c r="M42" s="73">
        <f>L42*'Расчет субсидий'!Q42</f>
        <v>-4.1946409361165919</v>
      </c>
      <c r="N42" s="74">
        <f t="shared" si="7"/>
        <v>-527.17806254237053</v>
      </c>
      <c r="O42" s="73">
        <f>'Расчет субсидий'!R42-1</f>
        <v>0</v>
      </c>
      <c r="P42" s="73">
        <f>O42*'Расчет субсидий'!S42</f>
        <v>0</v>
      </c>
      <c r="Q42" s="74">
        <f t="shared" si="8"/>
        <v>0</v>
      </c>
      <c r="R42" s="73">
        <f>'Расчет субсидий'!V42-1</f>
        <v>5.8439326228945099E-3</v>
      </c>
      <c r="S42" s="73">
        <f>R42*'Расчет субсидий'!W42</f>
        <v>0.1168786524578902</v>
      </c>
      <c r="T42" s="74">
        <f t="shared" si="9"/>
        <v>14.689186152929151</v>
      </c>
      <c r="U42" s="73">
        <f>'Расчет субсидий'!Z42-1</f>
        <v>5.1432770022042718E-2</v>
      </c>
      <c r="V42" s="73">
        <f>U42*'Расчет субсидий'!AA42</f>
        <v>0.77149155033064076</v>
      </c>
      <c r="W42" s="74">
        <f t="shared" si="10"/>
        <v>96.960246887699796</v>
      </c>
      <c r="X42" s="31" t="s">
        <v>429</v>
      </c>
      <c r="Y42" s="31" t="s">
        <v>429</v>
      </c>
      <c r="Z42" s="31" t="s">
        <v>429</v>
      </c>
      <c r="AA42" s="31" t="s">
        <v>429</v>
      </c>
      <c r="AB42" s="31" t="s">
        <v>429</v>
      </c>
      <c r="AC42" s="31" t="s">
        <v>429</v>
      </c>
      <c r="AD42" s="73">
        <f>'Расчет субсидий'!AL42-1</f>
        <v>0</v>
      </c>
      <c r="AE42" s="73">
        <f>AD42*'Расчет субсидий'!AM42</f>
        <v>0</v>
      </c>
      <c r="AF42" s="74">
        <f t="shared" si="11"/>
        <v>0</v>
      </c>
      <c r="AG42" s="73">
        <f t="shared" si="12"/>
        <v>-0.82012722443398989</v>
      </c>
      <c r="AH42" s="31" t="str">
        <f>IF('Расчет субсидий'!AZ42="+",'Расчет субсидий'!AZ42,"-")</f>
        <v>-</v>
      </c>
    </row>
    <row r="43" spans="1:34" ht="15" customHeight="1">
      <c r="A43" s="35" t="s">
        <v>3</v>
      </c>
      <c r="B43" s="70">
        <f>'Расчет субсидий'!AS43</f>
        <v>1353.9090909090919</v>
      </c>
      <c r="C43" s="73">
        <f>'Расчет субсидий'!D43-1</f>
        <v>3.5560782044138373E-2</v>
      </c>
      <c r="D43" s="73">
        <f>C43*'Расчет субсидий'!E43</f>
        <v>0.35560782044138373</v>
      </c>
      <c r="E43" s="74">
        <f t="shared" si="5"/>
        <v>44.751897562316955</v>
      </c>
      <c r="F43" s="31" t="s">
        <v>429</v>
      </c>
      <c r="G43" s="31" t="s">
        <v>429</v>
      </c>
      <c r="H43" s="31" t="s">
        <v>429</v>
      </c>
      <c r="I43" s="73">
        <f>'Расчет субсидий'!L43-1</f>
        <v>0.10526315789473695</v>
      </c>
      <c r="J43" s="73">
        <f>I43*'Расчет субсидий'!M43</f>
        <v>1.0526315789473695</v>
      </c>
      <c r="K43" s="74">
        <f t="shared" si="6"/>
        <v>132.46969803263229</v>
      </c>
      <c r="L43" s="73">
        <f>'Расчет субсидий'!P43-1</f>
        <v>4.0476791622925168E-2</v>
      </c>
      <c r="M43" s="73">
        <f>L43*'Расчет субсидий'!Q43</f>
        <v>0.80953583245850336</v>
      </c>
      <c r="N43" s="74">
        <f t="shared" si="7"/>
        <v>101.87701890875478</v>
      </c>
      <c r="O43" s="73">
        <f>'Расчет субсидий'!R43-1</f>
        <v>0</v>
      </c>
      <c r="P43" s="73">
        <f>O43*'Расчет субсидий'!S43</f>
        <v>0</v>
      </c>
      <c r="Q43" s="74">
        <f t="shared" si="8"/>
        <v>0</v>
      </c>
      <c r="R43" s="73">
        <f>'Расчет субсидий'!V43-1</f>
        <v>3.0790568654646355E-2</v>
      </c>
      <c r="S43" s="73">
        <f>R43*'Расчет субсидий'!W43</f>
        <v>0.61581137309292711</v>
      </c>
      <c r="T43" s="74">
        <f t="shared" si="9"/>
        <v>77.497529306746614</v>
      </c>
      <c r="U43" s="73">
        <f>'Расчет субсидий'!Z43-1</f>
        <v>0.50892219842969322</v>
      </c>
      <c r="V43" s="73">
        <f>U43*'Расчет субсидий'!AA43</f>
        <v>7.6338329764453983</v>
      </c>
      <c r="W43" s="74">
        <f t="shared" si="10"/>
        <v>960.68897176020801</v>
      </c>
      <c r="X43" s="31" t="s">
        <v>429</v>
      </c>
      <c r="Y43" s="31" t="s">
        <v>429</v>
      </c>
      <c r="Z43" s="31" t="s">
        <v>429</v>
      </c>
      <c r="AA43" s="31" t="s">
        <v>429</v>
      </c>
      <c r="AB43" s="31" t="s">
        <v>429</v>
      </c>
      <c r="AC43" s="31" t="s">
        <v>429</v>
      </c>
      <c r="AD43" s="73">
        <f>'Расчет субсидий'!AL43-1</f>
        <v>1.4551083591331171E-2</v>
      </c>
      <c r="AE43" s="73">
        <f>AD43*'Расчет субсидий'!AM43</f>
        <v>0.29102167182662342</v>
      </c>
      <c r="AF43" s="74">
        <f t="shared" si="11"/>
        <v>36.623975338433354</v>
      </c>
      <c r="AG43" s="73">
        <f t="shared" si="12"/>
        <v>10.758441253212204</v>
      </c>
      <c r="AH43" s="31" t="str">
        <f>IF('Расчет субсидий'!AZ43="+",'Расчет субсидий'!AZ43,"-")</f>
        <v>-</v>
      </c>
    </row>
    <row r="44" spans="1:34" ht="15" customHeight="1">
      <c r="A44" s="35" t="s">
        <v>44</v>
      </c>
      <c r="B44" s="70">
        <f>'Расчет субсидий'!AS44</f>
        <v>1412.7181818181816</v>
      </c>
      <c r="C44" s="73">
        <f>'Расчет субсидий'!D44-1</f>
        <v>-9.3310995891215054E-2</v>
      </c>
      <c r="D44" s="73">
        <f>C44*'Расчет субсидий'!E44</f>
        <v>-0.93310995891215054</v>
      </c>
      <c r="E44" s="74">
        <f t="shared" si="5"/>
        <v>-200.22551194964925</v>
      </c>
      <c r="F44" s="31" t="s">
        <v>429</v>
      </c>
      <c r="G44" s="31" t="s">
        <v>429</v>
      </c>
      <c r="H44" s="31" t="s">
        <v>429</v>
      </c>
      <c r="I44" s="73">
        <f>'Расчет субсидий'!L44-1</f>
        <v>0</v>
      </c>
      <c r="J44" s="73">
        <f>I44*'Расчет субсидий'!M44</f>
        <v>0</v>
      </c>
      <c r="K44" s="74">
        <f t="shared" si="6"/>
        <v>0</v>
      </c>
      <c r="L44" s="73">
        <f>'Расчет субсидий'!P44-1</f>
        <v>-5.721971402444781E-2</v>
      </c>
      <c r="M44" s="73">
        <f>L44*'Расчет субсидий'!Q44</f>
        <v>-1.1443942804889562</v>
      </c>
      <c r="N44" s="74">
        <f t="shared" si="7"/>
        <v>-245.56262474176881</v>
      </c>
      <c r="O44" s="73">
        <f>'Расчет субсидий'!R44-1</f>
        <v>0</v>
      </c>
      <c r="P44" s="73">
        <f>O44*'Расчет субсидий'!S44</f>
        <v>0</v>
      </c>
      <c r="Q44" s="74">
        <f t="shared" si="8"/>
        <v>0</v>
      </c>
      <c r="R44" s="73">
        <f>'Расчет субсидий'!V44-1</f>
        <v>0.10418848167539263</v>
      </c>
      <c r="S44" s="73">
        <f>R44*'Расчет субсидий'!W44</f>
        <v>1.0418848167539263</v>
      </c>
      <c r="T44" s="74">
        <f t="shared" si="9"/>
        <v>223.56627837337396</v>
      </c>
      <c r="U44" s="73">
        <f>'Расчет субсидий'!Z44-1</f>
        <v>0.26666666666666661</v>
      </c>
      <c r="V44" s="73">
        <f>U44*'Расчет субсидий'!AA44</f>
        <v>3.9999999999999991</v>
      </c>
      <c r="W44" s="74">
        <f t="shared" si="10"/>
        <v>858.31475717214948</v>
      </c>
      <c r="X44" s="31" t="s">
        <v>429</v>
      </c>
      <c r="Y44" s="31" t="s">
        <v>429</v>
      </c>
      <c r="Z44" s="31" t="s">
        <v>429</v>
      </c>
      <c r="AA44" s="31" t="s">
        <v>429</v>
      </c>
      <c r="AB44" s="31" t="s">
        <v>429</v>
      </c>
      <c r="AC44" s="31" t="s">
        <v>429</v>
      </c>
      <c r="AD44" s="73">
        <f>'Расчет субсидий'!AL44-1</f>
        <v>0.18096514745308312</v>
      </c>
      <c r="AE44" s="73">
        <f>AD44*'Расчет субсидий'!AM44</f>
        <v>3.6193029490616624</v>
      </c>
      <c r="AF44" s="74">
        <f t="shared" si="11"/>
        <v>776.6252829640764</v>
      </c>
      <c r="AG44" s="73">
        <f t="shared" si="12"/>
        <v>6.5836835264144806</v>
      </c>
      <c r="AH44" s="31" t="str">
        <f>IF('Расчет субсидий'!AZ44="+",'Расчет субсидий'!AZ44,"-")</f>
        <v>-</v>
      </c>
    </row>
    <row r="45" spans="1:34" ht="15" customHeight="1">
      <c r="A45" s="36" t="s">
        <v>45</v>
      </c>
      <c r="B45" s="69">
        <f>'Расчет субсидий'!AS45</f>
        <v>9771.4909090909132</v>
      </c>
      <c r="C45" s="69"/>
      <c r="D45" s="69"/>
      <c r="E45" s="69">
        <f>SUM(E47:E376)</f>
        <v>707.08253019086817</v>
      </c>
      <c r="F45" s="69"/>
      <c r="G45" s="69"/>
      <c r="H45" s="69"/>
      <c r="I45" s="69"/>
      <c r="J45" s="69"/>
      <c r="K45" s="69"/>
      <c r="L45" s="69"/>
      <c r="M45" s="69"/>
      <c r="N45" s="69">
        <f>SUM(N47:N376)</f>
        <v>-6586.7018956917263</v>
      </c>
      <c r="O45" s="69"/>
      <c r="P45" s="69"/>
      <c r="Q45" s="69">
        <f>SUM(Q47:Q376)</f>
        <v>0</v>
      </c>
      <c r="R45" s="69"/>
      <c r="S45" s="69"/>
      <c r="T45" s="69">
        <f>SUM(T47:T376)</f>
        <v>4017.3908953221462</v>
      </c>
      <c r="U45" s="69"/>
      <c r="V45" s="69"/>
      <c r="W45" s="69">
        <f>SUM(W47:W376)</f>
        <v>11662.025902194891</v>
      </c>
      <c r="X45" s="69"/>
      <c r="Y45" s="69"/>
      <c r="Z45" s="69"/>
      <c r="AA45" s="69"/>
      <c r="AB45" s="69"/>
      <c r="AC45" s="69">
        <f>SUM(AC47:AC376)</f>
        <v>0</v>
      </c>
      <c r="AD45" s="69"/>
      <c r="AE45" s="69"/>
      <c r="AF45" s="69">
        <f>SUM(AF47:AF376)</f>
        <v>-28.306522925265</v>
      </c>
      <c r="AG45" s="69"/>
      <c r="AH45" s="69"/>
    </row>
    <row r="46" spans="1:34" ht="15" customHeight="1">
      <c r="A46" s="37" t="s">
        <v>46</v>
      </c>
      <c r="B46" s="75"/>
      <c r="C46" s="76"/>
      <c r="D46" s="76"/>
      <c r="E46" s="77"/>
      <c r="F46" s="76"/>
      <c r="G46" s="76"/>
      <c r="H46" s="77"/>
      <c r="I46" s="77"/>
      <c r="J46" s="77"/>
      <c r="K46" s="77"/>
      <c r="L46" s="76"/>
      <c r="M46" s="76"/>
      <c r="N46" s="77"/>
      <c r="O46" s="76"/>
      <c r="P46" s="76"/>
      <c r="Q46" s="77"/>
      <c r="R46" s="76"/>
      <c r="S46" s="76"/>
      <c r="T46" s="77"/>
      <c r="U46" s="76"/>
      <c r="V46" s="76"/>
      <c r="W46" s="77"/>
      <c r="X46" s="77"/>
      <c r="Y46" s="77"/>
      <c r="Z46" s="77"/>
      <c r="AA46" s="77"/>
      <c r="AB46" s="77"/>
      <c r="AC46" s="77"/>
      <c r="AD46" s="76"/>
      <c r="AE46" s="76"/>
      <c r="AF46" s="77"/>
      <c r="AG46" s="77"/>
      <c r="AH46" s="78"/>
    </row>
    <row r="47" spans="1:34" ht="15" customHeight="1">
      <c r="A47" s="38" t="s">
        <v>47</v>
      </c>
      <c r="B47" s="70">
        <f>'Расчет субсидий'!AS47</f>
        <v>-29.672727272727229</v>
      </c>
      <c r="C47" s="73">
        <f>'Расчет субсидий'!D47-1</f>
        <v>3.7037037037037646E-3</v>
      </c>
      <c r="D47" s="73">
        <f>C47*'Расчет субсидий'!E47</f>
        <v>3.7037037037037646E-2</v>
      </c>
      <c r="E47" s="74">
        <f t="shared" ref="E47:E110" si="13">$B47*D47/$AG47</f>
        <v>0.27756854760019256</v>
      </c>
      <c r="F47" s="32" t="s">
        <v>376</v>
      </c>
      <c r="G47" s="32" t="s">
        <v>376</v>
      </c>
      <c r="H47" s="32" t="s">
        <v>376</v>
      </c>
      <c r="I47" s="32" t="s">
        <v>376</v>
      </c>
      <c r="J47" s="32" t="s">
        <v>376</v>
      </c>
      <c r="K47" s="32" t="s">
        <v>376</v>
      </c>
      <c r="L47" s="73">
        <f>'Расчет субсидий'!P47-1</f>
        <v>-0.38222008070830571</v>
      </c>
      <c r="M47" s="73">
        <f>L47*'Расчет субсидий'!Q47</f>
        <v>-7.6444016141661137</v>
      </c>
      <c r="N47" s="74">
        <f t="shared" ref="N47:N110" si="14">$B47*M47/$AG47</f>
        <v>-57.289827239548764</v>
      </c>
      <c r="O47" s="73">
        <f>'Расчет субсидий'!R47-1</f>
        <v>0</v>
      </c>
      <c r="P47" s="73">
        <f>O47*'Расчет субсидий'!S47</f>
        <v>0</v>
      </c>
      <c r="Q47" s="74">
        <f t="shared" ref="Q47:Q110" si="15">$B47*P47/$AG47</f>
        <v>0</v>
      </c>
      <c r="R47" s="73">
        <f>'Расчет субсидий'!V47-1</f>
        <v>0.1286713286713288</v>
      </c>
      <c r="S47" s="73">
        <f>R47*'Расчет субсидий'!W47</f>
        <v>3.860139860139864</v>
      </c>
      <c r="T47" s="74">
        <f t="shared" ref="T47:T110" si="16">$B47*S47/$AG47</f>
        <v>28.929242191840604</v>
      </c>
      <c r="U47" s="73">
        <f>'Расчет субсидий'!Z47-1</f>
        <v>0</v>
      </c>
      <c r="V47" s="73">
        <f>U47*'Расчет субсидий'!AA47</f>
        <v>0</v>
      </c>
      <c r="W47" s="74">
        <f t="shared" ref="W47:W110" si="17">$B47*V47/$AG47</f>
        <v>0</v>
      </c>
      <c r="X47" s="32" t="s">
        <v>376</v>
      </c>
      <c r="Y47" s="32" t="s">
        <v>376</v>
      </c>
      <c r="Z47" s="32" t="s">
        <v>376</v>
      </c>
      <c r="AA47" s="31" t="s">
        <v>429</v>
      </c>
      <c r="AB47" s="31" t="s">
        <v>429</v>
      </c>
      <c r="AC47" s="31" t="s">
        <v>429</v>
      </c>
      <c r="AD47" s="73">
        <f>'Расчет субсидий'!AL47-1</f>
        <v>-1.0606060606060619E-2</v>
      </c>
      <c r="AE47" s="73">
        <f>AD47*'Расчет субсидий'!AM47</f>
        <v>-0.21212121212121238</v>
      </c>
      <c r="AF47" s="74">
        <f t="shared" ref="AF47:AF110" si="18">$B47*AE47/$AG47</f>
        <v>-1.5897107726192605</v>
      </c>
      <c r="AG47" s="73">
        <f>D47+M47+P47+S47+V47+AE47</f>
        <v>-3.959345929110424</v>
      </c>
      <c r="AH47" s="31" t="str">
        <f>IF('Расчет субсидий'!AZ47="+",'Расчет субсидий'!AZ47,"-")</f>
        <v>-</v>
      </c>
    </row>
    <row r="48" spans="1:34" ht="15" customHeight="1">
      <c r="A48" s="38" t="s">
        <v>48</v>
      </c>
      <c r="B48" s="70">
        <f>'Расчет субсидий'!AS48</f>
        <v>-99.663636363636442</v>
      </c>
      <c r="C48" s="73">
        <f>'Расчет субсидий'!D48-1</f>
        <v>-2.2578967442183018E-2</v>
      </c>
      <c r="D48" s="73">
        <f>C48*'Расчет субсидий'!E48</f>
        <v>-0.22578967442183018</v>
      </c>
      <c r="E48" s="74">
        <f t="shared" si="13"/>
        <v>-3.9896971573214399</v>
      </c>
      <c r="F48" s="32" t="s">
        <v>376</v>
      </c>
      <c r="G48" s="32" t="s">
        <v>376</v>
      </c>
      <c r="H48" s="32" t="s">
        <v>376</v>
      </c>
      <c r="I48" s="32" t="s">
        <v>376</v>
      </c>
      <c r="J48" s="32" t="s">
        <v>376</v>
      </c>
      <c r="K48" s="32" t="s">
        <v>376</v>
      </c>
      <c r="L48" s="73">
        <f>'Расчет субсидий'!P48-1</f>
        <v>-6.2888677236820012E-2</v>
      </c>
      <c r="M48" s="73">
        <f>L48*'Расчет субсидий'!Q48</f>
        <v>-1.2577735447364002</v>
      </c>
      <c r="N48" s="74">
        <f t="shared" si="14"/>
        <v>-22.224822941255614</v>
      </c>
      <c r="O48" s="73">
        <f>'Расчет субсидий'!R48-1</f>
        <v>0</v>
      </c>
      <c r="P48" s="73">
        <f>O48*'Расчет субсидий'!S48</f>
        <v>0</v>
      </c>
      <c r="Q48" s="74">
        <f t="shared" si="15"/>
        <v>0</v>
      </c>
      <c r="R48" s="73">
        <f>'Расчет субсидий'!V48-1</f>
        <v>1.5748031496063408E-3</v>
      </c>
      <c r="S48" s="73">
        <f>R48*'Расчет субсидий'!W48</f>
        <v>3.9370078740158521E-2</v>
      </c>
      <c r="T48" s="74">
        <f t="shared" si="16"/>
        <v>0.69566817718899709</v>
      </c>
      <c r="U48" s="73">
        <f>'Расчет субсидий'!Z48-1</f>
        <v>-5.0000000000000044E-2</v>
      </c>
      <c r="V48" s="73">
        <f>U48*'Расчет субсидий'!AA48</f>
        <v>-1.2500000000000011</v>
      </c>
      <c r="W48" s="74">
        <f t="shared" si="17"/>
        <v>-22.087464625750094</v>
      </c>
      <c r="X48" s="32" t="s">
        <v>376</v>
      </c>
      <c r="Y48" s="32" t="s">
        <v>376</v>
      </c>
      <c r="Z48" s="32" t="s">
        <v>376</v>
      </c>
      <c r="AA48" s="31" t="s">
        <v>429</v>
      </c>
      <c r="AB48" s="31" t="s">
        <v>429</v>
      </c>
      <c r="AC48" s="31" t="s">
        <v>429</v>
      </c>
      <c r="AD48" s="73">
        <f>'Расчет субсидий'!AL48-1</f>
        <v>-0.14730447987851181</v>
      </c>
      <c r="AE48" s="73">
        <f>AD48*'Расчет субсидий'!AM48</f>
        <v>-2.9460895975702361</v>
      </c>
      <c r="AF48" s="74">
        <f t="shared" si="18"/>
        <v>-52.057319816498286</v>
      </c>
      <c r="AG48" s="73">
        <f t="shared" ref="AG48:AG111" si="19">D48+M48+P48+S48+V48+AE48</f>
        <v>-5.6402827379883096</v>
      </c>
      <c r="AH48" s="31" t="str">
        <f>IF('Расчет субсидий'!AZ48="+",'Расчет субсидий'!AZ48,"-")</f>
        <v>-</v>
      </c>
    </row>
    <row r="49" spans="1:34" ht="15" customHeight="1">
      <c r="A49" s="38" t="s">
        <v>49</v>
      </c>
      <c r="B49" s="70">
        <f>'Расчет субсидий'!AS49</f>
        <v>45.527272727272702</v>
      </c>
      <c r="C49" s="73">
        <f>'Расчет субсидий'!D49-1</f>
        <v>3.7565104166666696E-2</v>
      </c>
      <c r="D49" s="73">
        <f>C49*'Расчет субсидий'!E49</f>
        <v>0.37565104166666696</v>
      </c>
      <c r="E49" s="74">
        <f t="shared" si="13"/>
        <v>3.5790419944679872</v>
      </c>
      <c r="F49" s="32" t="s">
        <v>376</v>
      </c>
      <c r="G49" s="32" t="s">
        <v>376</v>
      </c>
      <c r="H49" s="32" t="s">
        <v>376</v>
      </c>
      <c r="I49" s="32" t="s">
        <v>376</v>
      </c>
      <c r="J49" s="32" t="s">
        <v>376</v>
      </c>
      <c r="K49" s="32" t="s">
        <v>376</v>
      </c>
      <c r="L49" s="73">
        <f>'Расчет субсидий'!P49-1</f>
        <v>-5.2204585537918957E-2</v>
      </c>
      <c r="M49" s="73">
        <f>L49*'Расчет субсидий'!Q49</f>
        <v>-1.0440917107583791</v>
      </c>
      <c r="N49" s="74">
        <f t="shared" si="14"/>
        <v>-9.9476579708144275</v>
      </c>
      <c r="O49" s="73">
        <f>'Расчет субсидий'!R49-1</f>
        <v>0</v>
      </c>
      <c r="P49" s="73">
        <f>O49*'Расчет субсидий'!S49</f>
        <v>0</v>
      </c>
      <c r="Q49" s="74">
        <f t="shared" si="15"/>
        <v>0</v>
      </c>
      <c r="R49" s="73">
        <f>'Расчет субсидий'!V49-1</f>
        <v>7.9464285714285765E-2</v>
      </c>
      <c r="S49" s="73">
        <f>R49*'Расчет субсидий'!W49</f>
        <v>2.383928571428573</v>
      </c>
      <c r="T49" s="74">
        <f t="shared" si="16"/>
        <v>22.713048874029077</v>
      </c>
      <c r="U49" s="73">
        <f>'Расчет субсидий'!Z49-1</f>
        <v>0.12631578947368416</v>
      </c>
      <c r="V49" s="73">
        <f>U49*'Расчет субсидий'!AA49</f>
        <v>2.5263157894736832</v>
      </c>
      <c r="W49" s="74">
        <f t="shared" si="17"/>
        <v>24.069653212454206</v>
      </c>
      <c r="X49" s="32" t="s">
        <v>376</v>
      </c>
      <c r="Y49" s="32" t="s">
        <v>376</v>
      </c>
      <c r="Z49" s="32" t="s">
        <v>376</v>
      </c>
      <c r="AA49" s="31" t="s">
        <v>429</v>
      </c>
      <c r="AB49" s="31" t="s">
        <v>429</v>
      </c>
      <c r="AC49" s="31" t="s">
        <v>429</v>
      </c>
      <c r="AD49" s="73">
        <f>'Расчет субсидий'!AL49-1</f>
        <v>2.683363148479434E-2</v>
      </c>
      <c r="AE49" s="73">
        <f>AD49*'Расчет субсидий'!AM49</f>
        <v>0.5366726296958868</v>
      </c>
      <c r="AF49" s="74">
        <f t="shared" si="18"/>
        <v>5.1131866171358586</v>
      </c>
      <c r="AG49" s="73">
        <f t="shared" si="19"/>
        <v>4.7784763215064308</v>
      </c>
      <c r="AH49" s="31" t="str">
        <f>IF('Расчет субсидий'!AZ49="+",'Расчет субсидий'!AZ49,"-")</f>
        <v>-</v>
      </c>
    </row>
    <row r="50" spans="1:34" ht="15" customHeight="1">
      <c r="A50" s="38" t="s">
        <v>50</v>
      </c>
      <c r="B50" s="70">
        <f>'Расчет субсидий'!AS50</f>
        <v>40.190909090909145</v>
      </c>
      <c r="C50" s="73">
        <f>'Расчет субсидий'!D50-1</f>
        <v>-1</v>
      </c>
      <c r="D50" s="73">
        <f>C50*'Расчет субсидий'!E50</f>
        <v>0</v>
      </c>
      <c r="E50" s="74">
        <f t="shared" si="13"/>
        <v>0</v>
      </c>
      <c r="F50" s="32" t="s">
        <v>376</v>
      </c>
      <c r="G50" s="32" t="s">
        <v>376</v>
      </c>
      <c r="H50" s="32" t="s">
        <v>376</v>
      </c>
      <c r="I50" s="32" t="s">
        <v>376</v>
      </c>
      <c r="J50" s="32" t="s">
        <v>376</v>
      </c>
      <c r="K50" s="32" t="s">
        <v>376</v>
      </c>
      <c r="L50" s="73">
        <f>'Расчет субсидий'!P50-1</f>
        <v>-0.30590534085974819</v>
      </c>
      <c r="M50" s="73">
        <f>L50*'Расчет субсидий'!Q50</f>
        <v>-6.1181068171949633</v>
      </c>
      <c r="N50" s="74">
        <f t="shared" si="14"/>
        <v>-35.221843699036697</v>
      </c>
      <c r="O50" s="73">
        <f>'Расчет субсидий'!R50-1</f>
        <v>0</v>
      </c>
      <c r="P50" s="73">
        <f>O50*'Расчет субсидий'!S50</f>
        <v>0</v>
      </c>
      <c r="Q50" s="74">
        <f t="shared" si="15"/>
        <v>0</v>
      </c>
      <c r="R50" s="73">
        <f>'Расчет субсидий'!V50-1</f>
        <v>6.9620253164556889E-2</v>
      </c>
      <c r="S50" s="73">
        <f>R50*'Расчет субсидий'!W50</f>
        <v>1.7405063291139222</v>
      </c>
      <c r="T50" s="74">
        <f t="shared" si="16"/>
        <v>10.020067271290525</v>
      </c>
      <c r="U50" s="73">
        <f>'Расчет субсидий'!Z50-1</f>
        <v>0.15384615384615374</v>
      </c>
      <c r="V50" s="73">
        <f>U50*'Расчет субсидий'!AA50</f>
        <v>3.8461538461538436</v>
      </c>
      <c r="W50" s="74">
        <f t="shared" si="17"/>
        <v>22.142246557537113</v>
      </c>
      <c r="X50" s="32" t="s">
        <v>376</v>
      </c>
      <c r="Y50" s="32" t="s">
        <v>376</v>
      </c>
      <c r="Z50" s="32" t="s">
        <v>376</v>
      </c>
      <c r="AA50" s="31" t="s">
        <v>429</v>
      </c>
      <c r="AB50" s="31" t="s">
        <v>429</v>
      </c>
      <c r="AC50" s="31" t="s">
        <v>429</v>
      </c>
      <c r="AD50" s="73">
        <f>'Расчет субсидий'!AL50-1</f>
        <v>0.37563451776649748</v>
      </c>
      <c r="AE50" s="73">
        <f>AD50*'Расчет субсидий'!AM50</f>
        <v>7.5126903553299496</v>
      </c>
      <c r="AF50" s="74">
        <f t="shared" si="18"/>
        <v>43.250438961118206</v>
      </c>
      <c r="AG50" s="73">
        <f t="shared" si="19"/>
        <v>6.9812437134027512</v>
      </c>
      <c r="AH50" s="31" t="str">
        <f>IF('Расчет субсидий'!AZ50="+",'Расчет субсидий'!AZ50,"-")</f>
        <v>-</v>
      </c>
    </row>
    <row r="51" spans="1:34" ht="15" customHeight="1">
      <c r="A51" s="38" t="s">
        <v>51</v>
      </c>
      <c r="B51" s="70">
        <f>'Расчет субсидий'!AS51</f>
        <v>4.2363636363636488</v>
      </c>
      <c r="C51" s="73">
        <f>'Расчет субсидий'!D51-1</f>
        <v>2.3724792408066353E-3</v>
      </c>
      <c r="D51" s="73">
        <f>C51*'Расчет субсидий'!E51</f>
        <v>2.3724792408066353E-2</v>
      </c>
      <c r="E51" s="74">
        <f t="shared" si="13"/>
        <v>0.28177720603279616</v>
      </c>
      <c r="F51" s="32" t="s">
        <v>376</v>
      </c>
      <c r="G51" s="32" t="s">
        <v>376</v>
      </c>
      <c r="H51" s="32" t="s">
        <v>376</v>
      </c>
      <c r="I51" s="32" t="s">
        <v>376</v>
      </c>
      <c r="J51" s="32" t="s">
        <v>376</v>
      </c>
      <c r="K51" s="32" t="s">
        <v>376</v>
      </c>
      <c r="L51" s="73">
        <f>'Расчет субсидий'!P51-1</f>
        <v>-8.0339738234475155E-2</v>
      </c>
      <c r="M51" s="73">
        <f>L51*'Расчет субсидий'!Q51</f>
        <v>-1.6067947646895031</v>
      </c>
      <c r="N51" s="74">
        <f t="shared" si="14"/>
        <v>-19.083755578337371</v>
      </c>
      <c r="O51" s="73">
        <f>'Расчет субсидий'!R51-1</f>
        <v>0</v>
      </c>
      <c r="P51" s="73">
        <f>O51*'Расчет субсидий'!S51</f>
        <v>0</v>
      </c>
      <c r="Q51" s="74">
        <f t="shared" si="15"/>
        <v>0</v>
      </c>
      <c r="R51" s="73">
        <f>'Расчет субсидий'!V51-1</f>
        <v>3.1325301204819134E-2</v>
      </c>
      <c r="S51" s="73">
        <f>R51*'Расчет субсидий'!W51</f>
        <v>0.93975903614457401</v>
      </c>
      <c r="T51" s="74">
        <f t="shared" si="16"/>
        <v>11.161432774385815</v>
      </c>
      <c r="U51" s="73">
        <f>'Расчет субсидий'!Z51-1</f>
        <v>5.0000000000000044E-2</v>
      </c>
      <c r="V51" s="73">
        <f>U51*'Расчет субсидий'!AA51</f>
        <v>1.0000000000000009</v>
      </c>
      <c r="W51" s="74">
        <f t="shared" si="17"/>
        <v>11.876909234282406</v>
      </c>
      <c r="X51" s="32" t="s">
        <v>376</v>
      </c>
      <c r="Y51" s="32" t="s">
        <v>376</v>
      </c>
      <c r="Z51" s="32" t="s">
        <v>376</v>
      </c>
      <c r="AA51" s="31" t="s">
        <v>429</v>
      </c>
      <c r="AB51" s="31" t="s">
        <v>429</v>
      </c>
      <c r="AC51" s="31" t="s">
        <v>429</v>
      </c>
      <c r="AD51" s="73">
        <f>'Расчет субсидий'!AL51-1</f>
        <v>0</v>
      </c>
      <c r="AE51" s="73">
        <f>AD51*'Расчет субсидий'!AM51</f>
        <v>0</v>
      </c>
      <c r="AF51" s="74">
        <f t="shared" si="18"/>
        <v>0</v>
      </c>
      <c r="AG51" s="73">
        <f t="shared" si="19"/>
        <v>0.35668906386313814</v>
      </c>
      <c r="AH51" s="31" t="str">
        <f>IF('Расчет субсидий'!AZ51="+",'Расчет субсидий'!AZ51,"-")</f>
        <v>-</v>
      </c>
    </row>
    <row r="52" spans="1:34" ht="15" customHeight="1">
      <c r="A52" s="37" t="s">
        <v>52</v>
      </c>
      <c r="B52" s="75"/>
      <c r="C52" s="76"/>
      <c r="D52" s="76"/>
      <c r="E52" s="77"/>
      <c r="F52" s="76"/>
      <c r="G52" s="76"/>
      <c r="H52" s="77"/>
      <c r="I52" s="77"/>
      <c r="J52" s="77"/>
      <c r="K52" s="77"/>
      <c r="L52" s="76"/>
      <c r="M52" s="76"/>
      <c r="N52" s="77"/>
      <c r="O52" s="76"/>
      <c r="P52" s="76"/>
      <c r="Q52" s="77"/>
      <c r="R52" s="76"/>
      <c r="S52" s="76"/>
      <c r="T52" s="77"/>
      <c r="U52" s="76"/>
      <c r="V52" s="76"/>
      <c r="W52" s="77"/>
      <c r="X52" s="77"/>
      <c r="Y52" s="77"/>
      <c r="Z52" s="77"/>
      <c r="AA52" s="77"/>
      <c r="AB52" s="77"/>
      <c r="AC52" s="77"/>
      <c r="AD52" s="76"/>
      <c r="AE52" s="76"/>
      <c r="AF52" s="77"/>
      <c r="AG52" s="77"/>
      <c r="AH52" s="78"/>
    </row>
    <row r="53" spans="1:34" ht="15" customHeight="1">
      <c r="A53" s="38" t="s">
        <v>53</v>
      </c>
      <c r="B53" s="70">
        <f>'Расчет субсидий'!AS53</f>
        <v>-125.73636363636342</v>
      </c>
      <c r="C53" s="73">
        <f>'Расчет субсидий'!D53-1</f>
        <v>7.9923258200546243E-2</v>
      </c>
      <c r="D53" s="73">
        <f>C53*'Расчет субсидий'!E53</f>
        <v>0.79923258200546243</v>
      </c>
      <c r="E53" s="74">
        <f t="shared" si="13"/>
        <v>11.729616370825271</v>
      </c>
      <c r="F53" s="32" t="s">
        <v>376</v>
      </c>
      <c r="G53" s="32" t="s">
        <v>376</v>
      </c>
      <c r="H53" s="32" t="s">
        <v>376</v>
      </c>
      <c r="I53" s="32" t="s">
        <v>376</v>
      </c>
      <c r="J53" s="32" t="s">
        <v>376</v>
      </c>
      <c r="K53" s="32" t="s">
        <v>376</v>
      </c>
      <c r="L53" s="73">
        <f>'Расчет субсидий'!P53-1</f>
        <v>-0.24964912445955745</v>
      </c>
      <c r="M53" s="73">
        <f>L53*'Расчет субсидий'!Q53</f>
        <v>-4.9929824891911494</v>
      </c>
      <c r="N53" s="74">
        <f t="shared" si="14"/>
        <v>-73.277504525034658</v>
      </c>
      <c r="O53" s="73">
        <f>'Расчет субсидий'!R53-1</f>
        <v>0</v>
      </c>
      <c r="P53" s="73">
        <f>O53*'Расчет субсидий'!S53</f>
        <v>0</v>
      </c>
      <c r="Q53" s="74">
        <f t="shared" si="15"/>
        <v>0</v>
      </c>
      <c r="R53" s="73">
        <f>'Расчет субсидий'!V53-1</f>
        <v>9.9999999999999867E-2</v>
      </c>
      <c r="S53" s="73">
        <f>R53*'Расчет субсидий'!W53</f>
        <v>2.4999999999999964</v>
      </c>
      <c r="T53" s="74">
        <f t="shared" si="16"/>
        <v>36.690247103643124</v>
      </c>
      <c r="U53" s="73">
        <f>'Расчет субсидий'!Z53-1</f>
        <v>8.2386363636363535E-2</v>
      </c>
      <c r="V53" s="73">
        <f>U53*'Расчет субсидий'!AA53</f>
        <v>2.0596590909090882</v>
      </c>
      <c r="W53" s="74">
        <f t="shared" si="17"/>
        <v>30.227760397887806</v>
      </c>
      <c r="X53" s="32" t="s">
        <v>376</v>
      </c>
      <c r="Y53" s="32" t="s">
        <v>376</v>
      </c>
      <c r="Z53" s="32" t="s">
        <v>376</v>
      </c>
      <c r="AA53" s="31" t="s">
        <v>429</v>
      </c>
      <c r="AB53" s="31" t="s">
        <v>429</v>
      </c>
      <c r="AC53" s="31" t="s">
        <v>429</v>
      </c>
      <c r="AD53" s="73">
        <f>'Расчет субсидий'!AL53-1</f>
        <v>-0.44666666666666666</v>
      </c>
      <c r="AE53" s="73">
        <f>AD53*'Расчет субсидий'!AM53</f>
        <v>-8.9333333333333336</v>
      </c>
      <c r="AF53" s="74">
        <f t="shared" si="18"/>
        <v>-131.10648298368497</v>
      </c>
      <c r="AG53" s="73">
        <f t="shared" si="19"/>
        <v>-8.5674241496099359</v>
      </c>
      <c r="AH53" s="31" t="str">
        <f>IF('Расчет субсидий'!AZ53="+",'Расчет субсидий'!AZ53,"-")</f>
        <v>-</v>
      </c>
    </row>
    <row r="54" spans="1:34" ht="15" customHeight="1">
      <c r="A54" s="38" t="s">
        <v>54</v>
      </c>
      <c r="B54" s="70">
        <f>'Расчет субсидий'!AS54</f>
        <v>-57.163636363636385</v>
      </c>
      <c r="C54" s="73">
        <f>'Расчет субсидий'!D54-1</f>
        <v>-1</v>
      </c>
      <c r="D54" s="73">
        <f>C54*'Расчет субсидий'!E54</f>
        <v>0</v>
      </c>
      <c r="E54" s="74">
        <f t="shared" si="13"/>
        <v>0</v>
      </c>
      <c r="F54" s="32" t="s">
        <v>376</v>
      </c>
      <c r="G54" s="32" t="s">
        <v>376</v>
      </c>
      <c r="H54" s="32" t="s">
        <v>376</v>
      </c>
      <c r="I54" s="32" t="s">
        <v>376</v>
      </c>
      <c r="J54" s="32" t="s">
        <v>376</v>
      </c>
      <c r="K54" s="32" t="s">
        <v>376</v>
      </c>
      <c r="L54" s="73">
        <f>'Расчет субсидий'!P54-1</f>
        <v>-0.81975114897433021</v>
      </c>
      <c r="M54" s="73">
        <f>L54*'Расчет субсидий'!Q54</f>
        <v>-16.395022979486605</v>
      </c>
      <c r="N54" s="74">
        <f t="shared" si="14"/>
        <v>-75.610362643270619</v>
      </c>
      <c r="O54" s="73">
        <f>'Расчет субсидий'!R54-1</f>
        <v>0</v>
      </c>
      <c r="P54" s="73">
        <f>O54*'Расчет субсидий'!S54</f>
        <v>0</v>
      </c>
      <c r="Q54" s="74">
        <f t="shared" si="15"/>
        <v>0</v>
      </c>
      <c r="R54" s="73">
        <f>'Расчет субсидий'!V54-1</f>
        <v>0</v>
      </c>
      <c r="S54" s="73">
        <f>R54*'Расчет субсидий'!W54</f>
        <v>0</v>
      </c>
      <c r="T54" s="74">
        <f t="shared" si="16"/>
        <v>0</v>
      </c>
      <c r="U54" s="73">
        <f>'Расчет субсидий'!Z54-1</f>
        <v>8.5889570552147187E-2</v>
      </c>
      <c r="V54" s="73">
        <f>U54*'Расчет субсидий'!AA54</f>
        <v>2.5766871165644156</v>
      </c>
      <c r="W54" s="74">
        <f t="shared" si="17"/>
        <v>11.883133530550229</v>
      </c>
      <c r="X54" s="32" t="s">
        <v>376</v>
      </c>
      <c r="Y54" s="32" t="s">
        <v>376</v>
      </c>
      <c r="Z54" s="32" t="s">
        <v>376</v>
      </c>
      <c r="AA54" s="31" t="s">
        <v>429</v>
      </c>
      <c r="AB54" s="31" t="s">
        <v>429</v>
      </c>
      <c r="AC54" s="31" t="s">
        <v>429</v>
      </c>
      <c r="AD54" s="73">
        <f>'Расчет субсидий'!AL54-1</f>
        <v>7.1161048689138529E-2</v>
      </c>
      <c r="AE54" s="73">
        <f>AD54*'Расчет субсидий'!AM54</f>
        <v>1.4232209737827706</v>
      </c>
      <c r="AF54" s="74">
        <f t="shared" si="18"/>
        <v>6.5635927490840116</v>
      </c>
      <c r="AG54" s="73">
        <f t="shared" si="19"/>
        <v>-12.395114889139419</v>
      </c>
      <c r="AH54" s="31" t="str">
        <f>IF('Расчет субсидий'!AZ54="+",'Расчет субсидий'!AZ54,"-")</f>
        <v>-</v>
      </c>
    </row>
    <row r="55" spans="1:34" ht="15" customHeight="1">
      <c r="A55" s="38" t="s">
        <v>55</v>
      </c>
      <c r="B55" s="70">
        <f>'Расчет субсидий'!AS55</f>
        <v>-118.89090909090896</v>
      </c>
      <c r="C55" s="73">
        <f>'Расчет субсидий'!D55-1</f>
        <v>-1</v>
      </c>
      <c r="D55" s="73">
        <f>C55*'Расчет субсидий'!E55</f>
        <v>0</v>
      </c>
      <c r="E55" s="74">
        <f t="shared" si="13"/>
        <v>0</v>
      </c>
      <c r="F55" s="32" t="s">
        <v>376</v>
      </c>
      <c r="G55" s="32" t="s">
        <v>376</v>
      </c>
      <c r="H55" s="32" t="s">
        <v>376</v>
      </c>
      <c r="I55" s="32" t="s">
        <v>376</v>
      </c>
      <c r="J55" s="32" t="s">
        <v>376</v>
      </c>
      <c r="K55" s="32" t="s">
        <v>376</v>
      </c>
      <c r="L55" s="73">
        <f>'Расчет субсидий'!P55-1</f>
        <v>-0.52269592476489035</v>
      </c>
      <c r="M55" s="73">
        <f>L55*'Расчет субсидий'!Q55</f>
        <v>-10.453918495297806</v>
      </c>
      <c r="N55" s="74">
        <f t="shared" si="14"/>
        <v>-129.75209282976303</v>
      </c>
      <c r="O55" s="73">
        <f>'Расчет субсидий'!R55-1</f>
        <v>0</v>
      </c>
      <c r="P55" s="73">
        <f>O55*'Расчет субсидий'!S55</f>
        <v>0</v>
      </c>
      <c r="Q55" s="74">
        <f t="shared" si="15"/>
        <v>0</v>
      </c>
      <c r="R55" s="73">
        <f>'Расчет субсидий'!V55-1</f>
        <v>0</v>
      </c>
      <c r="S55" s="73">
        <f>R55*'Расчет субсидий'!W55</f>
        <v>0</v>
      </c>
      <c r="T55" s="74">
        <f t="shared" si="16"/>
        <v>0</v>
      </c>
      <c r="U55" s="73">
        <f>'Расчет субсидий'!Z55-1</f>
        <v>2.8368794326241176E-2</v>
      </c>
      <c r="V55" s="73">
        <f>U55*'Расчет субсидий'!AA55</f>
        <v>0.56737588652482351</v>
      </c>
      <c r="W55" s="74">
        <f t="shared" si="17"/>
        <v>7.0421640202046349</v>
      </c>
      <c r="X55" s="32" t="s">
        <v>376</v>
      </c>
      <c r="Y55" s="32" t="s">
        <v>376</v>
      </c>
      <c r="Z55" s="32" t="s">
        <v>376</v>
      </c>
      <c r="AA55" s="31" t="s">
        <v>429</v>
      </c>
      <c r="AB55" s="31" t="s">
        <v>429</v>
      </c>
      <c r="AC55" s="31" t="s">
        <v>429</v>
      </c>
      <c r="AD55" s="73">
        <f>'Расчет субсидий'!AL55-1</f>
        <v>1.538461538461533E-2</v>
      </c>
      <c r="AE55" s="73">
        <f>AD55*'Расчет субсидий'!AM55</f>
        <v>0.3076923076923066</v>
      </c>
      <c r="AF55" s="74">
        <f t="shared" si="18"/>
        <v>3.8190197186494177</v>
      </c>
      <c r="AG55" s="73">
        <f t="shared" si="19"/>
        <v>-9.578850301080676</v>
      </c>
      <c r="AH55" s="31" t="str">
        <f>IF('Расчет субсидий'!AZ55="+",'Расчет субсидий'!AZ55,"-")</f>
        <v>-</v>
      </c>
    </row>
    <row r="56" spans="1:34" ht="15" customHeight="1">
      <c r="A56" s="38" t="s">
        <v>56</v>
      </c>
      <c r="B56" s="70">
        <f>'Расчет субсидий'!AS56</f>
        <v>-12.172727272727229</v>
      </c>
      <c r="C56" s="73">
        <f>'Расчет субсидий'!D56-1</f>
        <v>-1</v>
      </c>
      <c r="D56" s="73">
        <f>C56*'Расчет субсидий'!E56</f>
        <v>0</v>
      </c>
      <c r="E56" s="74">
        <f t="shared" si="13"/>
        <v>0</v>
      </c>
      <c r="F56" s="32" t="s">
        <v>376</v>
      </c>
      <c r="G56" s="32" t="s">
        <v>376</v>
      </c>
      <c r="H56" s="32" t="s">
        <v>376</v>
      </c>
      <c r="I56" s="32" t="s">
        <v>376</v>
      </c>
      <c r="J56" s="32" t="s">
        <v>376</v>
      </c>
      <c r="K56" s="32" t="s">
        <v>376</v>
      </c>
      <c r="L56" s="73">
        <f>'Расчет субсидий'!P56-1</f>
        <v>-0.27380545102064091</v>
      </c>
      <c r="M56" s="73">
        <f>L56*'Расчет субсидий'!Q56</f>
        <v>-5.4761090204128182</v>
      </c>
      <c r="N56" s="74">
        <f t="shared" si="14"/>
        <v>-48.51728426238337</v>
      </c>
      <c r="O56" s="73">
        <f>'Расчет субсидий'!R56-1</f>
        <v>0</v>
      </c>
      <c r="P56" s="73">
        <f>O56*'Расчет субсидий'!S56</f>
        <v>0</v>
      </c>
      <c r="Q56" s="74">
        <f t="shared" si="15"/>
        <v>0</v>
      </c>
      <c r="R56" s="73">
        <f>'Расчет субсидий'!V56-1</f>
        <v>-7.9722222222222139E-2</v>
      </c>
      <c r="S56" s="73">
        <f>R56*'Расчет субсидий'!W56</f>
        <v>-1.9930555555555536</v>
      </c>
      <c r="T56" s="74">
        <f t="shared" si="16"/>
        <v>-17.658093105736164</v>
      </c>
      <c r="U56" s="73">
        <f>'Расчет субсидий'!Z56-1</f>
        <v>0.10714285714285721</v>
      </c>
      <c r="V56" s="73">
        <f>U56*'Расчет субсидий'!AA56</f>
        <v>2.6785714285714302</v>
      </c>
      <c r="W56" s="74">
        <f t="shared" si="17"/>
        <v>23.731633342701702</v>
      </c>
      <c r="X56" s="32" t="s">
        <v>376</v>
      </c>
      <c r="Y56" s="32" t="s">
        <v>376</v>
      </c>
      <c r="Z56" s="32" t="s">
        <v>376</v>
      </c>
      <c r="AA56" s="31" t="s">
        <v>429</v>
      </c>
      <c r="AB56" s="31" t="s">
        <v>429</v>
      </c>
      <c r="AC56" s="31" t="s">
        <v>429</v>
      </c>
      <c r="AD56" s="73">
        <f>'Расчет субсидий'!AL56-1</f>
        <v>0.17083333333333339</v>
      </c>
      <c r="AE56" s="73">
        <f>AD56*'Расчет субсидий'!AM56</f>
        <v>3.4166666666666679</v>
      </c>
      <c r="AF56" s="74">
        <f t="shared" si="18"/>
        <v>30.27101675269061</v>
      </c>
      <c r="AG56" s="73">
        <f t="shared" si="19"/>
        <v>-1.3739264807302742</v>
      </c>
      <c r="AH56" s="31" t="str">
        <f>IF('Расчет субсидий'!AZ56="+",'Расчет субсидий'!AZ56,"-")</f>
        <v>-</v>
      </c>
    </row>
    <row r="57" spans="1:34" ht="15" customHeight="1">
      <c r="A57" s="38" t="s">
        <v>57</v>
      </c>
      <c r="B57" s="70">
        <f>'Расчет субсидий'!AS57</f>
        <v>-12.709090909090833</v>
      </c>
      <c r="C57" s="73">
        <f>'Расчет субсидий'!D57-1</f>
        <v>-1</v>
      </c>
      <c r="D57" s="73">
        <f>C57*'Расчет субсидий'!E57</f>
        <v>0</v>
      </c>
      <c r="E57" s="74">
        <f t="shared" si="13"/>
        <v>0</v>
      </c>
      <c r="F57" s="32" t="s">
        <v>376</v>
      </c>
      <c r="G57" s="32" t="s">
        <v>376</v>
      </c>
      <c r="H57" s="32" t="s">
        <v>376</v>
      </c>
      <c r="I57" s="32" t="s">
        <v>376</v>
      </c>
      <c r="J57" s="32" t="s">
        <v>376</v>
      </c>
      <c r="K57" s="32" t="s">
        <v>376</v>
      </c>
      <c r="L57" s="73">
        <f>'Расчет субсидий'!P57-1</f>
        <v>-0.41068094111788866</v>
      </c>
      <c r="M57" s="73">
        <f>L57*'Расчет субсидий'!Q57</f>
        <v>-8.2136188223577733</v>
      </c>
      <c r="N57" s="74">
        <f t="shared" si="14"/>
        <v>-43.971934215890336</v>
      </c>
      <c r="O57" s="73">
        <f>'Расчет субсидий'!R57-1</f>
        <v>0</v>
      </c>
      <c r="P57" s="73">
        <f>O57*'Расчет субсидий'!S57</f>
        <v>0</v>
      </c>
      <c r="Q57" s="74">
        <f t="shared" si="15"/>
        <v>0</v>
      </c>
      <c r="R57" s="73">
        <f>'Расчет субсидий'!V57-1</f>
        <v>0.10157352143244713</v>
      </c>
      <c r="S57" s="73">
        <f>R57*'Расчет субсидий'!W57</f>
        <v>3.047205642973414</v>
      </c>
      <c r="T57" s="74">
        <f t="shared" si="16"/>
        <v>16.313336298293621</v>
      </c>
      <c r="U57" s="73">
        <f>'Расчет субсидий'!Z57-1</f>
        <v>7.3584905660377231E-2</v>
      </c>
      <c r="V57" s="73">
        <f>U57*'Расчет субсидий'!AA57</f>
        <v>1.4716981132075446</v>
      </c>
      <c r="W57" s="74">
        <f t="shared" si="17"/>
        <v>7.8787942342125481</v>
      </c>
      <c r="X57" s="32" t="s">
        <v>376</v>
      </c>
      <c r="Y57" s="32" t="s">
        <v>376</v>
      </c>
      <c r="Z57" s="32" t="s">
        <v>376</v>
      </c>
      <c r="AA57" s="31" t="s">
        <v>429</v>
      </c>
      <c r="AB57" s="31" t="s">
        <v>429</v>
      </c>
      <c r="AC57" s="31" t="s">
        <v>429</v>
      </c>
      <c r="AD57" s="73">
        <f>'Расчет субсидий'!AL57-1</f>
        <v>6.60377358490567E-2</v>
      </c>
      <c r="AE57" s="73">
        <f>AD57*'Расчет субсидий'!AM57</f>
        <v>1.320754716981134</v>
      </c>
      <c r="AF57" s="74">
        <f t="shared" si="18"/>
        <v>7.0707127742933347</v>
      </c>
      <c r="AG57" s="73">
        <f t="shared" si="19"/>
        <v>-2.3739603491956807</v>
      </c>
      <c r="AH57" s="31" t="str">
        <f>IF('Расчет субсидий'!AZ57="+",'Расчет субсидий'!AZ57,"-")</f>
        <v>-</v>
      </c>
    </row>
    <row r="58" spans="1:34" ht="15" customHeight="1">
      <c r="A58" s="38" t="s">
        <v>58</v>
      </c>
      <c r="B58" s="70">
        <f>'Расчет субсидий'!AS58</f>
        <v>10.409090909090935</v>
      </c>
      <c r="C58" s="73">
        <f>'Расчет субсидий'!D58-1</f>
        <v>-1</v>
      </c>
      <c r="D58" s="73">
        <f>C58*'Расчет субсидий'!E58</f>
        <v>0</v>
      </c>
      <c r="E58" s="74">
        <f t="shared" si="13"/>
        <v>0</v>
      </c>
      <c r="F58" s="32" t="s">
        <v>376</v>
      </c>
      <c r="G58" s="32" t="s">
        <v>376</v>
      </c>
      <c r="H58" s="32" t="s">
        <v>376</v>
      </c>
      <c r="I58" s="32" t="s">
        <v>376</v>
      </c>
      <c r="J58" s="32" t="s">
        <v>376</v>
      </c>
      <c r="K58" s="32" t="s">
        <v>376</v>
      </c>
      <c r="L58" s="73">
        <f>'Расчет субсидий'!P58-1</f>
        <v>-8.6547972304648835E-2</v>
      </c>
      <c r="M58" s="73">
        <f>L58*'Расчет субсидий'!Q58</f>
        <v>-1.7309594460929767</v>
      </c>
      <c r="N58" s="74">
        <f t="shared" si="14"/>
        <v>-3.1937300648239022</v>
      </c>
      <c r="O58" s="73">
        <f>'Расчет субсидий'!R58-1</f>
        <v>0</v>
      </c>
      <c r="P58" s="73">
        <f>O58*'Расчет субсидий'!S58</f>
        <v>0</v>
      </c>
      <c r="Q58" s="74">
        <f t="shared" si="15"/>
        <v>0</v>
      </c>
      <c r="R58" s="73">
        <f>'Расчет субсидий'!V58-1</f>
        <v>0</v>
      </c>
      <c r="S58" s="73">
        <f>R58*'Расчет субсидий'!W58</f>
        <v>0</v>
      </c>
      <c r="T58" s="74">
        <f t="shared" si="16"/>
        <v>0</v>
      </c>
      <c r="U58" s="73">
        <f>'Расчет субсидий'!Z58-1</f>
        <v>0.33333333333333326</v>
      </c>
      <c r="V58" s="73">
        <f>U58*'Расчет субсидий'!AA58</f>
        <v>6.6666666666666652</v>
      </c>
      <c r="W58" s="74">
        <f t="shared" si="17"/>
        <v>12.300423221093201</v>
      </c>
      <c r="X58" s="32" t="s">
        <v>376</v>
      </c>
      <c r="Y58" s="32" t="s">
        <v>376</v>
      </c>
      <c r="Z58" s="32" t="s">
        <v>376</v>
      </c>
      <c r="AA58" s="31" t="s">
        <v>429</v>
      </c>
      <c r="AB58" s="31" t="s">
        <v>429</v>
      </c>
      <c r="AC58" s="31" t="s">
        <v>429</v>
      </c>
      <c r="AD58" s="73">
        <f>'Расчет субсидий'!AL58-1</f>
        <v>3.529411764705892E-2</v>
      </c>
      <c r="AE58" s="73">
        <f>AD58*'Расчет субсидий'!AM58</f>
        <v>0.7058823529411784</v>
      </c>
      <c r="AF58" s="74">
        <f t="shared" si="18"/>
        <v>1.3023977528216368</v>
      </c>
      <c r="AG58" s="73">
        <f t="shared" si="19"/>
        <v>5.6415895735148665</v>
      </c>
      <c r="AH58" s="31" t="str">
        <f>IF('Расчет субсидий'!AZ58="+",'Расчет субсидий'!AZ58,"-")</f>
        <v>-</v>
      </c>
    </row>
    <row r="59" spans="1:34" ht="15" customHeight="1">
      <c r="A59" s="38" t="s">
        <v>59</v>
      </c>
      <c r="B59" s="70">
        <f>'Расчет субсидий'!AS59</f>
        <v>27.027272727272702</v>
      </c>
      <c r="C59" s="73">
        <f>'Расчет субсидий'!D59-1</f>
        <v>-1</v>
      </c>
      <c r="D59" s="73">
        <f>C59*'Расчет субсидий'!E59</f>
        <v>0</v>
      </c>
      <c r="E59" s="74">
        <f t="shared" si="13"/>
        <v>0</v>
      </c>
      <c r="F59" s="32" t="s">
        <v>376</v>
      </c>
      <c r="G59" s="32" t="s">
        <v>376</v>
      </c>
      <c r="H59" s="32" t="s">
        <v>376</v>
      </c>
      <c r="I59" s="32" t="s">
        <v>376</v>
      </c>
      <c r="J59" s="32" t="s">
        <v>376</v>
      </c>
      <c r="K59" s="32" t="s">
        <v>376</v>
      </c>
      <c r="L59" s="73">
        <f>'Расчет субсидий'!P59-1</f>
        <v>-0.53071568561194837</v>
      </c>
      <c r="M59" s="73">
        <f>L59*'Расчет субсидий'!Q59</f>
        <v>-10.614313712238967</v>
      </c>
      <c r="N59" s="74">
        <f t="shared" si="14"/>
        <v>-73.238336210176257</v>
      </c>
      <c r="O59" s="73">
        <f>'Расчет субсидий'!R59-1</f>
        <v>0</v>
      </c>
      <c r="P59" s="73">
        <f>O59*'Расчет субсидий'!S59</f>
        <v>0</v>
      </c>
      <c r="Q59" s="74">
        <f t="shared" si="15"/>
        <v>0</v>
      </c>
      <c r="R59" s="73">
        <f>'Расчет субсидий'!V59-1</f>
        <v>9.5312499999999911E-2</v>
      </c>
      <c r="S59" s="73">
        <f>R59*'Расчет субсидий'!W59</f>
        <v>2.8593749999999973</v>
      </c>
      <c r="T59" s="74">
        <f t="shared" si="16"/>
        <v>19.729572092777222</v>
      </c>
      <c r="U59" s="73">
        <f>'Расчет субсидий'!Z59-1</f>
        <v>7.4074074074073959E-2</v>
      </c>
      <c r="V59" s="73">
        <f>U59*'Расчет субсидий'!AA59</f>
        <v>1.4814814814814792</v>
      </c>
      <c r="W59" s="74">
        <f t="shared" si="17"/>
        <v>10.222162428154151</v>
      </c>
      <c r="X59" s="32" t="s">
        <v>376</v>
      </c>
      <c r="Y59" s="32" t="s">
        <v>376</v>
      </c>
      <c r="Z59" s="32" t="s">
        <v>376</v>
      </c>
      <c r="AA59" s="31" t="s">
        <v>429</v>
      </c>
      <c r="AB59" s="31" t="s">
        <v>429</v>
      </c>
      <c r="AC59" s="31" t="s">
        <v>429</v>
      </c>
      <c r="AD59" s="73">
        <f>'Расчет субсидий'!AL59-1</f>
        <v>0.50952380952380949</v>
      </c>
      <c r="AE59" s="73">
        <f>AD59*'Расчет субсидий'!AM59</f>
        <v>10.19047619047619</v>
      </c>
      <c r="AF59" s="74">
        <f t="shared" si="18"/>
        <v>70.313874416517592</v>
      </c>
      <c r="AG59" s="73">
        <f t="shared" si="19"/>
        <v>3.9170189597186988</v>
      </c>
      <c r="AH59" s="31" t="str">
        <f>IF('Расчет субсидий'!AZ59="+",'Расчет субсидий'!AZ59,"-")</f>
        <v>-</v>
      </c>
    </row>
    <row r="60" spans="1:34" ht="15" customHeight="1">
      <c r="A60" s="38" t="s">
        <v>60</v>
      </c>
      <c r="B60" s="70">
        <f>'Расчет субсидий'!AS60</f>
        <v>-53.518181818181858</v>
      </c>
      <c r="C60" s="73">
        <f>'Расчет субсидий'!D60-1</f>
        <v>-1</v>
      </c>
      <c r="D60" s="73">
        <f>C60*'Расчет субсидий'!E60</f>
        <v>0</v>
      </c>
      <c r="E60" s="74">
        <f t="shared" si="13"/>
        <v>0</v>
      </c>
      <c r="F60" s="32" t="s">
        <v>376</v>
      </c>
      <c r="G60" s="32" t="s">
        <v>376</v>
      </c>
      <c r="H60" s="32" t="s">
        <v>376</v>
      </c>
      <c r="I60" s="32" t="s">
        <v>376</v>
      </c>
      <c r="J60" s="32" t="s">
        <v>376</v>
      </c>
      <c r="K60" s="32" t="s">
        <v>376</v>
      </c>
      <c r="L60" s="73">
        <f>'Расчет субсидий'!P60-1</f>
        <v>-0.81342145399084897</v>
      </c>
      <c r="M60" s="73">
        <f>L60*'Расчет субсидий'!Q60</f>
        <v>-16.268429079816979</v>
      </c>
      <c r="N60" s="74">
        <f t="shared" si="14"/>
        <v>-82.35196206383921</v>
      </c>
      <c r="O60" s="73">
        <f>'Расчет субсидий'!R60-1</f>
        <v>0</v>
      </c>
      <c r="P60" s="73">
        <f>O60*'Расчет субсидий'!S60</f>
        <v>0</v>
      </c>
      <c r="Q60" s="74">
        <f t="shared" si="15"/>
        <v>0</v>
      </c>
      <c r="R60" s="73">
        <f>'Расчет субсидий'!V60-1</f>
        <v>7.0796460176991705E-3</v>
      </c>
      <c r="S60" s="73">
        <f>R60*'Расчет субсидий'!W60</f>
        <v>0.21238938053097511</v>
      </c>
      <c r="T60" s="74">
        <f t="shared" si="16"/>
        <v>1.0751303719883165</v>
      </c>
      <c r="U60" s="73">
        <f>'Расчет субсидий'!Z60-1</f>
        <v>9.3023255813953654E-2</v>
      </c>
      <c r="V60" s="73">
        <f>U60*'Расчет субсидий'!AA60</f>
        <v>1.8604651162790731</v>
      </c>
      <c r="W60" s="74">
        <f t="shared" si="17"/>
        <v>9.4178086848588389</v>
      </c>
      <c r="X60" s="32" t="s">
        <v>376</v>
      </c>
      <c r="Y60" s="32" t="s">
        <v>376</v>
      </c>
      <c r="Z60" s="32" t="s">
        <v>376</v>
      </c>
      <c r="AA60" s="31" t="s">
        <v>429</v>
      </c>
      <c r="AB60" s="31" t="s">
        <v>429</v>
      </c>
      <c r="AC60" s="31" t="s">
        <v>429</v>
      </c>
      <c r="AD60" s="73">
        <f>'Расчет субсидий'!AL60-1</f>
        <v>0.18115942028985499</v>
      </c>
      <c r="AE60" s="73">
        <f>AD60*'Расчет субсидий'!AM60</f>
        <v>3.6231884057970998</v>
      </c>
      <c r="AF60" s="74">
        <f t="shared" si="18"/>
        <v>18.340841188810199</v>
      </c>
      <c r="AG60" s="73">
        <f t="shared" si="19"/>
        <v>-10.572386177209831</v>
      </c>
      <c r="AH60" s="31" t="str">
        <f>IF('Расчет субсидий'!AZ60="+",'Расчет субсидий'!AZ60,"-")</f>
        <v>-</v>
      </c>
    </row>
    <row r="61" spans="1:34" ht="15" customHeight="1">
      <c r="A61" s="38" t="s">
        <v>61</v>
      </c>
      <c r="B61" s="70">
        <f>'Расчет субсидий'!AS61</f>
        <v>113.93636363636369</v>
      </c>
      <c r="C61" s="73">
        <f>'Расчет субсидий'!D61-1</f>
        <v>-2.1829273783260494E-2</v>
      </c>
      <c r="D61" s="73">
        <f>C61*'Расчет субсидий'!E61</f>
        <v>-0.21829273783260494</v>
      </c>
      <c r="E61" s="74">
        <f t="shared" si="13"/>
        <v>-2.2748486822595515</v>
      </c>
      <c r="F61" s="32" t="s">
        <v>376</v>
      </c>
      <c r="G61" s="32" t="s">
        <v>376</v>
      </c>
      <c r="H61" s="32" t="s">
        <v>376</v>
      </c>
      <c r="I61" s="32" t="s">
        <v>376</v>
      </c>
      <c r="J61" s="32" t="s">
        <v>376</v>
      </c>
      <c r="K61" s="32" t="s">
        <v>376</v>
      </c>
      <c r="L61" s="73">
        <f>'Расчет субсидий'!P61-1</f>
        <v>0.21974136189129112</v>
      </c>
      <c r="M61" s="73">
        <f>L61*'Расчет субсидий'!Q61</f>
        <v>4.3948272378258224</v>
      </c>
      <c r="N61" s="74">
        <f t="shared" si="14"/>
        <v>45.79889853410041</v>
      </c>
      <c r="O61" s="73">
        <f>'Расчет субсидий'!R61-1</f>
        <v>0</v>
      </c>
      <c r="P61" s="73">
        <f>O61*'Расчет субсидий'!S61</f>
        <v>0</v>
      </c>
      <c r="Q61" s="74">
        <f t="shared" si="15"/>
        <v>0</v>
      </c>
      <c r="R61" s="73">
        <f>'Расчет субсидий'!V61-1</f>
        <v>0.13220338983050839</v>
      </c>
      <c r="S61" s="73">
        <f>R61*'Расчет субсидий'!W61</f>
        <v>3.9661016949152517</v>
      </c>
      <c r="T61" s="74">
        <f t="shared" si="16"/>
        <v>41.331110251152545</v>
      </c>
      <c r="U61" s="73">
        <f>'Расчет субсидий'!Z61-1</f>
        <v>0.11920529801324498</v>
      </c>
      <c r="V61" s="73">
        <f>U61*'Расчет субсидий'!AA61</f>
        <v>2.3841059602648995</v>
      </c>
      <c r="W61" s="74">
        <f t="shared" si="17"/>
        <v>24.844987313479372</v>
      </c>
      <c r="X61" s="32" t="s">
        <v>376</v>
      </c>
      <c r="Y61" s="32" t="s">
        <v>376</v>
      </c>
      <c r="Z61" s="32" t="s">
        <v>376</v>
      </c>
      <c r="AA61" s="31" t="s">
        <v>429</v>
      </c>
      <c r="AB61" s="31" t="s">
        <v>429</v>
      </c>
      <c r="AC61" s="31" t="s">
        <v>429</v>
      </c>
      <c r="AD61" s="73">
        <f>'Расчет субсидий'!AL61-1</f>
        <v>2.0325203252032464E-2</v>
      </c>
      <c r="AE61" s="73">
        <f>AD61*'Расчет субсидий'!AM61</f>
        <v>0.40650406504064929</v>
      </c>
      <c r="AF61" s="74">
        <f t="shared" si="18"/>
        <v>4.2362162198908955</v>
      </c>
      <c r="AG61" s="73">
        <f t="shared" si="19"/>
        <v>10.93324622021402</v>
      </c>
      <c r="AH61" s="31" t="str">
        <f>IF('Расчет субсидий'!AZ61="+",'Расчет субсидий'!AZ61,"-")</f>
        <v>-</v>
      </c>
    </row>
    <row r="62" spans="1:34" ht="15" customHeight="1">
      <c r="A62" s="38" t="s">
        <v>62</v>
      </c>
      <c r="B62" s="70">
        <f>'Расчет субсидий'!AS62</f>
        <v>-22.063636363636419</v>
      </c>
      <c r="C62" s="73">
        <f>'Расчет субсидий'!D62-1</f>
        <v>-1</v>
      </c>
      <c r="D62" s="73">
        <f>C62*'Расчет субсидий'!E62</f>
        <v>0</v>
      </c>
      <c r="E62" s="74">
        <f t="shared" si="13"/>
        <v>0</v>
      </c>
      <c r="F62" s="32" t="s">
        <v>376</v>
      </c>
      <c r="G62" s="32" t="s">
        <v>376</v>
      </c>
      <c r="H62" s="32" t="s">
        <v>376</v>
      </c>
      <c r="I62" s="32" t="s">
        <v>376</v>
      </c>
      <c r="J62" s="32" t="s">
        <v>376</v>
      </c>
      <c r="K62" s="32" t="s">
        <v>376</v>
      </c>
      <c r="L62" s="73">
        <f>'Расчет субсидий'!P62-1</f>
        <v>-0.20832487309644676</v>
      </c>
      <c r="M62" s="73">
        <f>L62*'Расчет субсидий'!Q62</f>
        <v>-4.1664974619289357</v>
      </c>
      <c r="N62" s="74">
        <f t="shared" si="14"/>
        <v>-24.210627088361715</v>
      </c>
      <c r="O62" s="73">
        <f>'Расчет субсидий'!R62-1</f>
        <v>0</v>
      </c>
      <c r="P62" s="73">
        <f>O62*'Расчет субсидий'!S62</f>
        <v>0</v>
      </c>
      <c r="Q62" s="74">
        <f t="shared" si="15"/>
        <v>0</v>
      </c>
      <c r="R62" s="73">
        <f>'Расчет субсидий'!V62-1</f>
        <v>5.9032258064516174E-2</v>
      </c>
      <c r="S62" s="73">
        <f>R62*'Расчет субсидий'!W62</f>
        <v>1.7709677419354852</v>
      </c>
      <c r="T62" s="74">
        <f t="shared" si="16"/>
        <v>10.29071539759631</v>
      </c>
      <c r="U62" s="73">
        <f>'Расчет субсидий'!Z62-1</f>
        <v>6.0311284046692615E-2</v>
      </c>
      <c r="V62" s="73">
        <f>U62*'Расчет субсидий'!AA62</f>
        <v>1.2062256809338523</v>
      </c>
      <c r="W62" s="74">
        <f t="shared" si="17"/>
        <v>7.0091198692281313</v>
      </c>
      <c r="X62" s="32" t="s">
        <v>376</v>
      </c>
      <c r="Y62" s="32" t="s">
        <v>376</v>
      </c>
      <c r="Z62" s="32" t="s">
        <v>376</v>
      </c>
      <c r="AA62" s="31" t="s">
        <v>429</v>
      </c>
      <c r="AB62" s="31" t="s">
        <v>429</v>
      </c>
      <c r="AC62" s="31" t="s">
        <v>429</v>
      </c>
      <c r="AD62" s="73">
        <f>'Расчет субсидий'!AL62-1</f>
        <v>-0.13038548752834467</v>
      </c>
      <c r="AE62" s="73">
        <f>AD62*'Расчет субсидий'!AM62</f>
        <v>-2.6077097505668934</v>
      </c>
      <c r="AF62" s="74">
        <f t="shared" si="18"/>
        <v>-15.152844542099142</v>
      </c>
      <c r="AG62" s="73">
        <f t="shared" si="19"/>
        <v>-3.7970137896264915</v>
      </c>
      <c r="AH62" s="31" t="str">
        <f>IF('Расчет субсидий'!AZ62="+",'Расчет субсидий'!AZ62,"-")</f>
        <v>-</v>
      </c>
    </row>
    <row r="63" spans="1:34" ht="15" customHeight="1">
      <c r="A63" s="38" t="s">
        <v>63</v>
      </c>
      <c r="B63" s="70">
        <f>'Расчет субсидий'!AS63</f>
        <v>-31.081818181818107</v>
      </c>
      <c r="C63" s="73">
        <f>'Расчет субсидий'!D63-1</f>
        <v>-1</v>
      </c>
      <c r="D63" s="73">
        <f>C63*'Расчет субсидий'!E63</f>
        <v>0</v>
      </c>
      <c r="E63" s="74">
        <f t="shared" si="13"/>
        <v>0</v>
      </c>
      <c r="F63" s="32" t="s">
        <v>376</v>
      </c>
      <c r="G63" s="32" t="s">
        <v>376</v>
      </c>
      <c r="H63" s="32" t="s">
        <v>376</v>
      </c>
      <c r="I63" s="32" t="s">
        <v>376</v>
      </c>
      <c r="J63" s="32" t="s">
        <v>376</v>
      </c>
      <c r="K63" s="32" t="s">
        <v>376</v>
      </c>
      <c r="L63" s="73">
        <f>'Расчет субсидий'!P63-1</f>
        <v>-0.39465012599340954</v>
      </c>
      <c r="M63" s="73">
        <f>L63*'Расчет субсидий'!Q63</f>
        <v>-7.8930025198681903</v>
      </c>
      <c r="N63" s="74">
        <f t="shared" si="14"/>
        <v>-34.040569701956258</v>
      </c>
      <c r="O63" s="73">
        <f>'Расчет субсидий'!R63-1</f>
        <v>0</v>
      </c>
      <c r="P63" s="73">
        <f>O63*'Расчет субсидий'!S63</f>
        <v>0</v>
      </c>
      <c r="Q63" s="74">
        <f t="shared" si="15"/>
        <v>0</v>
      </c>
      <c r="R63" s="73">
        <f>'Расчет субсидий'!V63-1</f>
        <v>-9.8437499999999956E-2</v>
      </c>
      <c r="S63" s="73">
        <f>R63*'Расчет субсидий'!W63</f>
        <v>-2.9531249999999987</v>
      </c>
      <c r="T63" s="74">
        <f t="shared" si="16"/>
        <v>-12.736098480653759</v>
      </c>
      <c r="U63" s="73">
        <f>'Расчет субсидий'!Z63-1</f>
        <v>2.8112449799196915E-2</v>
      </c>
      <c r="V63" s="73">
        <f>U63*'Расчет субсидий'!AA63</f>
        <v>0.56224899598393829</v>
      </c>
      <c r="W63" s="74">
        <f t="shared" si="17"/>
        <v>2.4248410018201532</v>
      </c>
      <c r="X63" s="32" t="s">
        <v>376</v>
      </c>
      <c r="Y63" s="32" t="s">
        <v>376</v>
      </c>
      <c r="Z63" s="32" t="s">
        <v>376</v>
      </c>
      <c r="AA63" s="31" t="s">
        <v>429</v>
      </c>
      <c r="AB63" s="31" t="s">
        <v>429</v>
      </c>
      <c r="AC63" s="31" t="s">
        <v>429</v>
      </c>
      <c r="AD63" s="73">
        <f>'Расчет субсидий'!AL63-1</f>
        <v>0.15384615384615374</v>
      </c>
      <c r="AE63" s="73">
        <f>AD63*'Расчет субсидий'!AM63</f>
        <v>3.0769230769230749</v>
      </c>
      <c r="AF63" s="74">
        <f t="shared" si="18"/>
        <v>13.270008998971759</v>
      </c>
      <c r="AG63" s="73">
        <f t="shared" si="19"/>
        <v>-7.2069554469611763</v>
      </c>
      <c r="AH63" s="31" t="str">
        <f>IF('Расчет субсидий'!AZ63="+",'Расчет субсидий'!AZ63,"-")</f>
        <v>-</v>
      </c>
    </row>
    <row r="64" spans="1:34" ht="15" customHeight="1">
      <c r="A64" s="38" t="s">
        <v>64</v>
      </c>
      <c r="B64" s="70">
        <f>'Расчет субсидий'!AS64</f>
        <v>-88.445454545454481</v>
      </c>
      <c r="C64" s="73">
        <f>'Расчет субсидий'!D64-1</f>
        <v>-1</v>
      </c>
      <c r="D64" s="73">
        <f>C64*'Расчет субсидий'!E64</f>
        <v>0</v>
      </c>
      <c r="E64" s="74">
        <f t="shared" si="13"/>
        <v>0</v>
      </c>
      <c r="F64" s="32" t="s">
        <v>376</v>
      </c>
      <c r="G64" s="32" t="s">
        <v>376</v>
      </c>
      <c r="H64" s="32" t="s">
        <v>376</v>
      </c>
      <c r="I64" s="32" t="s">
        <v>376</v>
      </c>
      <c r="J64" s="32" t="s">
        <v>376</v>
      </c>
      <c r="K64" s="32" t="s">
        <v>376</v>
      </c>
      <c r="L64" s="73">
        <f>'Расчет субсидий'!P64-1</f>
        <v>-0.81558689284011177</v>
      </c>
      <c r="M64" s="73">
        <f>L64*'Расчет субсидий'!Q64</f>
        <v>-16.311737856802235</v>
      </c>
      <c r="N64" s="74">
        <f t="shared" si="14"/>
        <v>-98.879842950380677</v>
      </c>
      <c r="O64" s="73">
        <f>'Расчет субсидий'!R64-1</f>
        <v>0</v>
      </c>
      <c r="P64" s="73">
        <f>O64*'Расчет субсидий'!S64</f>
        <v>0</v>
      </c>
      <c r="Q64" s="74">
        <f t="shared" si="15"/>
        <v>0</v>
      </c>
      <c r="R64" s="73">
        <f>'Расчет субсидий'!V64-1</f>
        <v>0</v>
      </c>
      <c r="S64" s="73">
        <f>R64*'Расчет субсидий'!W64</f>
        <v>0</v>
      </c>
      <c r="T64" s="74">
        <f t="shared" si="16"/>
        <v>0</v>
      </c>
      <c r="U64" s="73">
        <f>'Расчет субсидий'!Z64-1</f>
        <v>0.11475409836065587</v>
      </c>
      <c r="V64" s="73">
        <f>U64*'Расчет субсидий'!AA64</f>
        <v>1.721311475409838</v>
      </c>
      <c r="W64" s="74">
        <f t="shared" si="17"/>
        <v>10.434388404926189</v>
      </c>
      <c r="X64" s="32" t="s">
        <v>376</v>
      </c>
      <c r="Y64" s="32" t="s">
        <v>376</v>
      </c>
      <c r="Z64" s="32" t="s">
        <v>376</v>
      </c>
      <c r="AA64" s="31" t="s">
        <v>429</v>
      </c>
      <c r="AB64" s="31" t="s">
        <v>429</v>
      </c>
      <c r="AC64" s="31" t="s">
        <v>429</v>
      </c>
      <c r="AD64" s="73">
        <f>'Расчет субсидий'!AL64-1</f>
        <v>0</v>
      </c>
      <c r="AE64" s="73">
        <f>AD64*'Расчет субсидий'!AM64</f>
        <v>0</v>
      </c>
      <c r="AF64" s="74">
        <f t="shared" si="18"/>
        <v>0</v>
      </c>
      <c r="AG64" s="73">
        <f t="shared" si="19"/>
        <v>-14.590426381392398</v>
      </c>
      <c r="AH64" s="31" t="str">
        <f>IF('Расчет субсидий'!AZ64="+",'Расчет субсидий'!AZ64,"-")</f>
        <v>-</v>
      </c>
    </row>
    <row r="65" spans="1:34" ht="15" customHeight="1">
      <c r="A65" s="38" t="s">
        <v>65</v>
      </c>
      <c r="B65" s="70">
        <f>'Расчет субсидий'!AS65</f>
        <v>-12.463636363636354</v>
      </c>
      <c r="C65" s="73">
        <f>'Расчет субсидий'!D65-1</f>
        <v>-0.40238163833669449</v>
      </c>
      <c r="D65" s="73">
        <f>C65*'Расчет субсидий'!E65</f>
        <v>-4.0238163833669454</v>
      </c>
      <c r="E65" s="74">
        <f t="shared" si="13"/>
        <v>-3.9365706834534788</v>
      </c>
      <c r="F65" s="32" t="s">
        <v>376</v>
      </c>
      <c r="G65" s="32" t="s">
        <v>376</v>
      </c>
      <c r="H65" s="32" t="s">
        <v>376</v>
      </c>
      <c r="I65" s="32" t="s">
        <v>376</v>
      </c>
      <c r="J65" s="32" t="s">
        <v>376</v>
      </c>
      <c r="K65" s="32" t="s">
        <v>376</v>
      </c>
      <c r="L65" s="73">
        <f>'Расчет субсидий'!P65-1</f>
        <v>-0.72967268824897147</v>
      </c>
      <c r="M65" s="73">
        <f>L65*'Расчет субсидий'!Q65</f>
        <v>-14.593453764979429</v>
      </c>
      <c r="N65" s="74">
        <f t="shared" si="14"/>
        <v>-14.277033738175154</v>
      </c>
      <c r="O65" s="73">
        <f>'Расчет субсидий'!R65-1</f>
        <v>0</v>
      </c>
      <c r="P65" s="73">
        <f>O65*'Расчет субсидий'!S65</f>
        <v>0</v>
      </c>
      <c r="Q65" s="74">
        <f t="shared" si="15"/>
        <v>0</v>
      </c>
      <c r="R65" s="73">
        <f>'Расчет субсидий'!V65-1</f>
        <v>0.15500000000000003</v>
      </c>
      <c r="S65" s="73">
        <f>R65*'Расчет субсидий'!W65</f>
        <v>3.8750000000000009</v>
      </c>
      <c r="T65" s="74">
        <f t="shared" si="16"/>
        <v>3.7909809854738468</v>
      </c>
      <c r="U65" s="73">
        <f>'Расчет субсидий'!Z65-1</f>
        <v>0.10624999999999996</v>
      </c>
      <c r="V65" s="73">
        <f>U65*'Расчет субсидий'!AA65</f>
        <v>2.6562499999999991</v>
      </c>
      <c r="W65" s="74">
        <f t="shared" si="17"/>
        <v>2.5986563206877165</v>
      </c>
      <c r="X65" s="32" t="s">
        <v>376</v>
      </c>
      <c r="Y65" s="32" t="s">
        <v>376</v>
      </c>
      <c r="Z65" s="32" t="s">
        <v>376</v>
      </c>
      <c r="AA65" s="31" t="s">
        <v>429</v>
      </c>
      <c r="AB65" s="31" t="s">
        <v>429</v>
      </c>
      <c r="AC65" s="31" t="s">
        <v>429</v>
      </c>
      <c r="AD65" s="73">
        <f>'Расчет субсидий'!AL65-1</f>
        <v>-3.2692307692307687E-2</v>
      </c>
      <c r="AE65" s="73">
        <f>AD65*'Расчет субсидий'!AM65</f>
        <v>-0.65384615384615374</v>
      </c>
      <c r="AF65" s="74">
        <f t="shared" si="18"/>
        <v>-0.63966924816928417</v>
      </c>
      <c r="AG65" s="73">
        <f t="shared" si="19"/>
        <v>-12.739866302192528</v>
      </c>
      <c r="AH65" s="31" t="str">
        <f>IF('Расчет субсидий'!AZ65="+",'Расчет субсидий'!AZ65,"-")</f>
        <v>-</v>
      </c>
    </row>
    <row r="66" spans="1:34" ht="15" customHeight="1">
      <c r="A66" s="37" t="s">
        <v>66</v>
      </c>
      <c r="B66" s="75"/>
      <c r="C66" s="76"/>
      <c r="D66" s="76"/>
      <c r="E66" s="77"/>
      <c r="F66" s="76"/>
      <c r="G66" s="76"/>
      <c r="H66" s="77"/>
      <c r="I66" s="77"/>
      <c r="J66" s="77"/>
      <c r="K66" s="77"/>
      <c r="L66" s="76"/>
      <c r="M66" s="76"/>
      <c r="N66" s="77"/>
      <c r="O66" s="76"/>
      <c r="P66" s="76"/>
      <c r="Q66" s="77"/>
      <c r="R66" s="76"/>
      <c r="S66" s="76"/>
      <c r="T66" s="77"/>
      <c r="U66" s="76"/>
      <c r="V66" s="76"/>
      <c r="W66" s="77"/>
      <c r="X66" s="77"/>
      <c r="Y66" s="77"/>
      <c r="Z66" s="77"/>
      <c r="AA66" s="77"/>
      <c r="AB66" s="77"/>
      <c r="AC66" s="77"/>
      <c r="AD66" s="76"/>
      <c r="AE66" s="76"/>
      <c r="AF66" s="77"/>
      <c r="AG66" s="77"/>
      <c r="AH66" s="78"/>
    </row>
    <row r="67" spans="1:34" ht="15" customHeight="1">
      <c r="A67" s="38" t="s">
        <v>67</v>
      </c>
      <c r="B67" s="70">
        <f>'Расчет субсидий'!AS67</f>
        <v>98.336363636363672</v>
      </c>
      <c r="C67" s="73">
        <f>'Расчет субсидий'!D67-1</f>
        <v>0.4111111111111112</v>
      </c>
      <c r="D67" s="73">
        <f>C67*'Расчет субсидий'!E67</f>
        <v>4.1111111111111125</v>
      </c>
      <c r="E67" s="74">
        <f t="shared" si="13"/>
        <v>18.385252215415402</v>
      </c>
      <c r="F67" s="32" t="s">
        <v>376</v>
      </c>
      <c r="G67" s="32" t="s">
        <v>376</v>
      </c>
      <c r="H67" s="32" t="s">
        <v>376</v>
      </c>
      <c r="I67" s="32" t="s">
        <v>376</v>
      </c>
      <c r="J67" s="32" t="s">
        <v>376</v>
      </c>
      <c r="K67" s="32" t="s">
        <v>376</v>
      </c>
      <c r="L67" s="73">
        <f>'Расчет субсидий'!P67-1</f>
        <v>0.35072643515237423</v>
      </c>
      <c r="M67" s="73">
        <f>L67*'Расчет субсидий'!Q67</f>
        <v>7.0145287030474845</v>
      </c>
      <c r="N67" s="74">
        <f t="shared" si="14"/>
        <v>31.369592281086156</v>
      </c>
      <c r="O67" s="73">
        <f>'Расчет субсидий'!R67-1</f>
        <v>0</v>
      </c>
      <c r="P67" s="73">
        <f>O67*'Расчет субсидий'!S67</f>
        <v>0</v>
      </c>
      <c r="Q67" s="74">
        <f t="shared" si="15"/>
        <v>0</v>
      </c>
      <c r="R67" s="73">
        <f>'Расчет субсидий'!V67-1</f>
        <v>0.36165866612194852</v>
      </c>
      <c r="S67" s="73">
        <f>R67*'Расчет субсидий'!W67</f>
        <v>10.849759983658455</v>
      </c>
      <c r="T67" s="74">
        <f t="shared" si="16"/>
        <v>48.52108551314965</v>
      </c>
      <c r="U67" s="73">
        <f>'Расчет субсидий'!Z67-1</f>
        <v>0</v>
      </c>
      <c r="V67" s="73">
        <f>U67*'Расчет субсидий'!AA67</f>
        <v>0</v>
      </c>
      <c r="W67" s="74">
        <f t="shared" si="17"/>
        <v>0</v>
      </c>
      <c r="X67" s="32" t="s">
        <v>376</v>
      </c>
      <c r="Y67" s="32" t="s">
        <v>376</v>
      </c>
      <c r="Z67" s="32" t="s">
        <v>376</v>
      </c>
      <c r="AA67" s="31" t="s">
        <v>429</v>
      </c>
      <c r="AB67" s="31" t="s">
        <v>429</v>
      </c>
      <c r="AC67" s="31" t="s">
        <v>429</v>
      </c>
      <c r="AD67" s="73">
        <f>'Расчет субсидий'!AL67-1</f>
        <v>6.7567567567561326E-4</v>
      </c>
      <c r="AE67" s="73">
        <f>AD67*'Расчет субсидий'!AM67</f>
        <v>1.3513513513512265E-2</v>
      </c>
      <c r="AF67" s="74">
        <f t="shared" si="18"/>
        <v>6.043362671246285E-2</v>
      </c>
      <c r="AG67" s="73">
        <f t="shared" si="19"/>
        <v>21.988913311330563</v>
      </c>
      <c r="AH67" s="31" t="str">
        <f>IF('Расчет субсидий'!AZ67="+",'Расчет субсидий'!AZ67,"-")</f>
        <v>-</v>
      </c>
    </row>
    <row r="68" spans="1:34" ht="15" customHeight="1">
      <c r="A68" s="38" t="s">
        <v>68</v>
      </c>
      <c r="B68" s="70">
        <f>'Расчет субсидий'!AS68</f>
        <v>-663.76363636363658</v>
      </c>
      <c r="C68" s="73">
        <f>'Расчет субсидий'!D68-1</f>
        <v>-9.4282619465459683E-2</v>
      </c>
      <c r="D68" s="73">
        <f>C68*'Расчет субсидий'!E68</f>
        <v>-0.94282619465459683</v>
      </c>
      <c r="E68" s="74">
        <f t="shared" si="13"/>
        <v>-18.138336156854212</v>
      </c>
      <c r="F68" s="32" t="s">
        <v>376</v>
      </c>
      <c r="G68" s="32" t="s">
        <v>376</v>
      </c>
      <c r="H68" s="32" t="s">
        <v>376</v>
      </c>
      <c r="I68" s="32" t="s">
        <v>376</v>
      </c>
      <c r="J68" s="32" t="s">
        <v>376</v>
      </c>
      <c r="K68" s="32" t="s">
        <v>376</v>
      </c>
      <c r="L68" s="73">
        <f>'Расчет субсидий'!P68-1</f>
        <v>-0.24632225405676256</v>
      </c>
      <c r="M68" s="73">
        <f>L68*'Расчет субсидий'!Q68</f>
        <v>-4.9264450811352507</v>
      </c>
      <c r="N68" s="74">
        <f t="shared" si="14"/>
        <v>-94.776234948211325</v>
      </c>
      <c r="O68" s="73">
        <f>'Расчет субсидий'!R68-1</f>
        <v>0</v>
      </c>
      <c r="P68" s="73">
        <f>O68*'Расчет субсидий'!S68</f>
        <v>0</v>
      </c>
      <c r="Q68" s="74">
        <f t="shared" si="15"/>
        <v>0</v>
      </c>
      <c r="R68" s="73">
        <f>'Расчет субсидий'!V68-1</f>
        <v>0.50997150997150986</v>
      </c>
      <c r="S68" s="73">
        <f>R68*'Расчет субсидий'!W68</f>
        <v>2.5498575498575491</v>
      </c>
      <c r="T68" s="74">
        <f t="shared" si="16"/>
        <v>49.054824371264488</v>
      </c>
      <c r="U68" s="73">
        <f>'Расчет субсидий'!Z68-1</f>
        <v>-0.69895833333333335</v>
      </c>
      <c r="V68" s="73">
        <f>U68*'Расчет субсидий'!AA68</f>
        <v>-31.453125</v>
      </c>
      <c r="W68" s="74">
        <f t="shared" si="17"/>
        <v>-605.10341955715364</v>
      </c>
      <c r="X68" s="32" t="s">
        <v>376</v>
      </c>
      <c r="Y68" s="32" t="s">
        <v>376</v>
      </c>
      <c r="Z68" s="32" t="s">
        <v>376</v>
      </c>
      <c r="AA68" s="31" t="s">
        <v>429</v>
      </c>
      <c r="AB68" s="31" t="s">
        <v>429</v>
      </c>
      <c r="AC68" s="31" t="s">
        <v>429</v>
      </c>
      <c r="AD68" s="73">
        <f>'Расчет субсидий'!AL68-1</f>
        <v>1.3513513513513598E-2</v>
      </c>
      <c r="AE68" s="73">
        <f>AD68*'Расчет субсидий'!AM68</f>
        <v>0.27027027027027195</v>
      </c>
      <c r="AF68" s="74">
        <f t="shared" si="18"/>
        <v>5.1995299273181175</v>
      </c>
      <c r="AG68" s="73">
        <f t="shared" si="19"/>
        <v>-34.502268455662026</v>
      </c>
      <c r="AH68" s="31" t="str">
        <f>IF('Расчет субсидий'!AZ68="+",'Расчет субсидий'!AZ68,"-")</f>
        <v>-</v>
      </c>
    </row>
    <row r="69" spans="1:34" ht="15" customHeight="1">
      <c r="A69" s="38" t="s">
        <v>69</v>
      </c>
      <c r="B69" s="70">
        <f>'Расчет субсидий'!AS69</f>
        <v>136.84545454545446</v>
      </c>
      <c r="C69" s="73">
        <f>'Расчет субсидий'!D69-1</f>
        <v>-0.23960066555740434</v>
      </c>
      <c r="D69" s="73">
        <f>C69*'Расчет субсидий'!E69</f>
        <v>-2.3960066555740434</v>
      </c>
      <c r="E69" s="74">
        <f t="shared" si="13"/>
        <v>-9.711584578290525</v>
      </c>
      <c r="F69" s="32" t="s">
        <v>376</v>
      </c>
      <c r="G69" s="32" t="s">
        <v>376</v>
      </c>
      <c r="H69" s="32" t="s">
        <v>376</v>
      </c>
      <c r="I69" s="32" t="s">
        <v>376</v>
      </c>
      <c r="J69" s="32" t="s">
        <v>376</v>
      </c>
      <c r="K69" s="32" t="s">
        <v>376</v>
      </c>
      <c r="L69" s="73">
        <f>'Расчет субсидий'!P69-1</f>
        <v>-0.12268441486411541</v>
      </c>
      <c r="M69" s="73">
        <f>L69*'Расчет субсидий'!Q69</f>
        <v>-2.4536882972823082</v>
      </c>
      <c r="N69" s="74">
        <f t="shared" si="14"/>
        <v>-9.9453819848049303</v>
      </c>
      <c r="O69" s="73">
        <f>'Расчет субсидий'!R69-1</f>
        <v>0</v>
      </c>
      <c r="P69" s="73">
        <f>O69*'Расчет субсидий'!S69</f>
        <v>0</v>
      </c>
      <c r="Q69" s="74">
        <f t="shared" si="15"/>
        <v>0</v>
      </c>
      <c r="R69" s="73">
        <f>'Расчет субсидий'!V69-1</f>
        <v>0.29529683885890523</v>
      </c>
      <c r="S69" s="73">
        <f>R69*'Расчет субсидий'!W69</f>
        <v>5.9059367771781046</v>
      </c>
      <c r="T69" s="74">
        <f t="shared" si="16"/>
        <v>23.938165777699052</v>
      </c>
      <c r="U69" s="73">
        <f>'Расчет субсидий'!Z69-1</f>
        <v>1.0809968847352023</v>
      </c>
      <c r="V69" s="73">
        <f>U69*'Расчет субсидий'!AA69</f>
        <v>32.429906542056067</v>
      </c>
      <c r="W69" s="74">
        <f t="shared" si="17"/>
        <v>131.44612078457641</v>
      </c>
      <c r="X69" s="32" t="s">
        <v>376</v>
      </c>
      <c r="Y69" s="32" t="s">
        <v>376</v>
      </c>
      <c r="Z69" s="32" t="s">
        <v>376</v>
      </c>
      <c r="AA69" s="31" t="s">
        <v>429</v>
      </c>
      <c r="AB69" s="31" t="s">
        <v>429</v>
      </c>
      <c r="AC69" s="31" t="s">
        <v>429</v>
      </c>
      <c r="AD69" s="73">
        <f>'Расчет субсидий'!AL69-1</f>
        <v>1.379310344827589E-2</v>
      </c>
      <c r="AE69" s="73">
        <f>AD69*'Расчет субсидий'!AM69</f>
        <v>0.27586206896551779</v>
      </c>
      <c r="AF69" s="74">
        <f t="shared" si="18"/>
        <v>1.1181345462744479</v>
      </c>
      <c r="AG69" s="73">
        <f t="shared" si="19"/>
        <v>33.762010435343335</v>
      </c>
      <c r="AH69" s="31" t="str">
        <f>IF('Расчет субсидий'!AZ69="+",'Расчет субсидий'!AZ69,"-")</f>
        <v>-</v>
      </c>
    </row>
    <row r="70" spans="1:34" ht="15" customHeight="1">
      <c r="A70" s="38" t="s">
        <v>70</v>
      </c>
      <c r="B70" s="70">
        <f>'Расчет субсидий'!AS70</f>
        <v>-35.045454545454547</v>
      </c>
      <c r="C70" s="73">
        <f>'Расчет субсидий'!D70-1</f>
        <v>0.13379617872283966</v>
      </c>
      <c r="D70" s="73">
        <f>C70*'Расчет субсидий'!E70</f>
        <v>1.3379617872283966</v>
      </c>
      <c r="E70" s="74">
        <f t="shared" si="13"/>
        <v>0.98409103779338625</v>
      </c>
      <c r="F70" s="32" t="s">
        <v>376</v>
      </c>
      <c r="G70" s="32" t="s">
        <v>376</v>
      </c>
      <c r="H70" s="32" t="s">
        <v>376</v>
      </c>
      <c r="I70" s="32" t="s">
        <v>376</v>
      </c>
      <c r="J70" s="32" t="s">
        <v>376</v>
      </c>
      <c r="K70" s="32" t="s">
        <v>376</v>
      </c>
      <c r="L70" s="73">
        <f>'Расчет субсидий'!P70-1</f>
        <v>-0.20243379276658102</v>
      </c>
      <c r="M70" s="73">
        <f>L70*'Расчет субсидий'!Q70</f>
        <v>-4.04867585533162</v>
      </c>
      <c r="N70" s="74">
        <f t="shared" si="14"/>
        <v>-2.9778620452350677</v>
      </c>
      <c r="O70" s="73">
        <f>'Расчет субсидий'!R70-1</f>
        <v>0</v>
      </c>
      <c r="P70" s="73">
        <f>O70*'Расчет субсидий'!S70</f>
        <v>0</v>
      </c>
      <c r="Q70" s="74">
        <f t="shared" si="15"/>
        <v>0</v>
      </c>
      <c r="R70" s="73">
        <f>'Расчет субсидий'!V70-1</f>
        <v>-0.78888888888888886</v>
      </c>
      <c r="S70" s="73">
        <f>R70*'Расчет субсидий'!W70</f>
        <v>-7.8888888888888884</v>
      </c>
      <c r="T70" s="74">
        <f t="shared" si="16"/>
        <v>-5.8023965466049079</v>
      </c>
      <c r="U70" s="73">
        <f>'Расчет субсидий'!Z70-1</f>
        <v>-0.89393939393939392</v>
      </c>
      <c r="V70" s="73">
        <f>U70*'Расчет субсидий'!AA70</f>
        <v>-35.757575757575758</v>
      </c>
      <c r="W70" s="74">
        <f t="shared" si="17"/>
        <v>-26.300235307274487</v>
      </c>
      <c r="X70" s="32" t="s">
        <v>376</v>
      </c>
      <c r="Y70" s="32" t="s">
        <v>376</v>
      </c>
      <c r="Z70" s="32" t="s">
        <v>376</v>
      </c>
      <c r="AA70" s="31" t="s">
        <v>429</v>
      </c>
      <c r="AB70" s="31" t="s">
        <v>429</v>
      </c>
      <c r="AC70" s="31" t="s">
        <v>429</v>
      </c>
      <c r="AD70" s="73">
        <f>'Расчет субсидий'!AL70-1</f>
        <v>-6.4516129032258118E-2</v>
      </c>
      <c r="AE70" s="73">
        <f>AD70*'Расчет субсидий'!AM70</f>
        <v>-1.2903225806451624</v>
      </c>
      <c r="AF70" s="74">
        <f t="shared" si="18"/>
        <v>-0.94905168413347074</v>
      </c>
      <c r="AG70" s="73">
        <f t="shared" si="19"/>
        <v>-47.647501295213026</v>
      </c>
      <c r="AH70" s="31" t="str">
        <f>IF('Расчет субсидий'!AZ70="+",'Расчет субсидий'!AZ70,"-")</f>
        <v>-</v>
      </c>
    </row>
    <row r="71" spans="1:34" ht="15" customHeight="1">
      <c r="A71" s="38" t="s">
        <v>71</v>
      </c>
      <c r="B71" s="70">
        <f>'Расчет субсидий'!AS71</f>
        <v>32.063636363636306</v>
      </c>
      <c r="C71" s="73">
        <f>'Расчет субсидий'!D71-1</f>
        <v>-1</v>
      </c>
      <c r="D71" s="73">
        <f>C71*'Расчет субсидий'!E71</f>
        <v>0</v>
      </c>
      <c r="E71" s="74">
        <f t="shared" si="13"/>
        <v>0</v>
      </c>
      <c r="F71" s="32" t="s">
        <v>376</v>
      </c>
      <c r="G71" s="32" t="s">
        <v>376</v>
      </c>
      <c r="H71" s="32" t="s">
        <v>376</v>
      </c>
      <c r="I71" s="32" t="s">
        <v>376</v>
      </c>
      <c r="J71" s="32" t="s">
        <v>376</v>
      </c>
      <c r="K71" s="32" t="s">
        <v>376</v>
      </c>
      <c r="L71" s="73">
        <f>'Расчет субсидий'!P71-1</f>
        <v>-0.3448142114653634</v>
      </c>
      <c r="M71" s="73">
        <f>L71*'Расчет субсидий'!Q71</f>
        <v>-6.8962842293072679</v>
      </c>
      <c r="N71" s="74">
        <f t="shared" si="14"/>
        <v>-56.468772410863714</v>
      </c>
      <c r="O71" s="73">
        <f>'Расчет субсидий'!R71-1</f>
        <v>0</v>
      </c>
      <c r="P71" s="73">
        <f>O71*'Расчет субсидий'!S71</f>
        <v>0</v>
      </c>
      <c r="Q71" s="74">
        <f t="shared" si="15"/>
        <v>0</v>
      </c>
      <c r="R71" s="73">
        <f>'Расчет субсидий'!V71-1</f>
        <v>0.16342412451361876</v>
      </c>
      <c r="S71" s="73">
        <f>R71*'Расчет субсидий'!W71</f>
        <v>3.2684824902723753</v>
      </c>
      <c r="T71" s="74">
        <f t="shared" si="16"/>
        <v>26.763281172160099</v>
      </c>
      <c r="U71" s="73">
        <f>'Расчет субсидий'!Z71-1</f>
        <v>0.23975720789074351</v>
      </c>
      <c r="V71" s="73">
        <f>U71*'Расчет субсидий'!AA71</f>
        <v>7.1927162367223048</v>
      </c>
      <c r="W71" s="74">
        <f t="shared" si="17"/>
        <v>58.896043533315208</v>
      </c>
      <c r="X71" s="32" t="s">
        <v>376</v>
      </c>
      <c r="Y71" s="32" t="s">
        <v>376</v>
      </c>
      <c r="Z71" s="32" t="s">
        <v>376</v>
      </c>
      <c r="AA71" s="31" t="s">
        <v>429</v>
      </c>
      <c r="AB71" s="31" t="s">
        <v>429</v>
      </c>
      <c r="AC71" s="31" t="s">
        <v>429</v>
      </c>
      <c r="AD71" s="73">
        <f>'Расчет субсидий'!AL71-1</f>
        <v>1.7543859649122862E-2</v>
      </c>
      <c r="AE71" s="73">
        <f>AD71*'Расчет субсидий'!AM71</f>
        <v>0.35087719298245723</v>
      </c>
      <c r="AF71" s="74">
        <f t="shared" si="18"/>
        <v>2.873084069024713</v>
      </c>
      <c r="AG71" s="73">
        <f t="shared" si="19"/>
        <v>3.9157916906698693</v>
      </c>
      <c r="AH71" s="31" t="str">
        <f>IF('Расчет субсидий'!AZ71="+",'Расчет субсидий'!AZ71,"-")</f>
        <v>-</v>
      </c>
    </row>
    <row r="72" spans="1:34" ht="15" customHeight="1">
      <c r="A72" s="37" t="s">
        <v>72</v>
      </c>
      <c r="B72" s="75"/>
      <c r="C72" s="76"/>
      <c r="D72" s="76"/>
      <c r="E72" s="77"/>
      <c r="F72" s="76"/>
      <c r="G72" s="76"/>
      <c r="H72" s="77"/>
      <c r="I72" s="77"/>
      <c r="J72" s="77"/>
      <c r="K72" s="77"/>
      <c r="L72" s="76"/>
      <c r="M72" s="76"/>
      <c r="N72" s="77"/>
      <c r="O72" s="76"/>
      <c r="P72" s="76"/>
      <c r="Q72" s="77"/>
      <c r="R72" s="76"/>
      <c r="S72" s="76"/>
      <c r="T72" s="77"/>
      <c r="U72" s="76"/>
      <c r="V72" s="76"/>
      <c r="W72" s="77"/>
      <c r="X72" s="77"/>
      <c r="Y72" s="77"/>
      <c r="Z72" s="77"/>
      <c r="AA72" s="77"/>
      <c r="AB72" s="77"/>
      <c r="AC72" s="77"/>
      <c r="AD72" s="76"/>
      <c r="AE72" s="76"/>
      <c r="AF72" s="77"/>
      <c r="AG72" s="77"/>
      <c r="AH72" s="78"/>
    </row>
    <row r="73" spans="1:34" ht="15" customHeight="1">
      <c r="A73" s="38" t="s">
        <v>73</v>
      </c>
      <c r="B73" s="70">
        <f>'Расчет субсидий'!AS73</f>
        <v>-10.781818181818181</v>
      </c>
      <c r="C73" s="73">
        <f>'Расчет субсидий'!D73-1</f>
        <v>-3.9665041339834728E-2</v>
      </c>
      <c r="D73" s="73">
        <f>C73*'Расчет субсидий'!E73</f>
        <v>-0.39665041339834728</v>
      </c>
      <c r="E73" s="74">
        <f t="shared" si="13"/>
        <v>-0.31676614903746758</v>
      </c>
      <c r="F73" s="32" t="s">
        <v>376</v>
      </c>
      <c r="G73" s="32" t="s">
        <v>376</v>
      </c>
      <c r="H73" s="32" t="s">
        <v>376</v>
      </c>
      <c r="I73" s="32" t="s">
        <v>376</v>
      </c>
      <c r="J73" s="32" t="s">
        <v>376</v>
      </c>
      <c r="K73" s="32" t="s">
        <v>376</v>
      </c>
      <c r="L73" s="73">
        <f>'Расчет субсидий'!P73-1</f>
        <v>-0.43075608462490422</v>
      </c>
      <c r="M73" s="73">
        <f>L73*'Расчет субсидий'!Q73</f>
        <v>-8.615121692498084</v>
      </c>
      <c r="N73" s="74">
        <f t="shared" si="14"/>
        <v>-6.8800607029271266</v>
      </c>
      <c r="O73" s="73">
        <f>'Расчет субсидий'!R73-1</f>
        <v>0</v>
      </c>
      <c r="P73" s="73">
        <f>O73*'Расчет субсидий'!S73</f>
        <v>0</v>
      </c>
      <c r="Q73" s="74">
        <f t="shared" si="15"/>
        <v>0</v>
      </c>
      <c r="R73" s="73">
        <f>'Расчет субсидий'!V73-1</f>
        <v>-0.3988250652741514</v>
      </c>
      <c r="S73" s="73">
        <f>R73*'Расчет субсидий'!W73</f>
        <v>-11.964751958224543</v>
      </c>
      <c r="T73" s="74">
        <f t="shared" si="16"/>
        <v>-9.5550849664413331</v>
      </c>
      <c r="U73" s="73">
        <f>'Расчет субсидий'!Z73-1</f>
        <v>0.51249999999999996</v>
      </c>
      <c r="V73" s="73">
        <f>U73*'Расчет субсидий'!AA73</f>
        <v>10.25</v>
      </c>
      <c r="W73" s="74">
        <f t="shared" si="17"/>
        <v>8.1856791722874114</v>
      </c>
      <c r="X73" s="32" t="s">
        <v>376</v>
      </c>
      <c r="Y73" s="32" t="s">
        <v>376</v>
      </c>
      <c r="Z73" s="32" t="s">
        <v>376</v>
      </c>
      <c r="AA73" s="31" t="s">
        <v>429</v>
      </c>
      <c r="AB73" s="31" t="s">
        <v>429</v>
      </c>
      <c r="AC73" s="31" t="s">
        <v>429</v>
      </c>
      <c r="AD73" s="73">
        <f>'Расчет субсидий'!AL73-1</f>
        <v>-0.13871635610766042</v>
      </c>
      <c r="AE73" s="73">
        <f>AD73*'Расчет субсидий'!AM73</f>
        <v>-2.7743271221532084</v>
      </c>
      <c r="AF73" s="74">
        <f t="shared" si="18"/>
        <v>-2.2155855356996677</v>
      </c>
      <c r="AG73" s="73">
        <f t="shared" si="19"/>
        <v>-13.500851186274181</v>
      </c>
      <c r="AH73" s="31" t="str">
        <f>IF('Расчет субсидий'!AZ73="+",'Расчет субсидий'!AZ73,"-")</f>
        <v>-</v>
      </c>
    </row>
    <row r="74" spans="1:34" ht="15" customHeight="1">
      <c r="A74" s="38" t="s">
        <v>74</v>
      </c>
      <c r="B74" s="70">
        <f>'Расчет субсидий'!AS74</f>
        <v>-27.590909090909008</v>
      </c>
      <c r="C74" s="73">
        <f>'Расчет субсидий'!D74-1</f>
        <v>8.7964889205041086E-3</v>
      </c>
      <c r="D74" s="73">
        <f>C74*'Расчет субсидий'!E74</f>
        <v>8.7964889205041086E-2</v>
      </c>
      <c r="E74" s="74">
        <f t="shared" si="13"/>
        <v>1.9292609565506114</v>
      </c>
      <c r="F74" s="32" t="s">
        <v>376</v>
      </c>
      <c r="G74" s="32" t="s">
        <v>376</v>
      </c>
      <c r="H74" s="32" t="s">
        <v>376</v>
      </c>
      <c r="I74" s="32" t="s">
        <v>376</v>
      </c>
      <c r="J74" s="32" t="s">
        <v>376</v>
      </c>
      <c r="K74" s="32" t="s">
        <v>376</v>
      </c>
      <c r="L74" s="73">
        <f>'Расчет субсидий'!P74-1</f>
        <v>-8.1918322189619475E-2</v>
      </c>
      <c r="M74" s="73">
        <f>L74*'Расчет субсидий'!Q74</f>
        <v>-1.6383664437923895</v>
      </c>
      <c r="N74" s="74">
        <f t="shared" si="14"/>
        <v>-35.932932344899577</v>
      </c>
      <c r="O74" s="73">
        <f>'Расчет субсидий'!R74-1</f>
        <v>0</v>
      </c>
      <c r="P74" s="73">
        <f>O74*'Расчет субсидий'!S74</f>
        <v>0</v>
      </c>
      <c r="Q74" s="74">
        <f t="shared" si="15"/>
        <v>0</v>
      </c>
      <c r="R74" s="73">
        <f>'Расчет субсидий'!V74-1</f>
        <v>-5.4187192118226646E-2</v>
      </c>
      <c r="S74" s="73">
        <f>R74*'Расчет субсидий'!W74</f>
        <v>-1.0837438423645329</v>
      </c>
      <c r="T74" s="74">
        <f t="shared" si="16"/>
        <v>-23.768854833687584</v>
      </c>
      <c r="U74" s="73">
        <f>'Расчет субсидий'!Z74-1</f>
        <v>0.27075471698113196</v>
      </c>
      <c r="V74" s="73">
        <f>U74*'Расчет субсидий'!AA74</f>
        <v>8.1226415094339579</v>
      </c>
      <c r="W74" s="74">
        <f t="shared" si="17"/>
        <v>178.14715927943448</v>
      </c>
      <c r="X74" s="32" t="s">
        <v>376</v>
      </c>
      <c r="Y74" s="32" t="s">
        <v>376</v>
      </c>
      <c r="Z74" s="32" t="s">
        <v>376</v>
      </c>
      <c r="AA74" s="31" t="s">
        <v>429</v>
      </c>
      <c r="AB74" s="31" t="s">
        <v>429</v>
      </c>
      <c r="AC74" s="31" t="s">
        <v>429</v>
      </c>
      <c r="AD74" s="73">
        <f>'Расчет субсидий'!AL74-1</f>
        <v>-0.33732534930139724</v>
      </c>
      <c r="AE74" s="73">
        <f>AD74*'Расчет субсидий'!AM74</f>
        <v>-6.7465069860279447</v>
      </c>
      <c r="AF74" s="74">
        <f t="shared" si="18"/>
        <v>-147.96554214830692</v>
      </c>
      <c r="AG74" s="73">
        <f t="shared" si="19"/>
        <v>-1.2580108735458682</v>
      </c>
      <c r="AH74" s="31" t="str">
        <f>IF('Расчет субсидий'!AZ74="+",'Расчет субсидий'!AZ74,"-")</f>
        <v>-</v>
      </c>
    </row>
    <row r="75" spans="1:34" ht="15" customHeight="1">
      <c r="A75" s="38" t="s">
        <v>75</v>
      </c>
      <c r="B75" s="70">
        <f>'Расчет субсидий'!AS75</f>
        <v>7.5363636363636033</v>
      </c>
      <c r="C75" s="73">
        <f>'Расчет субсидий'!D75-1</f>
        <v>7.9591836734693722E-2</v>
      </c>
      <c r="D75" s="73">
        <f>C75*'Расчет субсидий'!E75</f>
        <v>0.79591836734693722</v>
      </c>
      <c r="E75" s="74">
        <f t="shared" si="13"/>
        <v>2.4361553733415788</v>
      </c>
      <c r="F75" s="32" t="s">
        <v>376</v>
      </c>
      <c r="G75" s="32" t="s">
        <v>376</v>
      </c>
      <c r="H75" s="32" t="s">
        <v>376</v>
      </c>
      <c r="I75" s="32" t="s">
        <v>376</v>
      </c>
      <c r="J75" s="32" t="s">
        <v>376</v>
      </c>
      <c r="K75" s="32" t="s">
        <v>376</v>
      </c>
      <c r="L75" s="73">
        <f>'Расчет субсидий'!P75-1</f>
        <v>0.1710381655410711</v>
      </c>
      <c r="M75" s="73">
        <f>L75*'Расчет субсидий'!Q75</f>
        <v>3.4207633108214219</v>
      </c>
      <c r="N75" s="74">
        <f t="shared" si="14"/>
        <v>10.470308592532827</v>
      </c>
      <c r="O75" s="73">
        <f>'Расчет субсидий'!R75-1</f>
        <v>0</v>
      </c>
      <c r="P75" s="73">
        <f>O75*'Расчет субсидий'!S75</f>
        <v>0</v>
      </c>
      <c r="Q75" s="74">
        <f t="shared" si="15"/>
        <v>0</v>
      </c>
      <c r="R75" s="73">
        <f>'Расчет субсидий'!V75-1</f>
        <v>0.22241379310344844</v>
      </c>
      <c r="S75" s="73">
        <f>R75*'Расчет субсидий'!W75</f>
        <v>5.5603448275862108</v>
      </c>
      <c r="T75" s="74">
        <f t="shared" si="16"/>
        <v>17.019162372780904</v>
      </c>
      <c r="U75" s="73">
        <f>'Расчет субсидий'!Z75-1</f>
        <v>-0.29999999999999993</v>
      </c>
      <c r="V75" s="73">
        <f>U75*'Расчет субсидий'!AA75</f>
        <v>-7.4999999999999982</v>
      </c>
      <c r="W75" s="74">
        <f t="shared" si="17"/>
        <v>-22.956079479564917</v>
      </c>
      <c r="X75" s="32" t="s">
        <v>376</v>
      </c>
      <c r="Y75" s="32" t="s">
        <v>376</v>
      </c>
      <c r="Z75" s="32" t="s">
        <v>376</v>
      </c>
      <c r="AA75" s="31" t="s">
        <v>429</v>
      </c>
      <c r="AB75" s="31" t="s">
        <v>429</v>
      </c>
      <c r="AC75" s="31" t="s">
        <v>429</v>
      </c>
      <c r="AD75" s="73">
        <f>'Расчет субсидий'!AL75-1</f>
        <v>9.2592592592593004E-3</v>
      </c>
      <c r="AE75" s="73">
        <f>AD75*'Расчет субсидий'!AM75</f>
        <v>0.18518518518518601</v>
      </c>
      <c r="AF75" s="74">
        <f t="shared" si="18"/>
        <v>0.56681677727321056</v>
      </c>
      <c r="AG75" s="73">
        <f t="shared" si="19"/>
        <v>2.4622116909397578</v>
      </c>
      <c r="AH75" s="31" t="str">
        <f>IF('Расчет субсидий'!AZ75="+",'Расчет субсидий'!AZ75,"-")</f>
        <v>-</v>
      </c>
    </row>
    <row r="76" spans="1:34" ht="15" customHeight="1">
      <c r="A76" s="38" t="s">
        <v>76</v>
      </c>
      <c r="B76" s="70">
        <f>'Расчет субсидий'!AS76</f>
        <v>-20.063636363636419</v>
      </c>
      <c r="C76" s="73">
        <f>'Расчет субсидий'!D76-1</f>
        <v>6.362311801845566E-2</v>
      </c>
      <c r="D76" s="73">
        <f>C76*'Расчет субсидий'!E76</f>
        <v>0.6362311801845566</v>
      </c>
      <c r="E76" s="74">
        <f t="shared" si="13"/>
        <v>2.9810101900703905</v>
      </c>
      <c r="F76" s="32" t="s">
        <v>376</v>
      </c>
      <c r="G76" s="32" t="s">
        <v>376</v>
      </c>
      <c r="H76" s="32" t="s">
        <v>376</v>
      </c>
      <c r="I76" s="32" t="s">
        <v>376</v>
      </c>
      <c r="J76" s="32" t="s">
        <v>376</v>
      </c>
      <c r="K76" s="32" t="s">
        <v>376</v>
      </c>
      <c r="L76" s="73">
        <f>'Расчет субсидий'!P76-1</f>
        <v>-0.68085261697934163</v>
      </c>
      <c r="M76" s="73">
        <f>L76*'Расчет субсидий'!Q76</f>
        <v>-13.617052339586833</v>
      </c>
      <c r="N76" s="74">
        <f t="shared" si="14"/>
        <v>-63.801607100197749</v>
      </c>
      <c r="O76" s="73">
        <f>'Расчет субсидий'!R76-1</f>
        <v>0</v>
      </c>
      <c r="P76" s="73">
        <f>O76*'Расчет субсидий'!S76</f>
        <v>0</v>
      </c>
      <c r="Q76" s="74">
        <f t="shared" si="15"/>
        <v>0</v>
      </c>
      <c r="R76" s="73">
        <f>'Расчет субсидий'!V76-1</f>
        <v>0.1076530612244897</v>
      </c>
      <c r="S76" s="73">
        <f>R76*'Расчет субсидий'!W76</f>
        <v>3.229591836734691</v>
      </c>
      <c r="T76" s="74">
        <f t="shared" si="16"/>
        <v>15.1319936446396</v>
      </c>
      <c r="U76" s="73">
        <f>'Расчет субсидий'!Z76-1</f>
        <v>0.22962962962962963</v>
      </c>
      <c r="V76" s="73">
        <f>U76*'Расчет субсидий'!AA76</f>
        <v>4.5925925925925926</v>
      </c>
      <c r="W76" s="74">
        <f t="shared" si="17"/>
        <v>21.518224418660182</v>
      </c>
      <c r="X76" s="32" t="s">
        <v>376</v>
      </c>
      <c r="Y76" s="32" t="s">
        <v>376</v>
      </c>
      <c r="Z76" s="32" t="s">
        <v>376</v>
      </c>
      <c r="AA76" s="31" t="s">
        <v>429</v>
      </c>
      <c r="AB76" s="31" t="s">
        <v>429</v>
      </c>
      <c r="AC76" s="31" t="s">
        <v>429</v>
      </c>
      <c r="AD76" s="73">
        <f>'Расчет субсидий'!AL76-1</f>
        <v>4.3824701195219085E-2</v>
      </c>
      <c r="AE76" s="73">
        <f>AD76*'Расчет субсидий'!AM76</f>
        <v>0.87649402390438169</v>
      </c>
      <c r="AF76" s="74">
        <f t="shared" si="18"/>
        <v>4.1067424831911499</v>
      </c>
      <c r="AG76" s="73">
        <f t="shared" si="19"/>
        <v>-4.2821427061706094</v>
      </c>
      <c r="AH76" s="31" t="str">
        <f>IF('Расчет субсидий'!AZ76="+",'Расчет субсидий'!AZ76,"-")</f>
        <v>-</v>
      </c>
    </row>
    <row r="77" spans="1:34" ht="15" customHeight="1">
      <c r="A77" s="38" t="s">
        <v>77</v>
      </c>
      <c r="B77" s="70">
        <f>'Расчет субсидий'!AS77</f>
        <v>25.490909090909099</v>
      </c>
      <c r="C77" s="73">
        <f>'Расчет субсидий'!D77-1</f>
        <v>6.3473684210526349E-2</v>
      </c>
      <c r="D77" s="73">
        <f>C77*'Расчет субсидий'!E77</f>
        <v>0.63473684210526349</v>
      </c>
      <c r="E77" s="74">
        <f t="shared" si="13"/>
        <v>0.85429194623035765</v>
      </c>
      <c r="F77" s="32" t="s">
        <v>376</v>
      </c>
      <c r="G77" s="32" t="s">
        <v>376</v>
      </c>
      <c r="H77" s="32" t="s">
        <v>376</v>
      </c>
      <c r="I77" s="32" t="s">
        <v>376</v>
      </c>
      <c r="J77" s="32" t="s">
        <v>376</v>
      </c>
      <c r="K77" s="32" t="s">
        <v>376</v>
      </c>
      <c r="L77" s="73">
        <f>'Расчет субсидий'!P77-1</f>
        <v>-5.8065916573206477E-2</v>
      </c>
      <c r="M77" s="73">
        <f>L77*'Расчет субсидий'!Q77</f>
        <v>-1.1613183314641295</v>
      </c>
      <c r="N77" s="74">
        <f t="shared" si="14"/>
        <v>-1.5630176661699968</v>
      </c>
      <c r="O77" s="73">
        <f>'Расчет субсидий'!R77-1</f>
        <v>0</v>
      </c>
      <c r="P77" s="73">
        <f>O77*'Расчет субсидий'!S77</f>
        <v>0</v>
      </c>
      <c r="Q77" s="74">
        <f t="shared" si="15"/>
        <v>0</v>
      </c>
      <c r="R77" s="73">
        <f>'Расчет субсидий'!V77-1</f>
        <v>0.53</v>
      </c>
      <c r="S77" s="73">
        <f>R77*'Расчет субсидий'!W77</f>
        <v>15.9</v>
      </c>
      <c r="T77" s="74">
        <f t="shared" si="16"/>
        <v>21.39980074263606</v>
      </c>
      <c r="U77" s="73">
        <f>'Расчет субсидий'!Z77-1</f>
        <v>0.19999999999999996</v>
      </c>
      <c r="V77" s="73">
        <f>U77*'Расчет субсидий'!AA77</f>
        <v>3.9999999999999991</v>
      </c>
      <c r="W77" s="74">
        <f t="shared" si="17"/>
        <v>5.3835976711034101</v>
      </c>
      <c r="X77" s="32" t="s">
        <v>376</v>
      </c>
      <c r="Y77" s="32" t="s">
        <v>376</v>
      </c>
      <c r="Z77" s="32" t="s">
        <v>376</v>
      </c>
      <c r="AA77" s="31" t="s">
        <v>429</v>
      </c>
      <c r="AB77" s="31" t="s">
        <v>429</v>
      </c>
      <c r="AC77" s="31" t="s">
        <v>429</v>
      </c>
      <c r="AD77" s="73">
        <f>'Расчет субсидий'!AL77-1</f>
        <v>-2.168674698795181E-2</v>
      </c>
      <c r="AE77" s="73">
        <f>AD77*'Расчет субсидий'!AM77</f>
        <v>-0.43373493975903621</v>
      </c>
      <c r="AF77" s="74">
        <f t="shared" si="18"/>
        <v>-0.58376360289073148</v>
      </c>
      <c r="AG77" s="73">
        <f t="shared" si="19"/>
        <v>18.939683570882096</v>
      </c>
      <c r="AH77" s="31" t="str">
        <f>IF('Расчет субсидий'!AZ77="+",'Расчет субсидий'!AZ77,"-")</f>
        <v>-</v>
      </c>
    </row>
    <row r="78" spans="1:34" ht="15" customHeight="1">
      <c r="A78" s="38" t="s">
        <v>78</v>
      </c>
      <c r="B78" s="70">
        <f>'Расчет субсидий'!AS78</f>
        <v>-124.85454545454547</v>
      </c>
      <c r="C78" s="73">
        <f>'Расчет субсидий'!D78-1</f>
        <v>-0.33017154389505554</v>
      </c>
      <c r="D78" s="73">
        <f>C78*'Расчет субсидий'!E78</f>
        <v>-3.3017154389505556</v>
      </c>
      <c r="E78" s="74">
        <f t="shared" si="13"/>
        <v>-27.038084040475699</v>
      </c>
      <c r="F78" s="32" t="s">
        <v>376</v>
      </c>
      <c r="G78" s="32" t="s">
        <v>376</v>
      </c>
      <c r="H78" s="32" t="s">
        <v>376</v>
      </c>
      <c r="I78" s="32" t="s">
        <v>376</v>
      </c>
      <c r="J78" s="32" t="s">
        <v>376</v>
      </c>
      <c r="K78" s="32" t="s">
        <v>376</v>
      </c>
      <c r="L78" s="73">
        <f>'Расчет субсидий'!P78-1</f>
        <v>-0.62661762702629065</v>
      </c>
      <c r="M78" s="73">
        <f>L78*'Расчет субсидий'!Q78</f>
        <v>-12.532352540525814</v>
      </c>
      <c r="N78" s="74">
        <f t="shared" si="14"/>
        <v>-102.62871149286846</v>
      </c>
      <c r="O78" s="73">
        <f>'Расчет субсидий'!R78-1</f>
        <v>0</v>
      </c>
      <c r="P78" s="73">
        <f>O78*'Расчет субсидий'!S78</f>
        <v>0</v>
      </c>
      <c r="Q78" s="74">
        <f t="shared" si="15"/>
        <v>0</v>
      </c>
      <c r="R78" s="73">
        <f>'Расчет субсидий'!V78-1</f>
        <v>-0.16873589164785552</v>
      </c>
      <c r="S78" s="73">
        <f>R78*'Расчет субсидий'!W78</f>
        <v>-5.0620767494356658</v>
      </c>
      <c r="T78" s="74">
        <f t="shared" si="16"/>
        <v>-41.453862121468319</v>
      </c>
      <c r="U78" s="73">
        <f>'Расчет субсидий'!Z78-1</f>
        <v>0.19999999999999996</v>
      </c>
      <c r="V78" s="73">
        <f>U78*'Расчет субсидий'!AA78</f>
        <v>3.9999999999999991</v>
      </c>
      <c r="W78" s="74">
        <f t="shared" si="17"/>
        <v>32.756407437789008</v>
      </c>
      <c r="X78" s="32" t="s">
        <v>376</v>
      </c>
      <c r="Y78" s="32" t="s">
        <v>376</v>
      </c>
      <c r="Z78" s="32" t="s">
        <v>376</v>
      </c>
      <c r="AA78" s="31" t="s">
        <v>429</v>
      </c>
      <c r="AB78" s="31" t="s">
        <v>429</v>
      </c>
      <c r="AC78" s="31" t="s">
        <v>429</v>
      </c>
      <c r="AD78" s="73">
        <f>'Расчет субсидий'!AL78-1</f>
        <v>8.2485875706214795E-2</v>
      </c>
      <c r="AE78" s="73">
        <f>AD78*'Расчет субсидий'!AM78</f>
        <v>1.6497175141242959</v>
      </c>
      <c r="AF78" s="74">
        <f t="shared" si="18"/>
        <v>13.509704762477972</v>
      </c>
      <c r="AG78" s="73">
        <f t="shared" si="19"/>
        <v>-15.246427214787738</v>
      </c>
      <c r="AH78" s="31" t="str">
        <f>IF('Расчет субсидий'!AZ78="+",'Расчет субсидий'!AZ78,"-")</f>
        <v>-</v>
      </c>
    </row>
    <row r="79" spans="1:34" ht="15" customHeight="1">
      <c r="A79" s="38" t="s">
        <v>79</v>
      </c>
      <c r="B79" s="70">
        <f>'Расчет субсидий'!AS79</f>
        <v>-0.51818181818180165</v>
      </c>
      <c r="C79" s="73">
        <f>'Расчет субсидий'!D79-1</f>
        <v>-9.897051941974766E-3</v>
      </c>
      <c r="D79" s="73">
        <f>C79*'Расчет субсидий'!E79</f>
        <v>-9.897051941974766E-2</v>
      </c>
      <c r="E79" s="74">
        <f t="shared" si="13"/>
        <v>-0.88818382358616943</v>
      </c>
      <c r="F79" s="32" t="s">
        <v>376</v>
      </c>
      <c r="G79" s="32" t="s">
        <v>376</v>
      </c>
      <c r="H79" s="32" t="s">
        <v>376</v>
      </c>
      <c r="I79" s="32" t="s">
        <v>376</v>
      </c>
      <c r="J79" s="32" t="s">
        <v>376</v>
      </c>
      <c r="K79" s="32" t="s">
        <v>376</v>
      </c>
      <c r="L79" s="73">
        <f>'Расчет субсидий'!P79-1</f>
        <v>-0.25180757736431114</v>
      </c>
      <c r="M79" s="73">
        <f>L79*'Расчет субсидий'!Q79</f>
        <v>-5.0361515472862228</v>
      </c>
      <c r="N79" s="74">
        <f t="shared" si="14"/>
        <v>-45.195562917653781</v>
      </c>
      <c r="O79" s="73">
        <f>'Расчет субсидий'!R79-1</f>
        <v>0</v>
      </c>
      <c r="P79" s="73">
        <f>O79*'Расчет субсидий'!S79</f>
        <v>0</v>
      </c>
      <c r="Q79" s="74">
        <f t="shared" si="15"/>
        <v>0</v>
      </c>
      <c r="R79" s="73">
        <f>'Расчет субсидий'!V79-1</f>
        <v>7.1428571428571397E-2</v>
      </c>
      <c r="S79" s="73">
        <f>R79*'Расчет субсидий'!W79</f>
        <v>1.7857142857142849</v>
      </c>
      <c r="T79" s="74">
        <f t="shared" si="16"/>
        <v>16.025403841638269</v>
      </c>
      <c r="U79" s="73">
        <f>'Расчет субсидий'!Z79-1</f>
        <v>0.1333333333333333</v>
      </c>
      <c r="V79" s="73">
        <f>U79*'Расчет субсидий'!AA79</f>
        <v>3.3333333333333326</v>
      </c>
      <c r="W79" s="74">
        <f t="shared" si="17"/>
        <v>29.914087171058107</v>
      </c>
      <c r="X79" s="32" t="s">
        <v>376</v>
      </c>
      <c r="Y79" s="32" t="s">
        <v>376</v>
      </c>
      <c r="Z79" s="32" t="s">
        <v>376</v>
      </c>
      <c r="AA79" s="31" t="s">
        <v>429</v>
      </c>
      <c r="AB79" s="31" t="s">
        <v>429</v>
      </c>
      <c r="AC79" s="31" t="s">
        <v>429</v>
      </c>
      <c r="AD79" s="73">
        <f>'Расчет субсидий'!AL79-1</f>
        <v>-2.0833333333333259E-3</v>
      </c>
      <c r="AE79" s="73">
        <f>AD79*'Расчет субсидий'!AM79</f>
        <v>-4.1666666666666519E-2</v>
      </c>
      <c r="AF79" s="74">
        <f t="shared" si="18"/>
        <v>-0.3739260896382251</v>
      </c>
      <c r="AG79" s="73">
        <f t="shared" si="19"/>
        <v>-5.7741114325019716E-2</v>
      </c>
      <c r="AH79" s="31" t="str">
        <f>IF('Расчет субсидий'!AZ79="+",'Расчет субсидий'!AZ79,"-")</f>
        <v>-</v>
      </c>
    </row>
    <row r="80" spans="1:34" ht="15" customHeight="1">
      <c r="A80" s="38" t="s">
        <v>80</v>
      </c>
      <c r="B80" s="70">
        <f>'Расчет субсидий'!AS80</f>
        <v>0.49090909090909918</v>
      </c>
      <c r="C80" s="73">
        <f>'Расчет субсидий'!D80-1</f>
        <v>-2.2001205545509883E-3</v>
      </c>
      <c r="D80" s="73">
        <f>C80*'Расчет субсидий'!E80</f>
        <v>-2.2001205545509883E-2</v>
      </c>
      <c r="E80" s="74">
        <f t="shared" si="13"/>
        <v>-8.6411688299670691E-2</v>
      </c>
      <c r="F80" s="32" t="s">
        <v>376</v>
      </c>
      <c r="G80" s="32" t="s">
        <v>376</v>
      </c>
      <c r="H80" s="32" t="s">
        <v>376</v>
      </c>
      <c r="I80" s="32" t="s">
        <v>376</v>
      </c>
      <c r="J80" s="32" t="s">
        <v>376</v>
      </c>
      <c r="K80" s="32" t="s">
        <v>376</v>
      </c>
      <c r="L80" s="73">
        <f>'Расчет субсидий'!P80-1</f>
        <v>-0.47645532072673336</v>
      </c>
      <c r="M80" s="73">
        <f>L80*'Расчет субсидий'!Q80</f>
        <v>-9.5291064145346667</v>
      </c>
      <c r="N80" s="74">
        <f t="shared" si="14"/>
        <v>-37.426411546580503</v>
      </c>
      <c r="O80" s="73">
        <f>'Расчет субсидий'!R80-1</f>
        <v>0</v>
      </c>
      <c r="P80" s="73">
        <f>O80*'Расчет субсидий'!S80</f>
        <v>0</v>
      </c>
      <c r="Q80" s="74">
        <f t="shared" si="15"/>
        <v>0</v>
      </c>
      <c r="R80" s="73">
        <f>'Расчет субсидий'!V80-1</f>
        <v>8.7804878048780566E-2</v>
      </c>
      <c r="S80" s="73">
        <f>R80*'Расчет субсидий'!W80</f>
        <v>1.7560975609756113</v>
      </c>
      <c r="T80" s="74">
        <f t="shared" si="16"/>
        <v>6.897229097239439</v>
      </c>
      <c r="U80" s="73">
        <f>'Расчет субсидий'!Z80-1</f>
        <v>0.26400000000000001</v>
      </c>
      <c r="V80" s="73">
        <f>U80*'Расчет субсидий'!AA80</f>
        <v>7.92</v>
      </c>
      <c r="W80" s="74">
        <f t="shared" si="17"/>
        <v>31.106503228549844</v>
      </c>
      <c r="X80" s="32" t="s">
        <v>376</v>
      </c>
      <c r="Y80" s="32" t="s">
        <v>376</v>
      </c>
      <c r="Z80" s="32" t="s">
        <v>376</v>
      </c>
      <c r="AA80" s="31" t="s">
        <v>429</v>
      </c>
      <c r="AB80" s="31" t="s">
        <v>429</v>
      </c>
      <c r="AC80" s="31" t="s">
        <v>429</v>
      </c>
      <c r="AD80" s="73">
        <f>'Расчет субсидий'!AL80-1</f>
        <v>0</v>
      </c>
      <c r="AE80" s="73">
        <f>AD80*'Расчет субсидий'!AM80</f>
        <v>0</v>
      </c>
      <c r="AF80" s="74">
        <f t="shared" si="18"/>
        <v>0</v>
      </c>
      <c r="AG80" s="73">
        <f t="shared" si="19"/>
        <v>0.1249899408954338</v>
      </c>
      <c r="AH80" s="31" t="str">
        <f>IF('Расчет субсидий'!AZ80="+",'Расчет субсидий'!AZ80,"-")</f>
        <v>-</v>
      </c>
    </row>
    <row r="81" spans="1:34" ht="15" customHeight="1">
      <c r="A81" s="37" t="s">
        <v>81</v>
      </c>
      <c r="B81" s="75"/>
      <c r="C81" s="76"/>
      <c r="D81" s="76"/>
      <c r="E81" s="77"/>
      <c r="F81" s="76"/>
      <c r="G81" s="76"/>
      <c r="H81" s="77"/>
      <c r="I81" s="77"/>
      <c r="J81" s="77"/>
      <c r="K81" s="77"/>
      <c r="L81" s="76"/>
      <c r="M81" s="76"/>
      <c r="N81" s="77"/>
      <c r="O81" s="76"/>
      <c r="P81" s="76"/>
      <c r="Q81" s="77"/>
      <c r="R81" s="76"/>
      <c r="S81" s="76"/>
      <c r="T81" s="77"/>
      <c r="U81" s="76"/>
      <c r="V81" s="76"/>
      <c r="W81" s="77"/>
      <c r="X81" s="77"/>
      <c r="Y81" s="77"/>
      <c r="Z81" s="77"/>
      <c r="AA81" s="77"/>
      <c r="AB81" s="77"/>
      <c r="AC81" s="77"/>
      <c r="AD81" s="76"/>
      <c r="AE81" s="76"/>
      <c r="AF81" s="77"/>
      <c r="AG81" s="77"/>
      <c r="AH81" s="78"/>
    </row>
    <row r="82" spans="1:34" ht="15" customHeight="1">
      <c r="A82" s="38" t="s">
        <v>82</v>
      </c>
      <c r="B82" s="70">
        <f>'Расчет субсидий'!AS82</f>
        <v>42.654545454545541</v>
      </c>
      <c r="C82" s="73">
        <f>'Расчет субсидий'!D82-1</f>
        <v>-0.25376193908812394</v>
      </c>
      <c r="D82" s="73">
        <f>C82*'Расчет субсидий'!E82</f>
        <v>-2.5376193908812397</v>
      </c>
      <c r="E82" s="74">
        <f t="shared" si="13"/>
        <v>-14.452776093223248</v>
      </c>
      <c r="F82" s="32" t="s">
        <v>376</v>
      </c>
      <c r="G82" s="32" t="s">
        <v>376</v>
      </c>
      <c r="H82" s="32" t="s">
        <v>376</v>
      </c>
      <c r="I82" s="32" t="s">
        <v>376</v>
      </c>
      <c r="J82" s="32" t="s">
        <v>376</v>
      </c>
      <c r="K82" s="32" t="s">
        <v>376</v>
      </c>
      <c r="L82" s="73">
        <f>'Расчет субсидий'!P82-1</f>
        <v>-0.24427152317880785</v>
      </c>
      <c r="M82" s="73">
        <f>L82*'Расчет субсидий'!Q82</f>
        <v>-4.8854304635761565</v>
      </c>
      <c r="N82" s="74">
        <f t="shared" si="14"/>
        <v>-27.824516498732294</v>
      </c>
      <c r="O82" s="73">
        <f>'Расчет субсидий'!R82-1</f>
        <v>0</v>
      </c>
      <c r="P82" s="73">
        <f>O82*'Расчет субсидий'!S82</f>
        <v>0</v>
      </c>
      <c r="Q82" s="74">
        <f t="shared" si="15"/>
        <v>0</v>
      </c>
      <c r="R82" s="73">
        <f>'Расчет субсидий'!V82-1</f>
        <v>0.20647249190938521</v>
      </c>
      <c r="S82" s="73">
        <f>R82*'Расчет субсидий'!W82</f>
        <v>3.0970873786407784</v>
      </c>
      <c r="T82" s="74">
        <f t="shared" si="16"/>
        <v>17.639174174618269</v>
      </c>
      <c r="U82" s="73">
        <f>'Расчет субсидий'!Z82-1</f>
        <v>0.31725417439703163</v>
      </c>
      <c r="V82" s="73">
        <f>U82*'Расчет субсидий'!AA82</f>
        <v>11.103896103896107</v>
      </c>
      <c r="W82" s="74">
        <f t="shared" si="17"/>
        <v>63.241211321408514</v>
      </c>
      <c r="X82" s="32" t="s">
        <v>376</v>
      </c>
      <c r="Y82" s="32" t="s">
        <v>376</v>
      </c>
      <c r="Z82" s="32" t="s">
        <v>376</v>
      </c>
      <c r="AA82" s="31" t="s">
        <v>429</v>
      </c>
      <c r="AB82" s="31" t="s">
        <v>429</v>
      </c>
      <c r="AC82" s="31" t="s">
        <v>429</v>
      </c>
      <c r="AD82" s="73">
        <f>'Расчет субсидий'!AL82-1</f>
        <v>3.5567715458276306E-2</v>
      </c>
      <c r="AE82" s="73">
        <f>AD82*'Расчет субсидий'!AM82</f>
        <v>0.71135430916552611</v>
      </c>
      <c r="AF82" s="74">
        <f t="shared" si="18"/>
        <v>4.0514525504743064</v>
      </c>
      <c r="AG82" s="73">
        <f t="shared" si="19"/>
        <v>7.489287937245015</v>
      </c>
      <c r="AH82" s="31" t="str">
        <f>IF('Расчет субсидий'!AZ82="+",'Расчет субсидий'!AZ82,"-")</f>
        <v>-</v>
      </c>
    </row>
    <row r="83" spans="1:34" ht="15" customHeight="1">
      <c r="A83" s="38" t="s">
        <v>83</v>
      </c>
      <c r="B83" s="70">
        <f>'Расчет субсидий'!AS83</f>
        <v>67.354545454545416</v>
      </c>
      <c r="C83" s="73">
        <f>'Расчет субсидий'!D83-1</f>
        <v>0.10542828298516738</v>
      </c>
      <c r="D83" s="73">
        <f>C83*'Расчет субсидий'!E83</f>
        <v>1.0542828298516738</v>
      </c>
      <c r="E83" s="74">
        <f t="shared" si="13"/>
        <v>3.9079925263602791</v>
      </c>
      <c r="F83" s="32" t="s">
        <v>376</v>
      </c>
      <c r="G83" s="32" t="s">
        <v>376</v>
      </c>
      <c r="H83" s="32" t="s">
        <v>376</v>
      </c>
      <c r="I83" s="32" t="s">
        <v>376</v>
      </c>
      <c r="J83" s="32" t="s">
        <v>376</v>
      </c>
      <c r="K83" s="32" t="s">
        <v>376</v>
      </c>
      <c r="L83" s="73">
        <f>'Расчет субсидий'!P83-1</f>
        <v>3.1102294712609835E-2</v>
      </c>
      <c r="M83" s="73">
        <f>L83*'Расчет субсидий'!Q83</f>
        <v>0.6220458942521967</v>
      </c>
      <c r="N83" s="74">
        <f t="shared" si="14"/>
        <v>2.3057861106707862</v>
      </c>
      <c r="O83" s="73">
        <f>'Расчет субсидий'!R83-1</f>
        <v>0</v>
      </c>
      <c r="P83" s="73">
        <f>O83*'Расчет субсидий'!S83</f>
        <v>0</v>
      </c>
      <c r="Q83" s="74">
        <f t="shared" si="15"/>
        <v>0</v>
      </c>
      <c r="R83" s="73">
        <f>'Расчет субсидий'!V83-1</f>
        <v>0.23158855751673757</v>
      </c>
      <c r="S83" s="73">
        <f>R83*'Расчет субсидий'!W83</f>
        <v>5.7897139379184388</v>
      </c>
      <c r="T83" s="74">
        <f t="shared" si="16"/>
        <v>21.461184948191232</v>
      </c>
      <c r="U83" s="73">
        <f>'Расчет субсидий'!Z83-1</f>
        <v>0.32702702702702702</v>
      </c>
      <c r="V83" s="73">
        <f>U83*'Расчет субсидий'!AA83</f>
        <v>8.1756756756756754</v>
      </c>
      <c r="W83" s="74">
        <f t="shared" si="17"/>
        <v>30.305415713714275</v>
      </c>
      <c r="X83" s="32" t="s">
        <v>376</v>
      </c>
      <c r="Y83" s="32" t="s">
        <v>376</v>
      </c>
      <c r="Z83" s="32" t="s">
        <v>376</v>
      </c>
      <c r="AA83" s="31" t="s">
        <v>429</v>
      </c>
      <c r="AB83" s="31" t="s">
        <v>429</v>
      </c>
      <c r="AC83" s="31" t="s">
        <v>429</v>
      </c>
      <c r="AD83" s="73">
        <f>'Расчет субсидий'!AL83-1</f>
        <v>0.12644628099173549</v>
      </c>
      <c r="AE83" s="73">
        <f>AD83*'Расчет субсидий'!AM83</f>
        <v>2.5289256198347099</v>
      </c>
      <c r="AF83" s="74">
        <f t="shared" si="18"/>
        <v>9.3741661556088491</v>
      </c>
      <c r="AG83" s="73">
        <f t="shared" si="19"/>
        <v>18.170643957532693</v>
      </c>
      <c r="AH83" s="31" t="str">
        <f>IF('Расчет субсидий'!AZ83="+",'Расчет субсидий'!AZ83,"-")</f>
        <v>-</v>
      </c>
    </row>
    <row r="84" spans="1:34" ht="15" customHeight="1">
      <c r="A84" s="38" t="s">
        <v>84</v>
      </c>
      <c r="B84" s="70">
        <f>'Расчет субсидий'!AS84</f>
        <v>-47.36363636363626</v>
      </c>
      <c r="C84" s="73">
        <f>'Расчет субсидий'!D84-1</f>
        <v>-0.10695187165775399</v>
      </c>
      <c r="D84" s="73">
        <f>C84*'Расчет субсидий'!E84</f>
        <v>-1.0695187165775399</v>
      </c>
      <c r="E84" s="74">
        <f t="shared" si="13"/>
        <v>-7.636202226006259</v>
      </c>
      <c r="F84" s="32" t="s">
        <v>376</v>
      </c>
      <c r="G84" s="32" t="s">
        <v>376</v>
      </c>
      <c r="H84" s="32" t="s">
        <v>376</v>
      </c>
      <c r="I84" s="32" t="s">
        <v>376</v>
      </c>
      <c r="J84" s="32" t="s">
        <v>376</v>
      </c>
      <c r="K84" s="32" t="s">
        <v>376</v>
      </c>
      <c r="L84" s="73">
        <f>'Расчет субсидий'!P84-1</f>
        <v>-1</v>
      </c>
      <c r="M84" s="73">
        <f>L84*'Расчет субсидий'!Q84</f>
        <v>-20</v>
      </c>
      <c r="N84" s="74">
        <f t="shared" si="14"/>
        <v>-142.79698162631706</v>
      </c>
      <c r="O84" s="73">
        <f>'Расчет субсидий'!R84-1</f>
        <v>0</v>
      </c>
      <c r="P84" s="73">
        <f>O84*'Расчет субсидий'!S84</f>
        <v>0</v>
      </c>
      <c r="Q84" s="74">
        <f t="shared" si="15"/>
        <v>0</v>
      </c>
      <c r="R84" s="73">
        <f>'Расчет субсидий'!V84-1</f>
        <v>0.19130434782608696</v>
      </c>
      <c r="S84" s="73">
        <f>R84*'Расчет субсидий'!W84</f>
        <v>3.8260869565217392</v>
      </c>
      <c r="T84" s="74">
        <f t="shared" si="16"/>
        <v>27.317683441556312</v>
      </c>
      <c r="U84" s="73">
        <f>'Расчет субсидий'!Z84-1</f>
        <v>0.34489051094890533</v>
      </c>
      <c r="V84" s="73">
        <f>U84*'Расчет субсидий'!AA84</f>
        <v>10.346715328467159</v>
      </c>
      <c r="W84" s="74">
        <f t="shared" si="17"/>
        <v>73.873985932592902</v>
      </c>
      <c r="X84" s="32" t="s">
        <v>376</v>
      </c>
      <c r="Y84" s="32" t="s">
        <v>376</v>
      </c>
      <c r="Z84" s="32" t="s">
        <v>376</v>
      </c>
      <c r="AA84" s="31" t="s">
        <v>429</v>
      </c>
      <c r="AB84" s="31" t="s">
        <v>429</v>
      </c>
      <c r="AC84" s="31" t="s">
        <v>429</v>
      </c>
      <c r="AD84" s="73">
        <f>'Расчет субсидий'!AL84-1</f>
        <v>1.315068493150684E-2</v>
      </c>
      <c r="AE84" s="73">
        <f>AD84*'Расчет субсидий'!AM84</f>
        <v>0.26301369863013679</v>
      </c>
      <c r="AF84" s="74">
        <f t="shared" si="18"/>
        <v>1.8778781145378669</v>
      </c>
      <c r="AG84" s="73">
        <f t="shared" si="19"/>
        <v>-6.6337027329585068</v>
      </c>
      <c r="AH84" s="31" t="str">
        <f>IF('Расчет субсидий'!AZ84="+",'Расчет субсидий'!AZ84,"-")</f>
        <v>-</v>
      </c>
    </row>
    <row r="85" spans="1:34" ht="15" customHeight="1">
      <c r="A85" s="38" t="s">
        <v>85</v>
      </c>
      <c r="B85" s="70">
        <f>'Расчет субсидий'!AS85</f>
        <v>55.454545454545496</v>
      </c>
      <c r="C85" s="73">
        <f>'Расчет субсидий'!D85-1</f>
        <v>-0.18055555555555558</v>
      </c>
      <c r="D85" s="73">
        <f>C85*'Расчет субсидий'!E85</f>
        <v>-1.8055555555555558</v>
      </c>
      <c r="E85" s="74">
        <f t="shared" si="13"/>
        <v>-13.393514772780531</v>
      </c>
      <c r="F85" s="32" t="s">
        <v>376</v>
      </c>
      <c r="G85" s="32" t="s">
        <v>376</v>
      </c>
      <c r="H85" s="32" t="s">
        <v>376</v>
      </c>
      <c r="I85" s="32" t="s">
        <v>376</v>
      </c>
      <c r="J85" s="32" t="s">
        <v>376</v>
      </c>
      <c r="K85" s="32" t="s">
        <v>376</v>
      </c>
      <c r="L85" s="73">
        <f>'Расчет субсидий'!P85-1</f>
        <v>-0.34325158634882524</v>
      </c>
      <c r="M85" s="73">
        <f>L85*'Расчет субсидий'!Q85</f>
        <v>-6.8650317269765049</v>
      </c>
      <c r="N85" s="74">
        <f t="shared" si="14"/>
        <v>-50.924439055864717</v>
      </c>
      <c r="O85" s="73">
        <f>'Расчет субсидий'!R85-1</f>
        <v>0</v>
      </c>
      <c r="P85" s="73">
        <f>O85*'Расчет субсидий'!S85</f>
        <v>0</v>
      </c>
      <c r="Q85" s="74">
        <f t="shared" si="15"/>
        <v>0</v>
      </c>
      <c r="R85" s="73">
        <f>'Расчет субсидий'!V85-1</f>
        <v>0.24257246376811592</v>
      </c>
      <c r="S85" s="73">
        <f>R85*'Расчет субсидий'!W85</f>
        <v>6.0643115942028984</v>
      </c>
      <c r="T85" s="74">
        <f t="shared" si="16"/>
        <v>44.984739834665042</v>
      </c>
      <c r="U85" s="73">
        <f>'Расчет субсидий'!Z85-1</f>
        <v>0.35411471321695753</v>
      </c>
      <c r="V85" s="73">
        <f>U85*'Расчет субсидий'!AA85</f>
        <v>8.8528678304239392</v>
      </c>
      <c r="W85" s="74">
        <f t="shared" si="17"/>
        <v>65.670101207034392</v>
      </c>
      <c r="X85" s="32" t="s">
        <v>376</v>
      </c>
      <c r="Y85" s="32" t="s">
        <v>376</v>
      </c>
      <c r="Z85" s="32" t="s">
        <v>376</v>
      </c>
      <c r="AA85" s="31" t="s">
        <v>429</v>
      </c>
      <c r="AB85" s="31" t="s">
        <v>429</v>
      </c>
      <c r="AC85" s="31" t="s">
        <v>429</v>
      </c>
      <c r="AD85" s="73">
        <f>'Расчет субсидий'!AL85-1</f>
        <v>6.1456752655538738E-2</v>
      </c>
      <c r="AE85" s="73">
        <f>AD85*'Расчет субсидий'!AM85</f>
        <v>1.2291350531107748</v>
      </c>
      <c r="AF85" s="74">
        <f t="shared" si="18"/>
        <v>9.1176582414913163</v>
      </c>
      <c r="AG85" s="73">
        <f t="shared" si="19"/>
        <v>7.4757271952055513</v>
      </c>
      <c r="AH85" s="31" t="str">
        <f>IF('Расчет субсидий'!AZ85="+",'Расчет субсидий'!AZ85,"-")</f>
        <v>-</v>
      </c>
    </row>
    <row r="86" spans="1:34" ht="15" customHeight="1">
      <c r="A86" s="38" t="s">
        <v>86</v>
      </c>
      <c r="B86" s="70">
        <f>'Расчет субсидий'!AS86</f>
        <v>85.681818181818244</v>
      </c>
      <c r="C86" s="73">
        <f>'Расчет субсидий'!D86-1</f>
        <v>-0.1070110701107011</v>
      </c>
      <c r="D86" s="73">
        <f>C86*'Расчет субсидий'!E86</f>
        <v>-1.070110701107011</v>
      </c>
      <c r="E86" s="74">
        <f t="shared" si="13"/>
        <v>-7.3459649250300423</v>
      </c>
      <c r="F86" s="32" t="s">
        <v>376</v>
      </c>
      <c r="G86" s="32" t="s">
        <v>376</v>
      </c>
      <c r="H86" s="32" t="s">
        <v>376</v>
      </c>
      <c r="I86" s="32" t="s">
        <v>376</v>
      </c>
      <c r="J86" s="32" t="s">
        <v>376</v>
      </c>
      <c r="K86" s="32" t="s">
        <v>376</v>
      </c>
      <c r="L86" s="73">
        <f>'Расчет субсидий'!P86-1</f>
        <v>-9.7516435354273234E-2</v>
      </c>
      <c r="M86" s="73">
        <f>L86*'Расчет субсидий'!Q86</f>
        <v>-1.9503287070854647</v>
      </c>
      <c r="N86" s="74">
        <f t="shared" si="14"/>
        <v>-13.38837772550815</v>
      </c>
      <c r="O86" s="73">
        <f>'Расчет субсидий'!R86-1</f>
        <v>0</v>
      </c>
      <c r="P86" s="73">
        <f>O86*'Расчет субсидий'!S86</f>
        <v>0</v>
      </c>
      <c r="Q86" s="74">
        <f t="shared" si="15"/>
        <v>0</v>
      </c>
      <c r="R86" s="73">
        <f>'Расчет субсидий'!V86-1</f>
        <v>0.20796758946657667</v>
      </c>
      <c r="S86" s="73">
        <f>R86*'Расчет субсидий'!W86</f>
        <v>4.1593517893315335</v>
      </c>
      <c r="T86" s="74">
        <f t="shared" si="16"/>
        <v>28.552608925116196</v>
      </c>
      <c r="U86" s="73">
        <f>'Расчет субсидий'!Z86-1</f>
        <v>0.34357541899441357</v>
      </c>
      <c r="V86" s="73">
        <f>U86*'Расчет субсидий'!AA86</f>
        <v>10.307262569832407</v>
      </c>
      <c r="W86" s="74">
        <f t="shared" si="17"/>
        <v>70.756034149304526</v>
      </c>
      <c r="X86" s="32" t="s">
        <v>376</v>
      </c>
      <c r="Y86" s="32" t="s">
        <v>376</v>
      </c>
      <c r="Z86" s="32" t="s">
        <v>376</v>
      </c>
      <c r="AA86" s="31" t="s">
        <v>429</v>
      </c>
      <c r="AB86" s="31" t="s">
        <v>429</v>
      </c>
      <c r="AC86" s="31" t="s">
        <v>429</v>
      </c>
      <c r="AD86" s="73">
        <f>'Расчет субсидий'!AL86-1</f>
        <v>5.1768766177739511E-2</v>
      </c>
      <c r="AE86" s="73">
        <f>AD86*'Расчет субсидий'!AM86</f>
        <v>1.0353753235547902</v>
      </c>
      <c r="AF86" s="74">
        <f t="shared" si="18"/>
        <v>7.1075177579357174</v>
      </c>
      <c r="AG86" s="73">
        <f t="shared" si="19"/>
        <v>12.481550274526255</v>
      </c>
      <c r="AH86" s="31" t="str">
        <f>IF('Расчет субсидий'!AZ86="+",'Расчет субсидий'!AZ86,"-")</f>
        <v>-</v>
      </c>
    </row>
    <row r="87" spans="1:34" ht="15" customHeight="1">
      <c r="A87" s="38" t="s">
        <v>87</v>
      </c>
      <c r="B87" s="70">
        <f>'Расчет субсидий'!AS87</f>
        <v>64.436363636363581</v>
      </c>
      <c r="C87" s="73">
        <f>'Расчет субсидий'!D87-1</f>
        <v>2.8070175438596578E-2</v>
      </c>
      <c r="D87" s="73">
        <f>C87*'Расчет субсидий'!E87</f>
        <v>0.28070175438596578</v>
      </c>
      <c r="E87" s="74">
        <f t="shared" si="13"/>
        <v>1.3720545341821253</v>
      </c>
      <c r="F87" s="32" t="s">
        <v>376</v>
      </c>
      <c r="G87" s="32" t="s">
        <v>376</v>
      </c>
      <c r="H87" s="32" t="s">
        <v>376</v>
      </c>
      <c r="I87" s="32" t="s">
        <v>376</v>
      </c>
      <c r="J87" s="32" t="s">
        <v>376</v>
      </c>
      <c r="K87" s="32" t="s">
        <v>376</v>
      </c>
      <c r="L87" s="73">
        <f>'Расчет субсидий'!P87-1</f>
        <v>-0.15510925855753455</v>
      </c>
      <c r="M87" s="73">
        <f>L87*'Расчет субсидий'!Q87</f>
        <v>-3.1021851711506909</v>
      </c>
      <c r="N87" s="74">
        <f t="shared" si="14"/>
        <v>-15.163308256696324</v>
      </c>
      <c r="O87" s="73">
        <f>'Расчет субсидий'!R87-1</f>
        <v>0</v>
      </c>
      <c r="P87" s="73">
        <f>O87*'Расчет субсидий'!S87</f>
        <v>0</v>
      </c>
      <c r="Q87" s="74">
        <f t="shared" si="15"/>
        <v>0</v>
      </c>
      <c r="R87" s="73">
        <f>'Расчет субсидий'!V87-1</f>
        <v>0.3123114495043815</v>
      </c>
      <c r="S87" s="73">
        <f>R87*'Расчет субсидий'!W87</f>
        <v>9.369343485131445</v>
      </c>
      <c r="T87" s="74">
        <f t="shared" si="16"/>
        <v>45.796828876987874</v>
      </c>
      <c r="U87" s="73">
        <f>'Расчет субсидий'!Z87-1</f>
        <v>0.32894736842105265</v>
      </c>
      <c r="V87" s="73">
        <f>U87*'Расчет субсидий'!AA87</f>
        <v>6.5789473684210531</v>
      </c>
      <c r="W87" s="74">
        <f t="shared" si="17"/>
        <v>32.157528144893469</v>
      </c>
      <c r="X87" s="32" t="s">
        <v>376</v>
      </c>
      <c r="Y87" s="32" t="s">
        <v>376</v>
      </c>
      <c r="Z87" s="32" t="s">
        <v>376</v>
      </c>
      <c r="AA87" s="31" t="s">
        <v>429</v>
      </c>
      <c r="AB87" s="31" t="s">
        <v>429</v>
      </c>
      <c r="AC87" s="31" t="s">
        <v>429</v>
      </c>
      <c r="AD87" s="73">
        <f>'Расчет субсидий'!AL87-1</f>
        <v>2.7952480782669209E-3</v>
      </c>
      <c r="AE87" s="73">
        <f>AD87*'Расчет субсидий'!AM87</f>
        <v>5.5904961565338418E-2</v>
      </c>
      <c r="AF87" s="74">
        <f t="shared" si="18"/>
        <v>0.27326033699643676</v>
      </c>
      <c r="AG87" s="73">
        <f t="shared" si="19"/>
        <v>13.182712398353111</v>
      </c>
      <c r="AH87" s="31" t="str">
        <f>IF('Расчет субсидий'!AZ87="+",'Расчет субсидий'!AZ87,"-")</f>
        <v>-</v>
      </c>
    </row>
    <row r="88" spans="1:34" ht="15" customHeight="1">
      <c r="A88" s="38" t="s">
        <v>88</v>
      </c>
      <c r="B88" s="70">
        <f>'Расчет субсидий'!AS88</f>
        <v>-2.3272727272727707</v>
      </c>
      <c r="C88" s="73">
        <f>'Расчет субсидий'!D88-1</f>
        <v>-2.8000000000000025E-2</v>
      </c>
      <c r="D88" s="73">
        <f>C88*'Расчет субсидий'!E88</f>
        <v>-0.28000000000000025</v>
      </c>
      <c r="E88" s="74">
        <f t="shared" si="13"/>
        <v>-0.7539914560609865</v>
      </c>
      <c r="F88" s="32" t="s">
        <v>376</v>
      </c>
      <c r="G88" s="32" t="s">
        <v>376</v>
      </c>
      <c r="H88" s="32" t="s">
        <v>376</v>
      </c>
      <c r="I88" s="32" t="s">
        <v>376</v>
      </c>
      <c r="J88" s="32" t="s">
        <v>376</v>
      </c>
      <c r="K88" s="32" t="s">
        <v>376</v>
      </c>
      <c r="L88" s="73">
        <f>'Расчет субсидий'!P88-1</f>
        <v>-0.67939959588184351</v>
      </c>
      <c r="M88" s="73">
        <f>L88*'Расчет субсидий'!Q88</f>
        <v>-13.58799191763687</v>
      </c>
      <c r="N88" s="74">
        <f t="shared" si="14"/>
        <v>-36.590106467585471</v>
      </c>
      <c r="O88" s="73">
        <f>'Расчет субсидий'!R88-1</f>
        <v>0</v>
      </c>
      <c r="P88" s="73">
        <f>O88*'Расчет субсидий'!S88</f>
        <v>0</v>
      </c>
      <c r="Q88" s="74">
        <f t="shared" si="15"/>
        <v>0</v>
      </c>
      <c r="R88" s="73">
        <f>'Расчет субсидий'!V88-1</f>
        <v>0.1659192825112108</v>
      </c>
      <c r="S88" s="73">
        <f>R88*'Расчет субсидий'!W88</f>
        <v>4.1479820627802697</v>
      </c>
      <c r="T88" s="74">
        <f t="shared" si="16"/>
        <v>11.169796554394813</v>
      </c>
      <c r="U88" s="73">
        <f>'Расчет субсидий'!Z88-1</f>
        <v>0.32867132867132853</v>
      </c>
      <c r="V88" s="73">
        <f>U88*'Расчет субсидий'!AA88</f>
        <v>8.2167832167832131</v>
      </c>
      <c r="W88" s="74">
        <f t="shared" si="17"/>
        <v>22.126372649142308</v>
      </c>
      <c r="X88" s="32" t="s">
        <v>376</v>
      </c>
      <c r="Y88" s="32" t="s">
        <v>376</v>
      </c>
      <c r="Z88" s="32" t="s">
        <v>376</v>
      </c>
      <c r="AA88" s="31" t="s">
        <v>429</v>
      </c>
      <c r="AB88" s="31" t="s">
        <v>429</v>
      </c>
      <c r="AC88" s="31" t="s">
        <v>429</v>
      </c>
      <c r="AD88" s="73">
        <f>'Расчет субсидий'!AL88-1</f>
        <v>3.1948881789137351E-2</v>
      </c>
      <c r="AE88" s="73">
        <f>AD88*'Расчет субсидий'!AM88</f>
        <v>0.63897763578274702</v>
      </c>
      <c r="AF88" s="74">
        <f t="shared" si="18"/>
        <v>1.7206559928365706</v>
      </c>
      <c r="AG88" s="73">
        <f t="shared" si="19"/>
        <v>-0.86424900229064239</v>
      </c>
      <c r="AH88" s="31" t="str">
        <f>IF('Расчет субсидий'!AZ88="+",'Расчет субсидий'!AZ88,"-")</f>
        <v>-</v>
      </c>
    </row>
    <row r="89" spans="1:34" ht="15" customHeight="1">
      <c r="A89" s="38" t="s">
        <v>89</v>
      </c>
      <c r="B89" s="70">
        <f>'Расчет субсидий'!AS89</f>
        <v>70.963636363636283</v>
      </c>
      <c r="C89" s="73">
        <f>'Расчет субсидий'!D89-1</f>
        <v>2.6022304832713727E-2</v>
      </c>
      <c r="D89" s="73">
        <f>C89*'Расчет субсидий'!E89</f>
        <v>0.26022304832713727</v>
      </c>
      <c r="E89" s="74">
        <f t="shared" si="13"/>
        <v>2.025601521756041</v>
      </c>
      <c r="F89" s="32" t="s">
        <v>376</v>
      </c>
      <c r="G89" s="32" t="s">
        <v>376</v>
      </c>
      <c r="H89" s="32" t="s">
        <v>376</v>
      </c>
      <c r="I89" s="32" t="s">
        <v>376</v>
      </c>
      <c r="J89" s="32" t="s">
        <v>376</v>
      </c>
      <c r="K89" s="32" t="s">
        <v>376</v>
      </c>
      <c r="L89" s="73">
        <f>'Расчет субсидий'!P89-1</f>
        <v>-0.19756173804313848</v>
      </c>
      <c r="M89" s="73">
        <f>L89*'Расчет субсидий'!Q89</f>
        <v>-3.9512347608627696</v>
      </c>
      <c r="N89" s="74">
        <f t="shared" si="14"/>
        <v>-30.756795740695875</v>
      </c>
      <c r="O89" s="73">
        <f>'Расчет субсидий'!R89-1</f>
        <v>0</v>
      </c>
      <c r="P89" s="73">
        <f>O89*'Расчет субсидий'!S89</f>
        <v>0</v>
      </c>
      <c r="Q89" s="74">
        <f t="shared" si="15"/>
        <v>0</v>
      </c>
      <c r="R89" s="73">
        <f>'Расчет субсидий'!V89-1</f>
        <v>0.18906752411575556</v>
      </c>
      <c r="S89" s="73">
        <f>R89*'Расчет субсидий'!W89</f>
        <v>4.7266881028938892</v>
      </c>
      <c r="T89" s="74">
        <f t="shared" si="16"/>
        <v>36.792999988424071</v>
      </c>
      <c r="U89" s="73">
        <f>'Расчет субсидий'!Z89-1</f>
        <v>0.30188679245283034</v>
      </c>
      <c r="V89" s="73">
        <f>U89*'Расчет субсидий'!AA89</f>
        <v>7.5471698113207584</v>
      </c>
      <c r="W89" s="74">
        <f t="shared" si="17"/>
        <v>58.74790397330198</v>
      </c>
      <c r="X89" s="32" t="s">
        <v>376</v>
      </c>
      <c r="Y89" s="32" t="s">
        <v>376</v>
      </c>
      <c r="Z89" s="32" t="s">
        <v>376</v>
      </c>
      <c r="AA89" s="31" t="s">
        <v>429</v>
      </c>
      <c r="AB89" s="31" t="s">
        <v>429</v>
      </c>
      <c r="AC89" s="31" t="s">
        <v>429</v>
      </c>
      <c r="AD89" s="73">
        <f>'Расчет субсидий'!AL89-1</f>
        <v>2.6682134570765736E-2</v>
      </c>
      <c r="AE89" s="73">
        <f>AD89*'Расчет субсидий'!AM89</f>
        <v>0.53364269141531473</v>
      </c>
      <c r="AF89" s="74">
        <f t="shared" si="18"/>
        <v>4.1539266208500747</v>
      </c>
      <c r="AG89" s="73">
        <f t="shared" si="19"/>
        <v>9.1164888930943295</v>
      </c>
      <c r="AH89" s="31" t="str">
        <f>IF('Расчет субсидий'!AZ89="+",'Расчет субсидий'!AZ89,"-")</f>
        <v>-</v>
      </c>
    </row>
    <row r="90" spans="1:34" ht="15" customHeight="1">
      <c r="A90" s="38" t="s">
        <v>90</v>
      </c>
      <c r="B90" s="70">
        <f>'Расчет субсидий'!AS90</f>
        <v>184.70909090909095</v>
      </c>
      <c r="C90" s="73">
        <f>'Расчет субсидий'!D90-1</f>
        <v>-0.16471399035148171</v>
      </c>
      <c r="D90" s="73">
        <f>C90*'Расчет субсидий'!E90</f>
        <v>-1.6471399035148171</v>
      </c>
      <c r="E90" s="74">
        <f t="shared" si="13"/>
        <v>-25.281248586801372</v>
      </c>
      <c r="F90" s="32" t="s">
        <v>376</v>
      </c>
      <c r="G90" s="32" t="s">
        <v>376</v>
      </c>
      <c r="H90" s="32" t="s">
        <v>376</v>
      </c>
      <c r="I90" s="32" t="s">
        <v>376</v>
      </c>
      <c r="J90" s="32" t="s">
        <v>376</v>
      </c>
      <c r="K90" s="32" t="s">
        <v>376</v>
      </c>
      <c r="L90" s="73">
        <f>'Расчет субсидий'!P90-1</f>
        <v>5.8981233243967868E-2</v>
      </c>
      <c r="M90" s="73">
        <f>L90*'Расчет субсидий'!Q90</f>
        <v>1.1796246648793574</v>
      </c>
      <c r="N90" s="74">
        <f t="shared" si="14"/>
        <v>18.105556381883272</v>
      </c>
      <c r="O90" s="73">
        <f>'Расчет субсидий'!R90-1</f>
        <v>0</v>
      </c>
      <c r="P90" s="73">
        <f>O90*'Расчет субсидий'!S90</f>
        <v>0</v>
      </c>
      <c r="Q90" s="74">
        <f t="shared" si="15"/>
        <v>0</v>
      </c>
      <c r="R90" s="73">
        <f>'Расчет субсидий'!V90-1</f>
        <v>0.17643865363735078</v>
      </c>
      <c r="S90" s="73">
        <f>R90*'Расчет субсидий'!W90</f>
        <v>5.293159609120524</v>
      </c>
      <c r="T90" s="74">
        <f t="shared" si="16"/>
        <v>81.242451598822896</v>
      </c>
      <c r="U90" s="73">
        <f>'Расчет субсидий'!Z90-1</f>
        <v>0.30978260869565233</v>
      </c>
      <c r="V90" s="73">
        <f>U90*'Расчет субсидий'!AA90</f>
        <v>6.1956521739130466</v>
      </c>
      <c r="W90" s="74">
        <f t="shared" si="17"/>
        <v>95.094425453364678</v>
      </c>
      <c r="X90" s="32" t="s">
        <v>376</v>
      </c>
      <c r="Y90" s="32" t="s">
        <v>376</v>
      </c>
      <c r="Z90" s="32" t="s">
        <v>376</v>
      </c>
      <c r="AA90" s="31" t="s">
        <v>429</v>
      </c>
      <c r="AB90" s="31" t="s">
        <v>429</v>
      </c>
      <c r="AC90" s="31" t="s">
        <v>429</v>
      </c>
      <c r="AD90" s="73">
        <f>'Расчет субсидий'!AL90-1</f>
        <v>5.0649350649350611E-2</v>
      </c>
      <c r="AE90" s="73">
        <f>AD90*'Расчет субсидий'!AM90</f>
        <v>1.0129870129870122</v>
      </c>
      <c r="AF90" s="74">
        <f t="shared" si="18"/>
        <v>15.547906061821465</v>
      </c>
      <c r="AG90" s="73">
        <f t="shared" si="19"/>
        <v>12.034283557385123</v>
      </c>
      <c r="AH90" s="31" t="str">
        <f>IF('Расчет субсидий'!AZ90="+",'Расчет субсидий'!AZ90,"-")</f>
        <v>-</v>
      </c>
    </row>
    <row r="91" spans="1:34" ht="15" customHeight="1">
      <c r="A91" s="37" t="s">
        <v>91</v>
      </c>
      <c r="B91" s="75"/>
      <c r="C91" s="76"/>
      <c r="D91" s="76"/>
      <c r="E91" s="77"/>
      <c r="F91" s="76"/>
      <c r="G91" s="76"/>
      <c r="H91" s="77"/>
      <c r="I91" s="77"/>
      <c r="J91" s="77"/>
      <c r="K91" s="77"/>
      <c r="L91" s="76"/>
      <c r="M91" s="76"/>
      <c r="N91" s="77"/>
      <c r="O91" s="76"/>
      <c r="P91" s="76"/>
      <c r="Q91" s="77"/>
      <c r="R91" s="76"/>
      <c r="S91" s="76"/>
      <c r="T91" s="77"/>
      <c r="U91" s="76"/>
      <c r="V91" s="76"/>
      <c r="W91" s="77"/>
      <c r="X91" s="77"/>
      <c r="Y91" s="77"/>
      <c r="Z91" s="77"/>
      <c r="AA91" s="77"/>
      <c r="AB91" s="77"/>
      <c r="AC91" s="77"/>
      <c r="AD91" s="76"/>
      <c r="AE91" s="76"/>
      <c r="AF91" s="77"/>
      <c r="AG91" s="77"/>
      <c r="AH91" s="78"/>
    </row>
    <row r="92" spans="1:34" ht="15" customHeight="1">
      <c r="A92" s="38" t="s">
        <v>92</v>
      </c>
      <c r="B92" s="70">
        <f>'Расчет субсидий'!AS92</f>
        <v>114.32727272727277</v>
      </c>
      <c r="C92" s="73">
        <f>'Расчет субсидий'!D92-1</f>
        <v>-1</v>
      </c>
      <c r="D92" s="73">
        <f>C92*'Расчет субсидий'!E92</f>
        <v>0</v>
      </c>
      <c r="E92" s="74">
        <f t="shared" si="13"/>
        <v>0</v>
      </c>
      <c r="F92" s="32" t="s">
        <v>376</v>
      </c>
      <c r="G92" s="32" t="s">
        <v>376</v>
      </c>
      <c r="H92" s="32" t="s">
        <v>376</v>
      </c>
      <c r="I92" s="32" t="s">
        <v>376</v>
      </c>
      <c r="J92" s="32" t="s">
        <v>376</v>
      </c>
      <c r="K92" s="32" t="s">
        <v>376</v>
      </c>
      <c r="L92" s="73">
        <f>'Расчет субсидий'!P92-1</f>
        <v>2.3388535031847137</v>
      </c>
      <c r="M92" s="73">
        <f>L92*'Расчет субсидий'!Q92</f>
        <v>46.777070063694275</v>
      </c>
      <c r="N92" s="74">
        <f t="shared" si="14"/>
        <v>81.331345731974309</v>
      </c>
      <c r="O92" s="73">
        <f>'Расчет субсидий'!R92-1</f>
        <v>0</v>
      </c>
      <c r="P92" s="73">
        <f>O92*'Расчет субсидий'!S92</f>
        <v>0</v>
      </c>
      <c r="Q92" s="74">
        <f t="shared" si="15"/>
        <v>0</v>
      </c>
      <c r="R92" s="73">
        <f>'Расчет субсидий'!V92-1</f>
        <v>1.0140845070422535</v>
      </c>
      <c r="S92" s="73">
        <f>R92*'Расчет субсидий'!W92</f>
        <v>20.281690140845072</v>
      </c>
      <c r="T92" s="74">
        <f t="shared" si="16"/>
        <v>35.263798066611336</v>
      </c>
      <c r="U92" s="73">
        <f>'Расчет субсидий'!Z92-1</f>
        <v>-4.3478260869565077E-2</v>
      </c>
      <c r="V92" s="73">
        <f>U92*'Расчет субсидий'!AA92</f>
        <v>-1.3043478260869523</v>
      </c>
      <c r="W92" s="74">
        <f t="shared" si="17"/>
        <v>-2.2678710713128596</v>
      </c>
      <c r="X92" s="32" t="s">
        <v>376</v>
      </c>
      <c r="Y92" s="32" t="s">
        <v>376</v>
      </c>
      <c r="Z92" s="32" t="s">
        <v>376</v>
      </c>
      <c r="AA92" s="31" t="s">
        <v>429</v>
      </c>
      <c r="AB92" s="31" t="s">
        <v>429</v>
      </c>
      <c r="AC92" s="31" t="s">
        <v>429</v>
      </c>
      <c r="AD92" s="73">
        <f>'Расчет субсидий'!AL92-1</f>
        <v>0</v>
      </c>
      <c r="AE92" s="73">
        <f>AD92*'Расчет субсидий'!AM92</f>
        <v>0</v>
      </c>
      <c r="AF92" s="74">
        <f t="shared" si="18"/>
        <v>0</v>
      </c>
      <c r="AG92" s="73">
        <f t="shared" si="19"/>
        <v>65.754412378452386</v>
      </c>
      <c r="AH92" s="31" t="str">
        <f>IF('Расчет субсидий'!AZ92="+",'Расчет субсидий'!AZ92,"-")</f>
        <v>-</v>
      </c>
    </row>
    <row r="93" spans="1:34" ht="15" customHeight="1">
      <c r="A93" s="38" t="s">
        <v>93</v>
      </c>
      <c r="B93" s="70">
        <f>'Расчет субсидий'!AS93</f>
        <v>566.31818181818198</v>
      </c>
      <c r="C93" s="73">
        <f>'Расчет субсидий'!D93-1</f>
        <v>8.8587702157735038E-2</v>
      </c>
      <c r="D93" s="73">
        <f>C93*'Расчет субсидий'!E93</f>
        <v>0.88587702157735038</v>
      </c>
      <c r="E93" s="74">
        <f t="shared" si="13"/>
        <v>9.6795734405897562</v>
      </c>
      <c r="F93" s="32" t="s">
        <v>376</v>
      </c>
      <c r="G93" s="32" t="s">
        <v>376</v>
      </c>
      <c r="H93" s="32" t="s">
        <v>376</v>
      </c>
      <c r="I93" s="32" t="s">
        <v>376</v>
      </c>
      <c r="J93" s="32" t="s">
        <v>376</v>
      </c>
      <c r="K93" s="32" t="s">
        <v>376</v>
      </c>
      <c r="L93" s="73">
        <f>'Расчет субсидий'!P93-1</f>
        <v>-0.29190047481038417</v>
      </c>
      <c r="M93" s="73">
        <f>L93*'Расчет субсидий'!Q93</f>
        <v>-5.8380094962076834</v>
      </c>
      <c r="N93" s="74">
        <f t="shared" si="14"/>
        <v>-63.789262266657126</v>
      </c>
      <c r="O93" s="73">
        <f>'Расчет субсидий'!R93-1</f>
        <v>0</v>
      </c>
      <c r="P93" s="73">
        <f>O93*'Расчет субсидий'!S93</f>
        <v>0</v>
      </c>
      <c r="Q93" s="74">
        <f t="shared" si="15"/>
        <v>0</v>
      </c>
      <c r="R93" s="73">
        <f>'Расчет субсидий'!V93-1</f>
        <v>0.68283582089552231</v>
      </c>
      <c r="S93" s="73">
        <f>R93*'Расчет субсидий'!W93</f>
        <v>13.656716417910445</v>
      </c>
      <c r="T93" s="74">
        <f t="shared" si="16"/>
        <v>149.22070028309199</v>
      </c>
      <c r="U93" s="73">
        <f>'Расчет субсидий'!Z93-1</f>
        <v>1.4375</v>
      </c>
      <c r="V93" s="73">
        <f>U93*'Расчет субсидий'!AA93</f>
        <v>43.125</v>
      </c>
      <c r="W93" s="74">
        <f t="shared" si="17"/>
        <v>471.20717036115735</v>
      </c>
      <c r="X93" s="32" t="s">
        <v>376</v>
      </c>
      <c r="Y93" s="32" t="s">
        <v>376</v>
      </c>
      <c r="Z93" s="32" t="s">
        <v>376</v>
      </c>
      <c r="AA93" s="31" t="s">
        <v>429</v>
      </c>
      <c r="AB93" s="31" t="s">
        <v>429</v>
      </c>
      <c r="AC93" s="31" t="s">
        <v>429</v>
      </c>
      <c r="AD93" s="73">
        <f>'Расчет субсидий'!AL93-1</f>
        <v>0</v>
      </c>
      <c r="AE93" s="73">
        <f>AD93*'Расчет субсидий'!AM93</f>
        <v>0</v>
      </c>
      <c r="AF93" s="74">
        <f t="shared" si="18"/>
        <v>0</v>
      </c>
      <c r="AG93" s="73">
        <f t="shared" si="19"/>
        <v>51.829583943280113</v>
      </c>
      <c r="AH93" s="31" t="str">
        <f>IF('Расчет субсидий'!AZ93="+",'Расчет субсидий'!AZ93,"-")</f>
        <v>-</v>
      </c>
    </row>
    <row r="94" spans="1:34" ht="15" customHeight="1">
      <c r="A94" s="38" t="s">
        <v>94</v>
      </c>
      <c r="B94" s="70">
        <f>'Расчет субсидий'!AS94</f>
        <v>137.91818181818178</v>
      </c>
      <c r="C94" s="73">
        <f>'Расчет субсидий'!D94-1</f>
        <v>-1</v>
      </c>
      <c r="D94" s="73">
        <f>C94*'Расчет субсидий'!E94</f>
        <v>0</v>
      </c>
      <c r="E94" s="74">
        <f t="shared" si="13"/>
        <v>0</v>
      </c>
      <c r="F94" s="32" t="s">
        <v>376</v>
      </c>
      <c r="G94" s="32" t="s">
        <v>376</v>
      </c>
      <c r="H94" s="32" t="s">
        <v>376</v>
      </c>
      <c r="I94" s="32" t="s">
        <v>376</v>
      </c>
      <c r="J94" s="32" t="s">
        <v>376</v>
      </c>
      <c r="K94" s="32" t="s">
        <v>376</v>
      </c>
      <c r="L94" s="73">
        <f>'Расчет субсидий'!P94-1</f>
        <v>4.7624447216237709E-2</v>
      </c>
      <c r="M94" s="73">
        <f>L94*'Расчет субсидий'!Q94</f>
        <v>0.95248894432475417</v>
      </c>
      <c r="N94" s="74">
        <f t="shared" si="14"/>
        <v>7.3124452092636325</v>
      </c>
      <c r="O94" s="73">
        <f>'Расчет субсидий'!R94-1</f>
        <v>0</v>
      </c>
      <c r="P94" s="73">
        <f>O94*'Расчет субсидий'!S94</f>
        <v>0</v>
      </c>
      <c r="Q94" s="74">
        <f t="shared" si="15"/>
        <v>0</v>
      </c>
      <c r="R94" s="73">
        <f>'Расчет субсидий'!V94-1</f>
        <v>0.2921348314606742</v>
      </c>
      <c r="S94" s="73">
        <f>R94*'Расчет субсидий'!W94</f>
        <v>5.8426966292134841</v>
      </c>
      <c r="T94" s="74">
        <f t="shared" si="16"/>
        <v>44.855532686273257</v>
      </c>
      <c r="U94" s="73">
        <f>'Расчет субсидий'!Z94-1</f>
        <v>0.36904761904761907</v>
      </c>
      <c r="V94" s="73">
        <f>U94*'Расчет субсидий'!AA94</f>
        <v>11.071428571428573</v>
      </c>
      <c r="W94" s="74">
        <f t="shared" si="17"/>
        <v>84.99753755592576</v>
      </c>
      <c r="X94" s="32" t="s">
        <v>376</v>
      </c>
      <c r="Y94" s="32" t="s">
        <v>376</v>
      </c>
      <c r="Z94" s="32" t="s">
        <v>376</v>
      </c>
      <c r="AA94" s="31" t="s">
        <v>429</v>
      </c>
      <c r="AB94" s="31" t="s">
        <v>429</v>
      </c>
      <c r="AC94" s="31" t="s">
        <v>429</v>
      </c>
      <c r="AD94" s="73">
        <f>'Расчет субсидий'!AL94-1</f>
        <v>4.9019607843137081E-3</v>
      </c>
      <c r="AE94" s="73">
        <f>AD94*'Расчет субсидий'!AM94</f>
        <v>9.8039215686274161E-2</v>
      </c>
      <c r="AF94" s="74">
        <f t="shared" si="18"/>
        <v>0.75266636671913745</v>
      </c>
      <c r="AG94" s="73">
        <f t="shared" si="19"/>
        <v>17.964653360653084</v>
      </c>
      <c r="AH94" s="31" t="str">
        <f>IF('Расчет субсидий'!AZ94="+",'Расчет субсидий'!AZ94,"-")</f>
        <v>-</v>
      </c>
    </row>
    <row r="95" spans="1:34" ht="15" customHeight="1">
      <c r="A95" s="38" t="s">
        <v>95</v>
      </c>
      <c r="B95" s="70">
        <f>'Расчет субсидий'!AS95</f>
        <v>46.481818181818198</v>
      </c>
      <c r="C95" s="73">
        <f>'Расчет субсидий'!D95-1</f>
        <v>-1</v>
      </c>
      <c r="D95" s="73">
        <f>C95*'Расчет субсидий'!E95</f>
        <v>0</v>
      </c>
      <c r="E95" s="74">
        <f t="shared" si="13"/>
        <v>0</v>
      </c>
      <c r="F95" s="32" t="s">
        <v>376</v>
      </c>
      <c r="G95" s="32" t="s">
        <v>376</v>
      </c>
      <c r="H95" s="32" t="s">
        <v>376</v>
      </c>
      <c r="I95" s="32" t="s">
        <v>376</v>
      </c>
      <c r="J95" s="32" t="s">
        <v>376</v>
      </c>
      <c r="K95" s="32" t="s">
        <v>376</v>
      </c>
      <c r="L95" s="73">
        <f>'Расчет субсидий'!P95-1</f>
        <v>-0.29482841952634131</v>
      </c>
      <c r="M95" s="73">
        <f>L95*'Расчет субсидий'!Q95</f>
        <v>-5.8965683905268262</v>
      </c>
      <c r="N95" s="74">
        <f t="shared" si="14"/>
        <v>-20.782527241549225</v>
      </c>
      <c r="O95" s="73">
        <f>'Расчет субсидий'!R95-1</f>
        <v>0</v>
      </c>
      <c r="P95" s="73">
        <f>O95*'Расчет субсидий'!S95</f>
        <v>0</v>
      </c>
      <c r="Q95" s="74">
        <f t="shared" si="15"/>
        <v>0</v>
      </c>
      <c r="R95" s="73">
        <f>'Расчет субсидий'!V95-1</f>
        <v>0.85899814471243063</v>
      </c>
      <c r="S95" s="73">
        <f>R95*'Расчет субсидий'!W95</f>
        <v>17.179962894248611</v>
      </c>
      <c r="T95" s="74">
        <f t="shared" si="16"/>
        <v>60.550988848384549</v>
      </c>
      <c r="U95" s="73">
        <f>'Расчет субсидий'!Z95-1</f>
        <v>6.3492063492063489E-2</v>
      </c>
      <c r="V95" s="73">
        <f>U95*'Расчет субсидий'!AA95</f>
        <v>1.9047619047619047</v>
      </c>
      <c r="W95" s="74">
        <f t="shared" si="17"/>
        <v>6.7133565749828783</v>
      </c>
      <c r="X95" s="32" t="s">
        <v>376</v>
      </c>
      <c r="Y95" s="32" t="s">
        <v>376</v>
      </c>
      <c r="Z95" s="32" t="s">
        <v>376</v>
      </c>
      <c r="AA95" s="31" t="s">
        <v>429</v>
      </c>
      <c r="AB95" s="31" t="s">
        <v>429</v>
      </c>
      <c r="AC95" s="31" t="s">
        <v>429</v>
      </c>
      <c r="AD95" s="73">
        <f>'Расчет субсидий'!AL95-1</f>
        <v>0</v>
      </c>
      <c r="AE95" s="73">
        <f>AD95*'Расчет субсидий'!AM95</f>
        <v>0</v>
      </c>
      <c r="AF95" s="74">
        <f t="shared" si="18"/>
        <v>0</v>
      </c>
      <c r="AG95" s="73">
        <f t="shared" si="19"/>
        <v>13.188156408483689</v>
      </c>
      <c r="AH95" s="31" t="str">
        <f>IF('Расчет субсидий'!AZ95="+",'Расчет субсидий'!AZ95,"-")</f>
        <v>-</v>
      </c>
    </row>
    <row r="96" spans="1:34" ht="15" customHeight="1">
      <c r="A96" s="38" t="s">
        <v>96</v>
      </c>
      <c r="B96" s="70">
        <f>'Расчет субсидий'!AS96</f>
        <v>232.16363636363621</v>
      </c>
      <c r="C96" s="73">
        <f>'Расчет субсидий'!D96-1</f>
        <v>0.19278897136797446</v>
      </c>
      <c r="D96" s="73">
        <f>C96*'Расчет субсидий'!E96</f>
        <v>1.9278897136797446</v>
      </c>
      <c r="E96" s="74">
        <f t="shared" si="13"/>
        <v>14.042223890437315</v>
      </c>
      <c r="F96" s="32" t="s">
        <v>376</v>
      </c>
      <c r="G96" s="32" t="s">
        <v>376</v>
      </c>
      <c r="H96" s="32" t="s">
        <v>376</v>
      </c>
      <c r="I96" s="32" t="s">
        <v>376</v>
      </c>
      <c r="J96" s="32" t="s">
        <v>376</v>
      </c>
      <c r="K96" s="32" t="s">
        <v>376</v>
      </c>
      <c r="L96" s="73">
        <f>'Расчет субсидий'!P96-1</f>
        <v>1.2410658954761415</v>
      </c>
      <c r="M96" s="73">
        <f>L96*'Расчет субсидий'!Q96</f>
        <v>24.821317909522833</v>
      </c>
      <c r="N96" s="74">
        <f t="shared" si="14"/>
        <v>180.79172313024782</v>
      </c>
      <c r="O96" s="73">
        <f>'Расчет субсидий'!R96-1</f>
        <v>0</v>
      </c>
      <c r="P96" s="73">
        <f>O96*'Расчет субсидий'!S96</f>
        <v>0</v>
      </c>
      <c r="Q96" s="74">
        <f t="shared" si="15"/>
        <v>0</v>
      </c>
      <c r="R96" s="73">
        <f>'Расчет субсидий'!V96-1</f>
        <v>5.8849363197189364E-2</v>
      </c>
      <c r="S96" s="73">
        <f>R96*'Расчет субсидий'!W96</f>
        <v>1.4712340799297341</v>
      </c>
      <c r="T96" s="74">
        <f t="shared" si="16"/>
        <v>10.71606855880904</v>
      </c>
      <c r="U96" s="73">
        <f>'Расчет субсидий'!Z96-1</f>
        <v>0.14615384615384608</v>
      </c>
      <c r="V96" s="73">
        <f>U96*'Расчет субсидий'!AA96</f>
        <v>3.653846153846152</v>
      </c>
      <c r="W96" s="74">
        <f t="shared" si="17"/>
        <v>26.613620784142057</v>
      </c>
      <c r="X96" s="32" t="s">
        <v>376</v>
      </c>
      <c r="Y96" s="32" t="s">
        <v>376</v>
      </c>
      <c r="Z96" s="32" t="s">
        <v>376</v>
      </c>
      <c r="AA96" s="31" t="s">
        <v>429</v>
      </c>
      <c r="AB96" s="31" t="s">
        <v>429</v>
      </c>
      <c r="AC96" s="31" t="s">
        <v>429</v>
      </c>
      <c r="AD96" s="73">
        <f>'Расчет субсидий'!AL96-1</f>
        <v>0</v>
      </c>
      <c r="AE96" s="73">
        <f>AD96*'Расчет субсидий'!AM96</f>
        <v>0</v>
      </c>
      <c r="AF96" s="74">
        <f t="shared" si="18"/>
        <v>0</v>
      </c>
      <c r="AG96" s="73">
        <f t="shared" si="19"/>
        <v>31.874287856978462</v>
      </c>
      <c r="AH96" s="31" t="str">
        <f>IF('Расчет субсидий'!AZ96="+",'Расчет субсидий'!AZ96,"-")</f>
        <v>-</v>
      </c>
    </row>
    <row r="97" spans="1:34" ht="15" customHeight="1">
      <c r="A97" s="38" t="s">
        <v>97</v>
      </c>
      <c r="B97" s="70">
        <f>'Расчет субсидий'!AS97</f>
        <v>-20.272727272727252</v>
      </c>
      <c r="C97" s="73">
        <f>'Расчет субсидий'!D97-1</f>
        <v>-1</v>
      </c>
      <c r="D97" s="73">
        <f>C97*'Расчет субсидий'!E97</f>
        <v>0</v>
      </c>
      <c r="E97" s="74">
        <f t="shared" si="13"/>
        <v>0</v>
      </c>
      <c r="F97" s="32" t="s">
        <v>376</v>
      </c>
      <c r="G97" s="32" t="s">
        <v>376</v>
      </c>
      <c r="H97" s="32" t="s">
        <v>376</v>
      </c>
      <c r="I97" s="32" t="s">
        <v>376</v>
      </c>
      <c r="J97" s="32" t="s">
        <v>376</v>
      </c>
      <c r="K97" s="32" t="s">
        <v>376</v>
      </c>
      <c r="L97" s="73">
        <f>'Расчет субсидий'!P97-1</f>
        <v>-0.51247865493235256</v>
      </c>
      <c r="M97" s="73">
        <f>L97*'Расчет субсидий'!Q97</f>
        <v>-10.249573098647051</v>
      </c>
      <c r="N97" s="74">
        <f t="shared" si="14"/>
        <v>-30.707955461451629</v>
      </c>
      <c r="O97" s="73">
        <f>'Расчет субсидий'!R97-1</f>
        <v>0</v>
      </c>
      <c r="P97" s="73">
        <f>O97*'Расчет субсидий'!S97</f>
        <v>0</v>
      </c>
      <c r="Q97" s="74">
        <f t="shared" si="15"/>
        <v>0</v>
      </c>
      <c r="R97" s="73">
        <f>'Расчет субсидий'!V97-1</f>
        <v>9.4766619519094819E-2</v>
      </c>
      <c r="S97" s="73">
        <f>R97*'Расчет субсидий'!W97</f>
        <v>2.3691654879773703</v>
      </c>
      <c r="T97" s="74">
        <f t="shared" si="16"/>
        <v>7.0980739963911992</v>
      </c>
      <c r="U97" s="73">
        <f>'Расчет субсидий'!Z97-1</f>
        <v>4.4554455445544594E-2</v>
      </c>
      <c r="V97" s="73">
        <f>U97*'Расчет субсидий'!AA97</f>
        <v>1.1138613861386149</v>
      </c>
      <c r="W97" s="74">
        <f t="shared" si="17"/>
        <v>3.3371541923331769</v>
      </c>
      <c r="X97" s="32" t="s">
        <v>376</v>
      </c>
      <c r="Y97" s="32" t="s">
        <v>376</v>
      </c>
      <c r="Z97" s="32" t="s">
        <v>376</v>
      </c>
      <c r="AA97" s="31" t="s">
        <v>429</v>
      </c>
      <c r="AB97" s="31" t="s">
        <v>429</v>
      </c>
      <c r="AC97" s="31" t="s">
        <v>429</v>
      </c>
      <c r="AD97" s="73">
        <f>'Расчет субсидий'!AL97-1</f>
        <v>0</v>
      </c>
      <c r="AE97" s="73">
        <f>AD97*'Расчет субсидий'!AM97</f>
        <v>0</v>
      </c>
      <c r="AF97" s="74">
        <f t="shared" si="18"/>
        <v>0</v>
      </c>
      <c r="AG97" s="73">
        <f t="shared" si="19"/>
        <v>-6.7665462245310657</v>
      </c>
      <c r="AH97" s="31" t="str">
        <f>IF('Расчет субсидий'!AZ97="+",'Расчет субсидий'!AZ97,"-")</f>
        <v>-</v>
      </c>
    </row>
    <row r="98" spans="1:34" ht="15" customHeight="1">
      <c r="A98" s="38" t="s">
        <v>98</v>
      </c>
      <c r="B98" s="70">
        <f>'Расчет субсидий'!AS98</f>
        <v>356.24545454545455</v>
      </c>
      <c r="C98" s="73">
        <f>'Расчет субсидий'!D98-1</f>
        <v>2.7846829880728174E-2</v>
      </c>
      <c r="D98" s="73">
        <f>C98*'Расчет субсидий'!E98</f>
        <v>0.27846829880728174</v>
      </c>
      <c r="E98" s="74">
        <f t="shared" si="13"/>
        <v>0.64012085457753432</v>
      </c>
      <c r="F98" s="32" t="s">
        <v>376</v>
      </c>
      <c r="G98" s="32" t="s">
        <v>376</v>
      </c>
      <c r="H98" s="32" t="s">
        <v>376</v>
      </c>
      <c r="I98" s="32" t="s">
        <v>376</v>
      </c>
      <c r="J98" s="32" t="s">
        <v>376</v>
      </c>
      <c r="K98" s="32" t="s">
        <v>376</v>
      </c>
      <c r="L98" s="73">
        <f>'Расчет субсидий'!P98-1</f>
        <v>0.18396226415094352</v>
      </c>
      <c r="M98" s="73">
        <f>L98*'Расчет субсидий'!Q98</f>
        <v>3.6792452830188704</v>
      </c>
      <c r="N98" s="74">
        <f t="shared" si="14"/>
        <v>8.4575574485637475</v>
      </c>
      <c r="O98" s="73">
        <f>'Расчет субсидий'!R98-1</f>
        <v>0</v>
      </c>
      <c r="P98" s="73">
        <f>O98*'Расчет субсидий'!S98</f>
        <v>0</v>
      </c>
      <c r="Q98" s="74">
        <f t="shared" si="15"/>
        <v>0</v>
      </c>
      <c r="R98" s="73">
        <f>'Расчет субсидий'!V98-1</f>
        <v>0.71755725190839703</v>
      </c>
      <c r="S98" s="73">
        <f>R98*'Расчет субсидий'!W98</f>
        <v>14.351145038167941</v>
      </c>
      <c r="T98" s="74">
        <f t="shared" si="16"/>
        <v>32.989274776860107</v>
      </c>
      <c r="U98" s="73">
        <f>'Расчет субсидий'!Z98-1</f>
        <v>4.5555555555555554</v>
      </c>
      <c r="V98" s="73">
        <f>U98*'Расчет субсидий'!AA98</f>
        <v>136.66666666666666</v>
      </c>
      <c r="W98" s="74">
        <f t="shared" si="17"/>
        <v>314.15850146545318</v>
      </c>
      <c r="X98" s="32" t="s">
        <v>376</v>
      </c>
      <c r="Y98" s="32" t="s">
        <v>376</v>
      </c>
      <c r="Z98" s="32" t="s">
        <v>376</v>
      </c>
      <c r="AA98" s="31" t="s">
        <v>429</v>
      </c>
      <c r="AB98" s="31" t="s">
        <v>429</v>
      </c>
      <c r="AC98" s="31" t="s">
        <v>429</v>
      </c>
      <c r="AD98" s="73">
        <f>'Расчет субсидий'!AL98-1</f>
        <v>0</v>
      </c>
      <c r="AE98" s="73">
        <f>AD98*'Расчет субсидий'!AM98</f>
        <v>0</v>
      </c>
      <c r="AF98" s="74">
        <f t="shared" si="18"/>
        <v>0</v>
      </c>
      <c r="AG98" s="73">
        <f t="shared" si="19"/>
        <v>154.97552528666074</v>
      </c>
      <c r="AH98" s="31" t="str">
        <f>IF('Расчет субсидий'!AZ98="+",'Расчет субсидий'!AZ98,"-")</f>
        <v>-</v>
      </c>
    </row>
    <row r="99" spans="1:34" ht="15" customHeight="1">
      <c r="A99" s="38" t="s">
        <v>99</v>
      </c>
      <c r="B99" s="70">
        <f>'Расчет субсидий'!AS99</f>
        <v>-80.77272727272728</v>
      </c>
      <c r="C99" s="73">
        <f>'Расчет субсидий'!D99-1</f>
        <v>0.2147505422993492</v>
      </c>
      <c r="D99" s="73">
        <f>C99*'Расчет субсидий'!E99</f>
        <v>2.147505422993492</v>
      </c>
      <c r="E99" s="74">
        <f t="shared" si="13"/>
        <v>4.095349571016035</v>
      </c>
      <c r="F99" s="32" t="s">
        <v>376</v>
      </c>
      <c r="G99" s="32" t="s">
        <v>376</v>
      </c>
      <c r="H99" s="32" t="s">
        <v>376</v>
      </c>
      <c r="I99" s="32" t="s">
        <v>376</v>
      </c>
      <c r="J99" s="32" t="s">
        <v>376</v>
      </c>
      <c r="K99" s="32" t="s">
        <v>376</v>
      </c>
      <c r="L99" s="73">
        <f>'Расчет субсидий'!P99-1</f>
        <v>-0.45926860025220684</v>
      </c>
      <c r="M99" s="73">
        <f>L99*'Расчет субсидий'!Q99</f>
        <v>-9.1853720050441368</v>
      </c>
      <c r="N99" s="74">
        <f t="shared" si="14"/>
        <v>-17.5167470581024</v>
      </c>
      <c r="O99" s="73">
        <f>'Расчет субсидий'!R99-1</f>
        <v>0</v>
      </c>
      <c r="P99" s="73">
        <f>O99*'Расчет субсидий'!S99</f>
        <v>0</v>
      </c>
      <c r="Q99" s="74">
        <f t="shared" si="15"/>
        <v>0</v>
      </c>
      <c r="R99" s="73">
        <f>'Расчет субсидий'!V99-1</f>
        <v>-1</v>
      </c>
      <c r="S99" s="73">
        <f>R99*'Расчет субсидий'!W99</f>
        <v>-25</v>
      </c>
      <c r="T99" s="74">
        <f t="shared" si="16"/>
        <v>-47.675660410060416</v>
      </c>
      <c r="U99" s="73">
        <f>'Расчет субсидий'!Z99-1</f>
        <v>-0.41269841269841268</v>
      </c>
      <c r="V99" s="73">
        <f>U99*'Расчет субсидий'!AA99</f>
        <v>-10.317460317460316</v>
      </c>
      <c r="W99" s="74">
        <f t="shared" si="17"/>
        <v>-19.67566937558049</v>
      </c>
      <c r="X99" s="32" t="s">
        <v>376</v>
      </c>
      <c r="Y99" s="32" t="s">
        <v>376</v>
      </c>
      <c r="Z99" s="32" t="s">
        <v>376</v>
      </c>
      <c r="AA99" s="31" t="s">
        <v>429</v>
      </c>
      <c r="AB99" s="31" t="s">
        <v>429</v>
      </c>
      <c r="AC99" s="31" t="s">
        <v>429</v>
      </c>
      <c r="AD99" s="73">
        <f>'Расчет субсидий'!AL99-1</f>
        <v>0</v>
      </c>
      <c r="AE99" s="73">
        <f>AD99*'Расчет субсидий'!AM99</f>
        <v>0</v>
      </c>
      <c r="AF99" s="74">
        <f t="shared" si="18"/>
        <v>0</v>
      </c>
      <c r="AG99" s="73">
        <f t="shared" si="19"/>
        <v>-42.355326899510963</v>
      </c>
      <c r="AH99" s="31" t="str">
        <f>IF('Расчет субсидий'!AZ99="+",'Расчет субсидий'!AZ99,"-")</f>
        <v>-</v>
      </c>
    </row>
    <row r="100" spans="1:34" ht="15" customHeight="1">
      <c r="A100" s="38" t="s">
        <v>100</v>
      </c>
      <c r="B100" s="70">
        <f>'Расчет субсидий'!AS100</f>
        <v>63.390909090909076</v>
      </c>
      <c r="C100" s="73">
        <f>'Расчет субсидий'!D100-1</f>
        <v>-1.0600706713780883E-2</v>
      </c>
      <c r="D100" s="73">
        <f>C100*'Расчет субсидий'!E100</f>
        <v>-0.10600706713780883</v>
      </c>
      <c r="E100" s="74">
        <f t="shared" si="13"/>
        <v>-0.74055843852003256</v>
      </c>
      <c r="F100" s="32" t="s">
        <v>376</v>
      </c>
      <c r="G100" s="32" t="s">
        <v>376</v>
      </c>
      <c r="H100" s="32" t="s">
        <v>376</v>
      </c>
      <c r="I100" s="32" t="s">
        <v>376</v>
      </c>
      <c r="J100" s="32" t="s">
        <v>376</v>
      </c>
      <c r="K100" s="32" t="s">
        <v>376</v>
      </c>
      <c r="L100" s="73">
        <f>'Расчет субсидий'!P100-1</f>
        <v>0.30210192345825893</v>
      </c>
      <c r="M100" s="73">
        <f>L100*'Расчет субсидий'!Q100</f>
        <v>6.0420384691651785</v>
      </c>
      <c r="N100" s="74">
        <f t="shared" si="14"/>
        <v>42.209285616647804</v>
      </c>
      <c r="O100" s="73">
        <f>'Расчет субсидий'!R100-1</f>
        <v>0</v>
      </c>
      <c r="P100" s="73">
        <f>O100*'Расчет субсидий'!S100</f>
        <v>0</v>
      </c>
      <c r="Q100" s="74">
        <f t="shared" si="15"/>
        <v>0</v>
      </c>
      <c r="R100" s="73">
        <f>'Расчет субсидий'!V100-1</f>
        <v>0.10294846382556977</v>
      </c>
      <c r="S100" s="73">
        <f>R100*'Расчет субсидий'!W100</f>
        <v>2.573711595639244</v>
      </c>
      <c r="T100" s="74">
        <f t="shared" si="16"/>
        <v>17.979780895076811</v>
      </c>
      <c r="U100" s="73">
        <f>'Расчет субсидий'!Z100-1</f>
        <v>2.257336343115135E-2</v>
      </c>
      <c r="V100" s="73">
        <f>U100*'Расчет субсидий'!AA100</f>
        <v>0.56433408577878375</v>
      </c>
      <c r="W100" s="74">
        <f t="shared" si="17"/>
        <v>3.9424010177044946</v>
      </c>
      <c r="X100" s="32" t="s">
        <v>376</v>
      </c>
      <c r="Y100" s="32" t="s">
        <v>376</v>
      </c>
      <c r="Z100" s="32" t="s">
        <v>376</v>
      </c>
      <c r="AA100" s="31" t="s">
        <v>429</v>
      </c>
      <c r="AB100" s="31" t="s">
        <v>429</v>
      </c>
      <c r="AC100" s="31" t="s">
        <v>429</v>
      </c>
      <c r="AD100" s="73">
        <f>'Расчет субсидий'!AL100-1</f>
        <v>0</v>
      </c>
      <c r="AE100" s="73">
        <f>AD100*'Расчет субсидий'!AM100</f>
        <v>0</v>
      </c>
      <c r="AF100" s="74">
        <f t="shared" si="18"/>
        <v>0</v>
      </c>
      <c r="AG100" s="73">
        <f t="shared" si="19"/>
        <v>9.0740770834453972</v>
      </c>
      <c r="AH100" s="31" t="str">
        <f>IF('Расчет субсидий'!AZ100="+",'Расчет субсидий'!AZ100,"-")</f>
        <v>-</v>
      </c>
    </row>
    <row r="101" spans="1:34" ht="15" customHeight="1">
      <c r="A101" s="38" t="s">
        <v>101</v>
      </c>
      <c r="B101" s="70">
        <f>'Расчет субсидий'!AS101</f>
        <v>61.681818181818244</v>
      </c>
      <c r="C101" s="73">
        <f>'Расчет субсидий'!D101-1</f>
        <v>-1</v>
      </c>
      <c r="D101" s="73">
        <f>C101*'Расчет субсидий'!E101</f>
        <v>0</v>
      </c>
      <c r="E101" s="74">
        <f t="shared" si="13"/>
        <v>0</v>
      </c>
      <c r="F101" s="32" t="s">
        <v>376</v>
      </c>
      <c r="G101" s="32" t="s">
        <v>376</v>
      </c>
      <c r="H101" s="32" t="s">
        <v>376</v>
      </c>
      <c r="I101" s="32" t="s">
        <v>376</v>
      </c>
      <c r="J101" s="32" t="s">
        <v>376</v>
      </c>
      <c r="K101" s="32" t="s">
        <v>376</v>
      </c>
      <c r="L101" s="73">
        <f>'Расчет субсидий'!P101-1</f>
        <v>-0.2151730257320319</v>
      </c>
      <c r="M101" s="73">
        <f>L101*'Расчет субсидий'!Q101</f>
        <v>-4.3034605146406379</v>
      </c>
      <c r="N101" s="74">
        <f t="shared" si="14"/>
        <v>-42.713402877889564</v>
      </c>
      <c r="O101" s="73">
        <f>'Расчет субсидий'!R101-1</f>
        <v>0</v>
      </c>
      <c r="P101" s="73">
        <f>O101*'Расчет субсидий'!S101</f>
        <v>0</v>
      </c>
      <c r="Q101" s="74">
        <f t="shared" si="15"/>
        <v>0</v>
      </c>
      <c r="R101" s="73">
        <f>'Расчет субсидий'!V101-1</f>
        <v>0.89112426035502978</v>
      </c>
      <c r="S101" s="73">
        <f>R101*'Расчет субсидий'!W101</f>
        <v>13.366863905325447</v>
      </c>
      <c r="T101" s="74">
        <f t="shared" si="16"/>
        <v>132.67096125541261</v>
      </c>
      <c r="U101" s="73">
        <f>'Расчет субсидий'!Z101-1</f>
        <v>-8.1395348837209225E-2</v>
      </c>
      <c r="V101" s="73">
        <f>U101*'Расчет субсидий'!AA101</f>
        <v>-2.8488372093023226</v>
      </c>
      <c r="W101" s="74">
        <f t="shared" si="17"/>
        <v>-28.275740195704788</v>
      </c>
      <c r="X101" s="32" t="s">
        <v>376</v>
      </c>
      <c r="Y101" s="32" t="s">
        <v>376</v>
      </c>
      <c r="Z101" s="32" t="s">
        <v>376</v>
      </c>
      <c r="AA101" s="31" t="s">
        <v>429</v>
      </c>
      <c r="AB101" s="31" t="s">
        <v>429</v>
      </c>
      <c r="AC101" s="31" t="s">
        <v>429</v>
      </c>
      <c r="AD101" s="73">
        <f>'Расчет субсидий'!AL101-1</f>
        <v>0</v>
      </c>
      <c r="AE101" s="73">
        <f>AD101*'Расчет субсидий'!AM101</f>
        <v>0</v>
      </c>
      <c r="AF101" s="74">
        <f t="shared" si="18"/>
        <v>0</v>
      </c>
      <c r="AG101" s="73">
        <f t="shared" si="19"/>
        <v>6.2145661813824855</v>
      </c>
      <c r="AH101" s="31" t="str">
        <f>IF('Расчет субсидий'!AZ101="+",'Расчет субсидий'!AZ101,"-")</f>
        <v>-</v>
      </c>
    </row>
    <row r="102" spans="1:34" ht="15" customHeight="1">
      <c r="A102" s="38" t="s">
        <v>102</v>
      </c>
      <c r="B102" s="70">
        <f>'Расчет субсидий'!AS102</f>
        <v>24.645454545454584</v>
      </c>
      <c r="C102" s="73">
        <f>'Расчет субсидий'!D102-1</f>
        <v>-1</v>
      </c>
      <c r="D102" s="73">
        <f>C102*'Расчет субсидий'!E102</f>
        <v>0</v>
      </c>
      <c r="E102" s="74">
        <f t="shared" si="13"/>
        <v>0</v>
      </c>
      <c r="F102" s="32" t="s">
        <v>376</v>
      </c>
      <c r="G102" s="32" t="s">
        <v>376</v>
      </c>
      <c r="H102" s="32" t="s">
        <v>376</v>
      </c>
      <c r="I102" s="32" t="s">
        <v>376</v>
      </c>
      <c r="J102" s="32" t="s">
        <v>376</v>
      </c>
      <c r="K102" s="32" t="s">
        <v>376</v>
      </c>
      <c r="L102" s="73">
        <f>'Расчет субсидий'!P102-1</f>
        <v>0.23522205206738134</v>
      </c>
      <c r="M102" s="73">
        <f>L102*'Расчет субсидий'!Q102</f>
        <v>4.7044410413476268</v>
      </c>
      <c r="N102" s="74">
        <f t="shared" si="14"/>
        <v>16.934998796734298</v>
      </c>
      <c r="O102" s="73">
        <f>'Расчет субсидий'!R102-1</f>
        <v>0</v>
      </c>
      <c r="P102" s="73">
        <f>O102*'Расчет субсидий'!S102</f>
        <v>0</v>
      </c>
      <c r="Q102" s="74">
        <f t="shared" si="15"/>
        <v>0</v>
      </c>
      <c r="R102" s="73">
        <f>'Расчет субсидий'!V102-1</f>
        <v>8.1542796759422442E-2</v>
      </c>
      <c r="S102" s="73">
        <f>R102*'Расчет субсидий'!W102</f>
        <v>2.4462839027826733</v>
      </c>
      <c r="T102" s="74">
        <f t="shared" si="16"/>
        <v>8.8061078002643463</v>
      </c>
      <c r="U102" s="73">
        <f>'Расчет субсидий'!Z102-1</f>
        <v>-1.7543859649122862E-2</v>
      </c>
      <c r="V102" s="73">
        <f>U102*'Расчет субсидий'!AA102</f>
        <v>-0.35087719298245723</v>
      </c>
      <c r="W102" s="74">
        <f t="shared" si="17"/>
        <v>-1.2630841344877937</v>
      </c>
      <c r="X102" s="32" t="s">
        <v>376</v>
      </c>
      <c r="Y102" s="32" t="s">
        <v>376</v>
      </c>
      <c r="Z102" s="32" t="s">
        <v>376</v>
      </c>
      <c r="AA102" s="31" t="s">
        <v>429</v>
      </c>
      <c r="AB102" s="31" t="s">
        <v>429</v>
      </c>
      <c r="AC102" s="31" t="s">
        <v>429</v>
      </c>
      <c r="AD102" s="73">
        <f>'Расчет субсидий'!AL102-1</f>
        <v>2.3255813953488857E-3</v>
      </c>
      <c r="AE102" s="73">
        <f>AD102*'Расчет субсидий'!AM102</f>
        <v>4.6511627906977715E-2</v>
      </c>
      <c r="AF102" s="74">
        <f t="shared" si="18"/>
        <v>0.16743208294373377</v>
      </c>
      <c r="AG102" s="73">
        <f t="shared" si="19"/>
        <v>6.8463593790548201</v>
      </c>
      <c r="AH102" s="31" t="str">
        <f>IF('Расчет субсидий'!AZ102="+",'Расчет субсидий'!AZ102,"-")</f>
        <v>-</v>
      </c>
    </row>
    <row r="103" spans="1:34" ht="15" customHeight="1">
      <c r="A103" s="38" t="s">
        <v>103</v>
      </c>
      <c r="B103" s="70">
        <f>'Расчет субсидий'!AS103</f>
        <v>76.545454545454561</v>
      </c>
      <c r="C103" s="73">
        <f>'Расчет субсидий'!D103-1</f>
        <v>-1</v>
      </c>
      <c r="D103" s="73">
        <f>C103*'Расчет субсидий'!E103</f>
        <v>0</v>
      </c>
      <c r="E103" s="74">
        <f t="shared" si="13"/>
        <v>0</v>
      </c>
      <c r="F103" s="32" t="s">
        <v>376</v>
      </c>
      <c r="G103" s="32" t="s">
        <v>376</v>
      </c>
      <c r="H103" s="32" t="s">
        <v>376</v>
      </c>
      <c r="I103" s="32" t="s">
        <v>376</v>
      </c>
      <c r="J103" s="32" t="s">
        <v>376</v>
      </c>
      <c r="K103" s="32" t="s">
        <v>376</v>
      </c>
      <c r="L103" s="73">
        <f>'Расчет субсидий'!P103-1</f>
        <v>4.7445255474452663E-2</v>
      </c>
      <c r="M103" s="73">
        <f>L103*'Расчет субсидий'!Q103</f>
        <v>0.94890510948905327</v>
      </c>
      <c r="N103" s="74">
        <f t="shared" si="14"/>
        <v>4.3846909258677593</v>
      </c>
      <c r="O103" s="73">
        <f>'Расчет субсидий'!R103-1</f>
        <v>0</v>
      </c>
      <c r="P103" s="73">
        <f>O103*'Расчет субсидий'!S103</f>
        <v>0</v>
      </c>
      <c r="Q103" s="74">
        <f t="shared" si="15"/>
        <v>0</v>
      </c>
      <c r="R103" s="73">
        <f>'Расчет субсидий'!V103-1</f>
        <v>5.1660516605166018E-2</v>
      </c>
      <c r="S103" s="73">
        <f>R103*'Расчет субсидий'!W103</f>
        <v>1.0332103321033204</v>
      </c>
      <c r="T103" s="74">
        <f t="shared" si="16"/>
        <v>4.7742476274847219</v>
      </c>
      <c r="U103" s="73">
        <f>'Расчет субсидий'!Z103-1</f>
        <v>0.48611111111111094</v>
      </c>
      <c r="V103" s="73">
        <f>U103*'Расчет субсидий'!AA103</f>
        <v>14.583333333333329</v>
      </c>
      <c r="W103" s="74">
        <f t="shared" si="17"/>
        <v>67.38651599210209</v>
      </c>
      <c r="X103" s="32" t="s">
        <v>376</v>
      </c>
      <c r="Y103" s="32" t="s">
        <v>376</v>
      </c>
      <c r="Z103" s="32" t="s">
        <v>376</v>
      </c>
      <c r="AA103" s="31" t="s">
        <v>429</v>
      </c>
      <c r="AB103" s="31" t="s">
        <v>429</v>
      </c>
      <c r="AC103" s="31" t="s">
        <v>429</v>
      </c>
      <c r="AD103" s="73">
        <f>'Расчет субсидий'!AL103-1</f>
        <v>0</v>
      </c>
      <c r="AE103" s="73">
        <f>AD103*'Расчет субсидий'!AM103</f>
        <v>0</v>
      </c>
      <c r="AF103" s="74">
        <f t="shared" si="18"/>
        <v>0</v>
      </c>
      <c r="AG103" s="73">
        <f t="shared" si="19"/>
        <v>16.565448774925702</v>
      </c>
      <c r="AH103" s="31" t="str">
        <f>IF('Расчет субсидий'!AZ103="+",'Расчет субсидий'!AZ103,"-")</f>
        <v>-</v>
      </c>
    </row>
    <row r="104" spans="1:34" ht="15" customHeight="1">
      <c r="A104" s="38" t="s">
        <v>104</v>
      </c>
      <c r="B104" s="70">
        <f>'Расчет субсидий'!AS104</f>
        <v>-3.3909090909090764</v>
      </c>
      <c r="C104" s="73">
        <f>'Расчет субсидий'!D104-1</f>
        <v>-1</v>
      </c>
      <c r="D104" s="73">
        <f>C104*'Расчет субсидий'!E104</f>
        <v>0</v>
      </c>
      <c r="E104" s="74">
        <f t="shared" si="13"/>
        <v>0</v>
      </c>
      <c r="F104" s="32" t="s">
        <v>376</v>
      </c>
      <c r="G104" s="32" t="s">
        <v>376</v>
      </c>
      <c r="H104" s="32" t="s">
        <v>376</v>
      </c>
      <c r="I104" s="32" t="s">
        <v>376</v>
      </c>
      <c r="J104" s="32" t="s">
        <v>376</v>
      </c>
      <c r="K104" s="32" t="s">
        <v>376</v>
      </c>
      <c r="L104" s="73">
        <f>'Расчет субсидий'!P104-1</f>
        <v>-0.33156216790648252</v>
      </c>
      <c r="M104" s="73">
        <f>L104*'Расчет субсидий'!Q104</f>
        <v>-6.6312433581296499</v>
      </c>
      <c r="N104" s="74">
        <f t="shared" si="14"/>
        <v>-19.170645753879413</v>
      </c>
      <c r="O104" s="73">
        <f>'Расчет субсидий'!R104-1</f>
        <v>0</v>
      </c>
      <c r="P104" s="73">
        <f>O104*'Расчет субсидий'!S104</f>
        <v>0</v>
      </c>
      <c r="Q104" s="74">
        <f t="shared" si="15"/>
        <v>0</v>
      </c>
      <c r="R104" s="73">
        <f>'Расчет субсидий'!V104-1</f>
        <v>-1.7931034482758568E-2</v>
      </c>
      <c r="S104" s="73">
        <f>R104*'Расчет субсидий'!W104</f>
        <v>-0.26896551724137852</v>
      </c>
      <c r="T104" s="74">
        <f t="shared" si="16"/>
        <v>-0.77756800234484802</v>
      </c>
      <c r="U104" s="73">
        <f>'Расчет субсидий'!Z104-1</f>
        <v>0.1636363636363638</v>
      </c>
      <c r="V104" s="73">
        <f>U104*'Расчет субсидий'!AA104</f>
        <v>5.7272727272727328</v>
      </c>
      <c r="W104" s="74">
        <f t="shared" si="17"/>
        <v>16.557304665315183</v>
      </c>
      <c r="X104" s="32" t="s">
        <v>376</v>
      </c>
      <c r="Y104" s="32" t="s">
        <v>376</v>
      </c>
      <c r="Z104" s="32" t="s">
        <v>376</v>
      </c>
      <c r="AA104" s="31" t="s">
        <v>429</v>
      </c>
      <c r="AB104" s="31" t="s">
        <v>429</v>
      </c>
      <c r="AC104" s="31" t="s">
        <v>429</v>
      </c>
      <c r="AD104" s="73">
        <f>'Расчет субсидий'!AL104-1</f>
        <v>0</v>
      </c>
      <c r="AE104" s="73">
        <f>AD104*'Расчет субсидий'!AM104</f>
        <v>0</v>
      </c>
      <c r="AF104" s="74">
        <f t="shared" si="18"/>
        <v>0</v>
      </c>
      <c r="AG104" s="73">
        <f t="shared" si="19"/>
        <v>-1.1729361480982954</v>
      </c>
      <c r="AH104" s="31" t="str">
        <f>IF('Расчет субсидий'!AZ104="+",'Расчет субсидий'!AZ104,"-")</f>
        <v>-</v>
      </c>
    </row>
    <row r="105" spans="1:34" ht="15" customHeight="1">
      <c r="A105" s="37" t="s">
        <v>105</v>
      </c>
      <c r="B105" s="75"/>
      <c r="C105" s="76"/>
      <c r="D105" s="76"/>
      <c r="E105" s="77"/>
      <c r="F105" s="76"/>
      <c r="G105" s="76"/>
      <c r="H105" s="77"/>
      <c r="I105" s="77"/>
      <c r="J105" s="77"/>
      <c r="K105" s="77"/>
      <c r="L105" s="76"/>
      <c r="M105" s="76"/>
      <c r="N105" s="77"/>
      <c r="O105" s="76"/>
      <c r="P105" s="76"/>
      <c r="Q105" s="77"/>
      <c r="R105" s="76"/>
      <c r="S105" s="76"/>
      <c r="T105" s="77"/>
      <c r="U105" s="76"/>
      <c r="V105" s="76"/>
      <c r="W105" s="77"/>
      <c r="X105" s="77"/>
      <c r="Y105" s="77"/>
      <c r="Z105" s="77"/>
      <c r="AA105" s="77"/>
      <c r="AB105" s="77"/>
      <c r="AC105" s="77"/>
      <c r="AD105" s="76"/>
      <c r="AE105" s="76"/>
      <c r="AF105" s="77"/>
      <c r="AG105" s="77"/>
      <c r="AH105" s="78"/>
    </row>
    <row r="106" spans="1:34" ht="15" customHeight="1">
      <c r="A106" s="38" t="s">
        <v>106</v>
      </c>
      <c r="B106" s="70">
        <f>'Расчет субсидий'!AS106</f>
        <v>113.79090909090905</v>
      </c>
      <c r="C106" s="73">
        <f>'Расчет субсидий'!D106-1</f>
        <v>0.32776268294283661</v>
      </c>
      <c r="D106" s="73">
        <f>C106*'Расчет субсидий'!E106</f>
        <v>3.2776268294283661</v>
      </c>
      <c r="E106" s="74">
        <f t="shared" si="13"/>
        <v>33.476820734588408</v>
      </c>
      <c r="F106" s="32" t="s">
        <v>376</v>
      </c>
      <c r="G106" s="32" t="s">
        <v>376</v>
      </c>
      <c r="H106" s="32" t="s">
        <v>376</v>
      </c>
      <c r="I106" s="32" t="s">
        <v>376</v>
      </c>
      <c r="J106" s="32" t="s">
        <v>376</v>
      </c>
      <c r="K106" s="32" t="s">
        <v>376</v>
      </c>
      <c r="L106" s="73">
        <f>'Расчет субсидий'!P106-1</f>
        <v>0.12712629234020678</v>
      </c>
      <c r="M106" s="73">
        <f>L106*'Расчет субсидий'!Q106</f>
        <v>2.5425258468041356</v>
      </c>
      <c r="N106" s="74">
        <f t="shared" si="14"/>
        <v>25.968692110493926</v>
      </c>
      <c r="O106" s="73">
        <f>'Расчет субсидий'!R106-1</f>
        <v>0</v>
      </c>
      <c r="P106" s="73">
        <f>O106*'Расчет субсидий'!S106</f>
        <v>0</v>
      </c>
      <c r="Q106" s="74">
        <f t="shared" si="15"/>
        <v>0</v>
      </c>
      <c r="R106" s="73">
        <f>'Расчет субсидий'!V106-1</f>
        <v>0.7407407407407407</v>
      </c>
      <c r="S106" s="73">
        <f>R106*'Расчет субсидий'!W106</f>
        <v>22.222222222222221</v>
      </c>
      <c r="T106" s="74">
        <f t="shared" si="16"/>
        <v>226.97194902668801</v>
      </c>
      <c r="U106" s="73">
        <f>'Расчет субсидий'!Z106-1</f>
        <v>-1</v>
      </c>
      <c r="V106" s="73">
        <f>U106*'Расчет субсидий'!AA106</f>
        <v>-20</v>
      </c>
      <c r="W106" s="74">
        <f t="shared" si="17"/>
        <v>-204.27475412401921</v>
      </c>
      <c r="X106" s="32" t="s">
        <v>376</v>
      </c>
      <c r="Y106" s="32" t="s">
        <v>376</v>
      </c>
      <c r="Z106" s="32" t="s">
        <v>376</v>
      </c>
      <c r="AA106" s="31" t="s">
        <v>429</v>
      </c>
      <c r="AB106" s="31" t="s">
        <v>429</v>
      </c>
      <c r="AC106" s="31" t="s">
        <v>429</v>
      </c>
      <c r="AD106" s="73">
        <f>'Расчет субсидий'!AL106-1</f>
        <v>0.15492957746478875</v>
      </c>
      <c r="AE106" s="73">
        <f>AD106*'Расчет субсидий'!AM106</f>
        <v>3.098591549295775</v>
      </c>
      <c r="AF106" s="74">
        <f t="shared" si="18"/>
        <v>31.648201343157904</v>
      </c>
      <c r="AG106" s="73">
        <f t="shared" si="19"/>
        <v>11.1409664477505</v>
      </c>
      <c r="AH106" s="31" t="str">
        <f>IF('Расчет субсидий'!AZ106="+",'Расчет субсидий'!AZ106,"-")</f>
        <v>-</v>
      </c>
    </row>
    <row r="107" spans="1:34" ht="15" customHeight="1">
      <c r="A107" s="38" t="s">
        <v>107</v>
      </c>
      <c r="B107" s="70">
        <f>'Расчет субсидий'!AS107</f>
        <v>224.76363636363635</v>
      </c>
      <c r="C107" s="73">
        <f>'Расчет субсидий'!D107-1</f>
        <v>-1</v>
      </c>
      <c r="D107" s="73">
        <f>C107*'Расчет субсидий'!E107</f>
        <v>0</v>
      </c>
      <c r="E107" s="74">
        <f t="shared" si="13"/>
        <v>0</v>
      </c>
      <c r="F107" s="32" t="s">
        <v>376</v>
      </c>
      <c r="G107" s="32" t="s">
        <v>376</v>
      </c>
      <c r="H107" s="32" t="s">
        <v>376</v>
      </c>
      <c r="I107" s="32" t="s">
        <v>376</v>
      </c>
      <c r="J107" s="32" t="s">
        <v>376</v>
      </c>
      <c r="K107" s="32" t="s">
        <v>376</v>
      </c>
      <c r="L107" s="73">
        <f>'Расчет субсидий'!P107-1</f>
        <v>-0.13372807626946537</v>
      </c>
      <c r="M107" s="73">
        <f>L107*'Расчет субсидий'!Q107</f>
        <v>-2.6745615253893074</v>
      </c>
      <c r="N107" s="74">
        <f t="shared" si="14"/>
        <v>-14.8050252960699</v>
      </c>
      <c r="O107" s="73">
        <f>'Расчет субсидий'!R107-1</f>
        <v>0</v>
      </c>
      <c r="P107" s="73">
        <f>O107*'Расчет субсидий'!S107</f>
        <v>0</v>
      </c>
      <c r="Q107" s="74">
        <f t="shared" si="15"/>
        <v>0</v>
      </c>
      <c r="R107" s="73">
        <f>'Расчет субсидий'!V107-1</f>
        <v>0.54031007751937965</v>
      </c>
      <c r="S107" s="73">
        <f>R107*'Расчет субсидий'!W107</f>
        <v>13.507751937984491</v>
      </c>
      <c r="T107" s="74">
        <f t="shared" si="16"/>
        <v>74.772110208153933</v>
      </c>
      <c r="U107" s="73">
        <f>'Расчет субсидий'!Z107-1</f>
        <v>0.79552238805970155</v>
      </c>
      <c r="V107" s="73">
        <f>U107*'Расчет субсидий'!AA107</f>
        <v>19.888059701492537</v>
      </c>
      <c r="W107" s="74">
        <f t="shared" si="17"/>
        <v>110.09027991139088</v>
      </c>
      <c r="X107" s="32" t="s">
        <v>376</v>
      </c>
      <c r="Y107" s="32" t="s">
        <v>376</v>
      </c>
      <c r="Z107" s="32" t="s">
        <v>376</v>
      </c>
      <c r="AA107" s="31" t="s">
        <v>429</v>
      </c>
      <c r="AB107" s="31" t="s">
        <v>429</v>
      </c>
      <c r="AC107" s="31" t="s">
        <v>429</v>
      </c>
      <c r="AD107" s="73">
        <f>'Расчет субсидий'!AL107-1</f>
        <v>0.494140625</v>
      </c>
      <c r="AE107" s="73">
        <f>AD107*'Расчет субсидий'!AM107</f>
        <v>9.8828125</v>
      </c>
      <c r="AF107" s="74">
        <f t="shared" si="18"/>
        <v>54.706271540161431</v>
      </c>
      <c r="AG107" s="73">
        <f t="shared" si="19"/>
        <v>40.604062614087724</v>
      </c>
      <c r="AH107" s="31" t="str">
        <f>IF('Расчет субсидий'!AZ107="+",'Расчет субсидий'!AZ107,"-")</f>
        <v>-</v>
      </c>
    </row>
    <row r="108" spans="1:34" ht="15" customHeight="1">
      <c r="A108" s="38" t="s">
        <v>108</v>
      </c>
      <c r="B108" s="70">
        <f>'Расчет субсидий'!AS108</f>
        <v>287.4636363636364</v>
      </c>
      <c r="C108" s="73">
        <f>'Расчет субсидий'!D108-1</f>
        <v>-1</v>
      </c>
      <c r="D108" s="73">
        <f>C108*'Расчет субсидий'!E108</f>
        <v>0</v>
      </c>
      <c r="E108" s="74">
        <f t="shared" si="13"/>
        <v>0</v>
      </c>
      <c r="F108" s="32" t="s">
        <v>376</v>
      </c>
      <c r="G108" s="32" t="s">
        <v>376</v>
      </c>
      <c r="H108" s="32" t="s">
        <v>376</v>
      </c>
      <c r="I108" s="32" t="s">
        <v>376</v>
      </c>
      <c r="J108" s="32" t="s">
        <v>376</v>
      </c>
      <c r="K108" s="32" t="s">
        <v>376</v>
      </c>
      <c r="L108" s="73">
        <f>'Расчет субсидий'!P108-1</f>
        <v>-0.26592430497914132</v>
      </c>
      <c r="M108" s="73">
        <f>L108*'Расчет субсидий'!Q108</f>
        <v>-5.3184860995828265</v>
      </c>
      <c r="N108" s="74">
        <f t="shared" si="14"/>
        <v>-100.66666427973048</v>
      </c>
      <c r="O108" s="73">
        <f>'Расчет субсидий'!R108-1</f>
        <v>0</v>
      </c>
      <c r="P108" s="73">
        <f>O108*'Расчет субсидий'!S108</f>
        <v>0</v>
      </c>
      <c r="Q108" s="74">
        <f t="shared" si="15"/>
        <v>0</v>
      </c>
      <c r="R108" s="73">
        <f>'Расчет субсидий'!V108-1</f>
        <v>-0.41160409556313993</v>
      </c>
      <c r="S108" s="73">
        <f>R108*'Расчет субсидий'!W108</f>
        <v>-10.290102389078498</v>
      </c>
      <c r="T108" s="74">
        <f t="shared" si="16"/>
        <v>-194.76788379435075</v>
      </c>
      <c r="U108" s="73">
        <f>'Расчет субсидий'!Z108-1</f>
        <v>0.88684210526315788</v>
      </c>
      <c r="V108" s="73">
        <f>U108*'Расчет субсидий'!AA108</f>
        <v>22.171052631578945</v>
      </c>
      <c r="W108" s="74">
        <f t="shared" si="17"/>
        <v>419.64684502352247</v>
      </c>
      <c r="X108" s="32" t="s">
        <v>376</v>
      </c>
      <c r="Y108" s="32" t="s">
        <v>376</v>
      </c>
      <c r="Z108" s="32" t="s">
        <v>376</v>
      </c>
      <c r="AA108" s="31" t="s">
        <v>429</v>
      </c>
      <c r="AB108" s="31" t="s">
        <v>429</v>
      </c>
      <c r="AC108" s="31" t="s">
        <v>429</v>
      </c>
      <c r="AD108" s="73">
        <f>'Расчет субсидий'!AL108-1</f>
        <v>0.43124999999999991</v>
      </c>
      <c r="AE108" s="73">
        <f>AD108*'Расчет субсидий'!AM108</f>
        <v>8.6249999999999982</v>
      </c>
      <c r="AF108" s="74">
        <f t="shared" si="18"/>
        <v>163.2513394141952</v>
      </c>
      <c r="AG108" s="73">
        <f t="shared" si="19"/>
        <v>15.187464142917618</v>
      </c>
      <c r="AH108" s="31" t="str">
        <f>IF('Расчет субсидий'!AZ108="+",'Расчет субсидий'!AZ108,"-")</f>
        <v>-</v>
      </c>
    </row>
    <row r="109" spans="1:34" ht="15" customHeight="1">
      <c r="A109" s="38" t="s">
        <v>109</v>
      </c>
      <c r="B109" s="70">
        <f>'Расчет субсидий'!AS109</f>
        <v>311.29999999999995</v>
      </c>
      <c r="C109" s="73">
        <f>'Расчет субсидий'!D109-1</f>
        <v>4.2191204752339839</v>
      </c>
      <c r="D109" s="73">
        <f>C109*'Расчет субсидий'!E109</f>
        <v>42.191204752339843</v>
      </c>
      <c r="E109" s="74">
        <f t="shared" si="13"/>
        <v>182.92408327539886</v>
      </c>
      <c r="F109" s="32" t="s">
        <v>376</v>
      </c>
      <c r="G109" s="32" t="s">
        <v>376</v>
      </c>
      <c r="H109" s="32" t="s">
        <v>376</v>
      </c>
      <c r="I109" s="32" t="s">
        <v>376</v>
      </c>
      <c r="J109" s="32" t="s">
        <v>376</v>
      </c>
      <c r="K109" s="32" t="s">
        <v>376</v>
      </c>
      <c r="L109" s="73">
        <f>'Расчет субсидий'!P109-1</f>
        <v>0.28257034488841848</v>
      </c>
      <c r="M109" s="73">
        <f>L109*'Расчет субсидий'!Q109</f>
        <v>5.6514068977683696</v>
      </c>
      <c r="N109" s="74">
        <f t="shared" si="14"/>
        <v>24.502225808880542</v>
      </c>
      <c r="O109" s="73">
        <f>'Расчет субсидий'!R109-1</f>
        <v>0</v>
      </c>
      <c r="P109" s="73">
        <f>O109*'Расчет субсидий'!S109</f>
        <v>0</v>
      </c>
      <c r="Q109" s="74">
        <f t="shared" si="15"/>
        <v>0</v>
      </c>
      <c r="R109" s="73">
        <f>'Расчет субсидий'!V109-1</f>
        <v>-0.33333333333333337</v>
      </c>
      <c r="S109" s="73">
        <f>R109*'Расчет субсидий'!W109</f>
        <v>-6.6666666666666679</v>
      </c>
      <c r="T109" s="74">
        <f t="shared" si="16"/>
        <v>-28.903983559157041</v>
      </c>
      <c r="U109" s="73">
        <f>'Расчет субсидий'!Z109-1</f>
        <v>1.0208333333333335</v>
      </c>
      <c r="V109" s="73">
        <f>U109*'Расчет субсидий'!AA109</f>
        <v>30.625000000000004</v>
      </c>
      <c r="W109" s="74">
        <f t="shared" si="17"/>
        <v>132.77767447487764</v>
      </c>
      <c r="X109" s="32" t="s">
        <v>376</v>
      </c>
      <c r="Y109" s="32" t="s">
        <v>376</v>
      </c>
      <c r="Z109" s="32" t="s">
        <v>376</v>
      </c>
      <c r="AA109" s="31" t="s">
        <v>429</v>
      </c>
      <c r="AB109" s="31" t="s">
        <v>429</v>
      </c>
      <c r="AC109" s="31" t="s">
        <v>429</v>
      </c>
      <c r="AD109" s="73">
        <f>'Расчет субсидий'!AL109-1</f>
        <v>0</v>
      </c>
      <c r="AE109" s="73">
        <f>AD109*'Расчет субсидий'!AM109</f>
        <v>0</v>
      </c>
      <c r="AF109" s="74">
        <f t="shared" si="18"/>
        <v>0</v>
      </c>
      <c r="AG109" s="73">
        <f t="shared" si="19"/>
        <v>71.800944983441539</v>
      </c>
      <c r="AH109" s="31" t="str">
        <f>IF('Расчет субсидий'!AZ109="+",'Расчет субсидий'!AZ109,"-")</f>
        <v>-</v>
      </c>
    </row>
    <row r="110" spans="1:34" ht="15" customHeight="1">
      <c r="A110" s="38" t="s">
        <v>110</v>
      </c>
      <c r="B110" s="70">
        <f>'Расчет субсидий'!AS110</f>
        <v>-207.60909090909092</v>
      </c>
      <c r="C110" s="73">
        <f>'Расчет субсидий'!D110-1</f>
        <v>-1</v>
      </c>
      <c r="D110" s="73">
        <f>C110*'Расчет субсидий'!E110</f>
        <v>0</v>
      </c>
      <c r="E110" s="74">
        <f t="shared" si="13"/>
        <v>0</v>
      </c>
      <c r="F110" s="32" t="s">
        <v>376</v>
      </c>
      <c r="G110" s="32" t="s">
        <v>376</v>
      </c>
      <c r="H110" s="32" t="s">
        <v>376</v>
      </c>
      <c r="I110" s="32" t="s">
        <v>376</v>
      </c>
      <c r="J110" s="32" t="s">
        <v>376</v>
      </c>
      <c r="K110" s="32" t="s">
        <v>376</v>
      </c>
      <c r="L110" s="73">
        <f>'Расчет субсидий'!P110-1</f>
        <v>-0.89205158707775267</v>
      </c>
      <c r="M110" s="73">
        <f>L110*'Расчет субсидий'!Q110</f>
        <v>-17.841031741555053</v>
      </c>
      <c r="N110" s="74">
        <f t="shared" si="14"/>
        <v>-141.54912523181909</v>
      </c>
      <c r="O110" s="73">
        <f>'Расчет субсидий'!R110-1</f>
        <v>0</v>
      </c>
      <c r="P110" s="73">
        <f>O110*'Расчет субсидий'!S110</f>
        <v>0</v>
      </c>
      <c r="Q110" s="74">
        <f t="shared" si="15"/>
        <v>0</v>
      </c>
      <c r="R110" s="73">
        <f>'Расчет субсидий'!V110-1</f>
        <v>7.4507772020725449E-2</v>
      </c>
      <c r="S110" s="73">
        <f>R110*'Расчет субсидий'!W110</f>
        <v>1.8626943005181362</v>
      </c>
      <c r="T110" s="74">
        <f t="shared" si="16"/>
        <v>14.778447380849515</v>
      </c>
      <c r="U110" s="73">
        <f>'Расчет субсидий'!Z110-1</f>
        <v>-0.4</v>
      </c>
      <c r="V110" s="73">
        <f>U110*'Расчет субсидий'!AA110</f>
        <v>-10</v>
      </c>
      <c r="W110" s="74">
        <f t="shared" si="17"/>
        <v>-79.339091641278273</v>
      </c>
      <c r="X110" s="32" t="s">
        <v>376</v>
      </c>
      <c r="Y110" s="32" t="s">
        <v>376</v>
      </c>
      <c r="Z110" s="32" t="s">
        <v>376</v>
      </c>
      <c r="AA110" s="31" t="s">
        <v>429</v>
      </c>
      <c r="AB110" s="31" t="s">
        <v>429</v>
      </c>
      <c r="AC110" s="31" t="s">
        <v>429</v>
      </c>
      <c r="AD110" s="73">
        <f>'Расчет субсидий'!AL110-1</f>
        <v>-9.4488188976378229E-3</v>
      </c>
      <c r="AE110" s="73">
        <f>AD110*'Расчет субсидий'!AM110</f>
        <v>-0.18897637795275646</v>
      </c>
      <c r="AF110" s="74">
        <f t="shared" si="18"/>
        <v>-1.4993214168430584</v>
      </c>
      <c r="AG110" s="73">
        <f t="shared" si="19"/>
        <v>-26.167313818989673</v>
      </c>
      <c r="AH110" s="31" t="str">
        <f>IF('Расчет субсидий'!AZ110="+",'Расчет субсидий'!AZ110,"-")</f>
        <v>-</v>
      </c>
    </row>
    <row r="111" spans="1:34" ht="15" customHeight="1">
      <c r="A111" s="38" t="s">
        <v>111</v>
      </c>
      <c r="B111" s="70">
        <f>'Расчет субсидий'!AS111</f>
        <v>748.0272727272727</v>
      </c>
      <c r="C111" s="73">
        <f>'Расчет субсидий'!D111-1</f>
        <v>-7.9685284987561888E-2</v>
      </c>
      <c r="D111" s="73">
        <f>C111*'Расчет субсидий'!E111</f>
        <v>-0.79685284987561888</v>
      </c>
      <c r="E111" s="74">
        <f t="shared" ref="E111:E174" si="20">$B111*D111/$AG111</f>
        <v>-4.0941724495624809</v>
      </c>
      <c r="F111" s="32" t="s">
        <v>376</v>
      </c>
      <c r="G111" s="32" t="s">
        <v>376</v>
      </c>
      <c r="H111" s="32" t="s">
        <v>376</v>
      </c>
      <c r="I111" s="32" t="s">
        <v>376</v>
      </c>
      <c r="J111" s="32" t="s">
        <v>376</v>
      </c>
      <c r="K111" s="32" t="s">
        <v>376</v>
      </c>
      <c r="L111" s="73">
        <f>'Расчет субсидий'!P111-1</f>
        <v>-0.34291503102443976</v>
      </c>
      <c r="M111" s="73">
        <f>L111*'Расчет субсидий'!Q111</f>
        <v>-6.8583006204887953</v>
      </c>
      <c r="N111" s="74">
        <f t="shared" ref="N111:N174" si="21">$B111*M111/$AG111</f>
        <v>-35.23745376025871</v>
      </c>
      <c r="O111" s="73">
        <f>'Расчет субсидий'!R111-1</f>
        <v>0</v>
      </c>
      <c r="P111" s="73">
        <f>O111*'Расчет субсидий'!S111</f>
        <v>0</v>
      </c>
      <c r="Q111" s="74">
        <f t="shared" ref="Q111:Q174" si="22">$B111*P111/$AG111</f>
        <v>0</v>
      </c>
      <c r="R111" s="73">
        <f>'Расчет субсидий'!V111-1</f>
        <v>0.96000000000000019</v>
      </c>
      <c r="S111" s="73">
        <f>R111*'Расчет субсидий'!W111</f>
        <v>28.800000000000004</v>
      </c>
      <c r="T111" s="74">
        <f t="shared" ref="T111:T174" si="23">$B111*S111/$AG111</f>
        <v>147.97232207402462</v>
      </c>
      <c r="U111" s="73">
        <f>'Расчет субсидий'!Z111-1</f>
        <v>6.2222222222222223</v>
      </c>
      <c r="V111" s="73">
        <f>U111*'Расчет субсидий'!AA111</f>
        <v>124.44444444444444</v>
      </c>
      <c r="W111" s="74">
        <f t="shared" ref="W111:W174" si="24">$B111*V111/$AG111</f>
        <v>639.38657686306919</v>
      </c>
      <c r="X111" s="32" t="s">
        <v>376</v>
      </c>
      <c r="Y111" s="32" t="s">
        <v>376</v>
      </c>
      <c r="Z111" s="32" t="s">
        <v>376</v>
      </c>
      <c r="AA111" s="31" t="s">
        <v>429</v>
      </c>
      <c r="AB111" s="31" t="s">
        <v>429</v>
      </c>
      <c r="AC111" s="31" t="s">
        <v>429</v>
      </c>
      <c r="AD111" s="73">
        <f>'Расчет субсидий'!AL111-1</f>
        <v>0</v>
      </c>
      <c r="AE111" s="73">
        <f>AD111*'Расчет субсидий'!AM111</f>
        <v>0</v>
      </c>
      <c r="AF111" s="74">
        <f t="shared" ref="AF111:AF174" si="25">$B111*AE111/$AG111</f>
        <v>0</v>
      </c>
      <c r="AG111" s="73">
        <f t="shared" si="19"/>
        <v>145.58929097408003</v>
      </c>
      <c r="AH111" s="31" t="str">
        <f>IF('Расчет субсидий'!AZ111="+",'Расчет субсидий'!AZ111,"-")</f>
        <v>-</v>
      </c>
    </row>
    <row r="112" spans="1:34" ht="15" customHeight="1">
      <c r="A112" s="38" t="s">
        <v>112</v>
      </c>
      <c r="B112" s="70">
        <f>'Расчет субсидий'!AS112</f>
        <v>269.5</v>
      </c>
      <c r="C112" s="73">
        <f>'Расчет субсидий'!D112-1</f>
        <v>-1</v>
      </c>
      <c r="D112" s="73">
        <f>C112*'Расчет субсидий'!E112</f>
        <v>0</v>
      </c>
      <c r="E112" s="74">
        <f t="shared" si="20"/>
        <v>0</v>
      </c>
      <c r="F112" s="32" t="s">
        <v>376</v>
      </c>
      <c r="G112" s="32" t="s">
        <v>376</v>
      </c>
      <c r="H112" s="32" t="s">
        <v>376</v>
      </c>
      <c r="I112" s="32" t="s">
        <v>376</v>
      </c>
      <c r="J112" s="32" t="s">
        <v>376</v>
      </c>
      <c r="K112" s="32" t="s">
        <v>376</v>
      </c>
      <c r="L112" s="73">
        <f>'Расчет субсидий'!P112-1</f>
        <v>0.61539339956606121</v>
      </c>
      <c r="M112" s="73">
        <f>L112*'Расчет субсидий'!Q112</f>
        <v>12.307867991321224</v>
      </c>
      <c r="N112" s="74">
        <f t="shared" si="21"/>
        <v>332.71530301984029</v>
      </c>
      <c r="O112" s="73">
        <f>'Расчет субсидий'!R112-1</f>
        <v>0</v>
      </c>
      <c r="P112" s="73">
        <f>O112*'Расчет субсидий'!S112</f>
        <v>0</v>
      </c>
      <c r="Q112" s="74">
        <f t="shared" si="22"/>
        <v>0</v>
      </c>
      <c r="R112" s="73">
        <f>'Расчет субсидий'!V112-1</f>
        <v>-0.11377952755905518</v>
      </c>
      <c r="S112" s="73">
        <f>R112*'Расчет субсидий'!W112</f>
        <v>-2.2755905511811036</v>
      </c>
      <c r="T112" s="74">
        <f t="shared" si="23"/>
        <v>-61.515430643161345</v>
      </c>
      <c r="U112" s="73">
        <f>'Расчет субсидий'!Z112-1</f>
        <v>1.3749999999999929E-2</v>
      </c>
      <c r="V112" s="73">
        <f>U112*'Расчет субсидий'!AA112</f>
        <v>0.41249999999999787</v>
      </c>
      <c r="W112" s="74">
        <f t="shared" si="24"/>
        <v>11.151002155081647</v>
      </c>
      <c r="X112" s="32" t="s">
        <v>376</v>
      </c>
      <c r="Y112" s="32" t="s">
        <v>376</v>
      </c>
      <c r="Z112" s="32" t="s">
        <v>376</v>
      </c>
      <c r="AA112" s="31" t="s">
        <v>429</v>
      </c>
      <c r="AB112" s="31" t="s">
        <v>429</v>
      </c>
      <c r="AC112" s="31" t="s">
        <v>429</v>
      </c>
      <c r="AD112" s="73">
        <f>'Расчет субсидий'!AL112-1</f>
        <v>-2.3769100169779289E-2</v>
      </c>
      <c r="AE112" s="73">
        <f>AD112*'Расчет субсидий'!AM112</f>
        <v>-0.47538200339558578</v>
      </c>
      <c r="AF112" s="74">
        <f t="shared" si="25"/>
        <v>-12.850874531760571</v>
      </c>
      <c r="AG112" s="73">
        <f t="shared" ref="AG112:AG175" si="26">D112+M112+P112+S112+V112+AE112</f>
        <v>9.9693954367445325</v>
      </c>
      <c r="AH112" s="31" t="str">
        <f>IF('Расчет субсидий'!AZ112="+",'Расчет субсидий'!AZ112,"-")</f>
        <v>-</v>
      </c>
    </row>
    <row r="113" spans="1:34" ht="15" customHeight="1">
      <c r="A113" s="38" t="s">
        <v>113</v>
      </c>
      <c r="B113" s="70">
        <f>'Расчет субсидий'!AS113</f>
        <v>-164.74545454545455</v>
      </c>
      <c r="C113" s="73">
        <f>'Расчет субсидий'!D113-1</f>
        <v>-1</v>
      </c>
      <c r="D113" s="73">
        <f>C113*'Расчет субсидий'!E113</f>
        <v>0</v>
      </c>
      <c r="E113" s="74">
        <f t="shared" si="20"/>
        <v>0</v>
      </c>
      <c r="F113" s="32" t="s">
        <v>376</v>
      </c>
      <c r="G113" s="32" t="s">
        <v>376</v>
      </c>
      <c r="H113" s="32" t="s">
        <v>376</v>
      </c>
      <c r="I113" s="32" t="s">
        <v>376</v>
      </c>
      <c r="J113" s="32" t="s">
        <v>376</v>
      </c>
      <c r="K113" s="32" t="s">
        <v>376</v>
      </c>
      <c r="L113" s="73">
        <f>'Расчет субсидий'!P113-1</f>
        <v>-0.89580486676148319</v>
      </c>
      <c r="M113" s="73">
        <f>L113*'Расчет субсидий'!Q113</f>
        <v>-17.916097335229665</v>
      </c>
      <c r="N113" s="74">
        <f t="shared" si="21"/>
        <v>-200.74282805810833</v>
      </c>
      <c r="O113" s="73">
        <f>'Расчет субсидий'!R113-1</f>
        <v>0</v>
      </c>
      <c r="P113" s="73">
        <f>O113*'Расчет субсидий'!S113</f>
        <v>0</v>
      </c>
      <c r="Q113" s="74">
        <f t="shared" si="22"/>
        <v>0</v>
      </c>
      <c r="R113" s="73">
        <f>'Расчет субсидий'!V113-1</f>
        <v>0.15287009063444112</v>
      </c>
      <c r="S113" s="73">
        <f>R113*'Расчет субсидий'!W113</f>
        <v>3.8217522658610283</v>
      </c>
      <c r="T113" s="74">
        <f t="shared" si="23"/>
        <v>42.821231858226668</v>
      </c>
      <c r="U113" s="73">
        <f>'Расчет субсидий'!Z113-1</f>
        <v>5.5639097744361043E-2</v>
      </c>
      <c r="V113" s="73">
        <f>U113*'Расчет субсидий'!AA113</f>
        <v>1.3909774436090261</v>
      </c>
      <c r="W113" s="74">
        <f t="shared" si="24"/>
        <v>15.585355480629534</v>
      </c>
      <c r="X113" s="32" t="s">
        <v>376</v>
      </c>
      <c r="Y113" s="32" t="s">
        <v>376</v>
      </c>
      <c r="Z113" s="32" t="s">
        <v>376</v>
      </c>
      <c r="AA113" s="31" t="s">
        <v>429</v>
      </c>
      <c r="AB113" s="31" t="s">
        <v>429</v>
      </c>
      <c r="AC113" s="31" t="s">
        <v>429</v>
      </c>
      <c r="AD113" s="73">
        <f>'Расчет субсидий'!AL113-1</f>
        <v>-9.9999999999999978E-2</v>
      </c>
      <c r="AE113" s="73">
        <f>AD113*'Расчет субсидий'!AM113</f>
        <v>-1.9999999999999996</v>
      </c>
      <c r="AF113" s="74">
        <f t="shared" si="25"/>
        <v>-22.409213826202404</v>
      </c>
      <c r="AG113" s="73">
        <f t="shared" si="26"/>
        <v>-14.70336762575961</v>
      </c>
      <c r="AH113" s="31" t="str">
        <f>IF('Расчет субсидий'!AZ113="+",'Расчет субсидий'!AZ113,"-")</f>
        <v>-</v>
      </c>
    </row>
    <row r="114" spans="1:34" ht="15" customHeight="1">
      <c r="A114" s="38" t="s">
        <v>114</v>
      </c>
      <c r="B114" s="70">
        <f>'Расчет субсидий'!AS114</f>
        <v>-247.79999999999995</v>
      </c>
      <c r="C114" s="73">
        <f>'Расчет субсидий'!D114-1</f>
        <v>0.52224168126094561</v>
      </c>
      <c r="D114" s="73">
        <f>C114*'Расчет субсидий'!E114</f>
        <v>5.2224168126094561</v>
      </c>
      <c r="E114" s="74">
        <f t="shared" si="20"/>
        <v>65.108538959858095</v>
      </c>
      <c r="F114" s="32" t="s">
        <v>376</v>
      </c>
      <c r="G114" s="32" t="s">
        <v>376</v>
      </c>
      <c r="H114" s="32" t="s">
        <v>376</v>
      </c>
      <c r="I114" s="32" t="s">
        <v>376</v>
      </c>
      <c r="J114" s="32" t="s">
        <v>376</v>
      </c>
      <c r="K114" s="32" t="s">
        <v>376</v>
      </c>
      <c r="L114" s="73">
        <f>'Расчет субсидий'!P114-1</f>
        <v>-0.86158467600358912</v>
      </c>
      <c r="M114" s="73">
        <f>L114*'Расчет субсидий'!Q114</f>
        <v>-17.231693520071783</v>
      </c>
      <c r="N114" s="74">
        <f t="shared" si="21"/>
        <v>-214.82972906089037</v>
      </c>
      <c r="O114" s="73">
        <f>'Расчет субсидий'!R114-1</f>
        <v>0</v>
      </c>
      <c r="P114" s="73">
        <f>O114*'Расчет субсидий'!S114</f>
        <v>0</v>
      </c>
      <c r="Q114" s="74">
        <f t="shared" si="22"/>
        <v>0</v>
      </c>
      <c r="R114" s="73">
        <f>'Расчет субсидий'!V114-1</f>
        <v>-0.31025641025641026</v>
      </c>
      <c r="S114" s="73">
        <f>R114*'Расчет субсидий'!W114</f>
        <v>-6.2051282051282053</v>
      </c>
      <c r="T114" s="74">
        <f t="shared" si="23"/>
        <v>-77.360127693951</v>
      </c>
      <c r="U114" s="73">
        <f>'Расчет субсидий'!Z114-1</f>
        <v>-5.0251256281406143E-3</v>
      </c>
      <c r="V114" s="73">
        <f>U114*'Расчет субсидий'!AA114</f>
        <v>-0.15075376884421843</v>
      </c>
      <c r="W114" s="74">
        <f t="shared" si="24"/>
        <v>-1.8794665351950053</v>
      </c>
      <c r="X114" s="32" t="s">
        <v>376</v>
      </c>
      <c r="Y114" s="32" t="s">
        <v>376</v>
      </c>
      <c r="Z114" s="32" t="s">
        <v>376</v>
      </c>
      <c r="AA114" s="31" t="s">
        <v>429</v>
      </c>
      <c r="AB114" s="31" t="s">
        <v>429</v>
      </c>
      <c r="AC114" s="31" t="s">
        <v>429</v>
      </c>
      <c r="AD114" s="73">
        <f>'Расчет субсидий'!AL114-1</f>
        <v>-7.5555555555555598E-2</v>
      </c>
      <c r="AE114" s="73">
        <f>AD114*'Расчет субсидий'!AM114</f>
        <v>-1.511111111111112</v>
      </c>
      <c r="AF114" s="74">
        <f t="shared" si="25"/>
        <v>-18.839215669821687</v>
      </c>
      <c r="AG114" s="73">
        <f t="shared" si="26"/>
        <v>-19.876269792545862</v>
      </c>
      <c r="AH114" s="31" t="str">
        <f>IF('Расчет субсидий'!AZ114="+",'Расчет субсидий'!AZ114,"-")</f>
        <v>-</v>
      </c>
    </row>
    <row r="115" spans="1:34" ht="15" customHeight="1">
      <c r="A115" s="38" t="s">
        <v>115</v>
      </c>
      <c r="B115" s="70">
        <f>'Расчет субсидий'!AS115</f>
        <v>467.59090909090901</v>
      </c>
      <c r="C115" s="73">
        <f>'Расчет субсидий'!D115-1</f>
        <v>-1</v>
      </c>
      <c r="D115" s="73">
        <f>C115*'Расчет субсидий'!E115</f>
        <v>0</v>
      </c>
      <c r="E115" s="74">
        <f t="shared" si="20"/>
        <v>0</v>
      </c>
      <c r="F115" s="32" t="s">
        <v>376</v>
      </c>
      <c r="G115" s="32" t="s">
        <v>376</v>
      </c>
      <c r="H115" s="32" t="s">
        <v>376</v>
      </c>
      <c r="I115" s="32" t="s">
        <v>376</v>
      </c>
      <c r="J115" s="32" t="s">
        <v>376</v>
      </c>
      <c r="K115" s="32" t="s">
        <v>376</v>
      </c>
      <c r="L115" s="73">
        <f>'Расчет субсидий'!P115-1</f>
        <v>0.69329229268887316</v>
      </c>
      <c r="M115" s="73">
        <f>L115*'Расчет субсидий'!Q115</f>
        <v>13.865845853777463</v>
      </c>
      <c r="N115" s="74">
        <f t="shared" si="21"/>
        <v>467.59090909090901</v>
      </c>
      <c r="O115" s="73">
        <f>'Расчет субсидий'!R115-1</f>
        <v>0</v>
      </c>
      <c r="P115" s="73">
        <f>O115*'Расчет субсидий'!S115</f>
        <v>0</v>
      </c>
      <c r="Q115" s="74">
        <f t="shared" si="22"/>
        <v>0</v>
      </c>
      <c r="R115" s="73">
        <f>'Расчет субсидий'!V115-1</f>
        <v>-1</v>
      </c>
      <c r="S115" s="73">
        <f>R115*'Расчет субсидий'!W115</f>
        <v>0</v>
      </c>
      <c r="T115" s="74">
        <f t="shared" si="23"/>
        <v>0</v>
      </c>
      <c r="U115" s="73">
        <f>'Расчет субсидий'!Z115-1</f>
        <v>-1</v>
      </c>
      <c r="V115" s="73">
        <f>U115*'Расчет субсидий'!AA115</f>
        <v>0</v>
      </c>
      <c r="W115" s="74">
        <f t="shared" si="24"/>
        <v>0</v>
      </c>
      <c r="X115" s="32" t="s">
        <v>376</v>
      </c>
      <c r="Y115" s="32" t="s">
        <v>376</v>
      </c>
      <c r="Z115" s="32" t="s">
        <v>376</v>
      </c>
      <c r="AA115" s="31" t="s">
        <v>429</v>
      </c>
      <c r="AB115" s="31" t="s">
        <v>429</v>
      </c>
      <c r="AC115" s="31" t="s">
        <v>429</v>
      </c>
      <c r="AD115" s="73">
        <f>'Расчет субсидий'!AL115-1</f>
        <v>-1</v>
      </c>
      <c r="AE115" s="73">
        <f>AD115*'Расчет субсидий'!AM115</f>
        <v>0</v>
      </c>
      <c r="AF115" s="74">
        <f t="shared" si="25"/>
        <v>0</v>
      </c>
      <c r="AG115" s="73">
        <f t="shared" si="26"/>
        <v>13.865845853777463</v>
      </c>
      <c r="AH115" s="31" t="str">
        <f>IF('Расчет субсидий'!AZ115="+",'Расчет субсидий'!AZ115,"-")</f>
        <v>-</v>
      </c>
    </row>
    <row r="116" spans="1:34" ht="15" customHeight="1">
      <c r="A116" s="38" t="s">
        <v>116</v>
      </c>
      <c r="B116" s="70">
        <f>'Расчет субсидий'!AS116</f>
        <v>-107.88181818181829</v>
      </c>
      <c r="C116" s="73">
        <f>'Расчет субсидий'!D116-1</f>
        <v>-5.8977200075706726E-2</v>
      </c>
      <c r="D116" s="73">
        <f>C116*'Расчет субсидий'!E116</f>
        <v>-0.58977200075706726</v>
      </c>
      <c r="E116" s="74">
        <f t="shared" si="20"/>
        <v>-6.629716681500291</v>
      </c>
      <c r="F116" s="32" t="s">
        <v>376</v>
      </c>
      <c r="G116" s="32" t="s">
        <v>376</v>
      </c>
      <c r="H116" s="32" t="s">
        <v>376</v>
      </c>
      <c r="I116" s="32" t="s">
        <v>376</v>
      </c>
      <c r="J116" s="32" t="s">
        <v>376</v>
      </c>
      <c r="K116" s="32" t="s">
        <v>376</v>
      </c>
      <c r="L116" s="73">
        <f>'Расчет субсидий'!P116-1</f>
        <v>3.0218244737995947E-2</v>
      </c>
      <c r="M116" s="73">
        <f>L116*'Расчет субсидий'!Q116</f>
        <v>0.60436489475991895</v>
      </c>
      <c r="N116" s="74">
        <f t="shared" si="21"/>
        <v>6.7937576205036372</v>
      </c>
      <c r="O116" s="73">
        <f>'Расчет субсидий'!R116-1</f>
        <v>0</v>
      </c>
      <c r="P116" s="73">
        <f>O116*'Расчет субсидий'!S116</f>
        <v>0</v>
      </c>
      <c r="Q116" s="74">
        <f t="shared" si="22"/>
        <v>0</v>
      </c>
      <c r="R116" s="73">
        <f>'Расчет субсидий'!V116-1</f>
        <v>0.17799999999999994</v>
      </c>
      <c r="S116" s="73">
        <f>R116*'Расчет субсидий'!W116</f>
        <v>5.3399999999999981</v>
      </c>
      <c r="T116" s="74">
        <f t="shared" si="23"/>
        <v>60.027751459490275</v>
      </c>
      <c r="U116" s="73">
        <f>'Расчет субсидий'!Z116-1</f>
        <v>-0.70810810810810809</v>
      </c>
      <c r="V116" s="73">
        <f>U116*'Расчет субсидий'!AA116</f>
        <v>-14.162162162162161</v>
      </c>
      <c r="W116" s="74">
        <f t="shared" si="24"/>
        <v>-159.19901692870184</v>
      </c>
      <c r="X116" s="32" t="s">
        <v>376</v>
      </c>
      <c r="Y116" s="32" t="s">
        <v>376</v>
      </c>
      <c r="Z116" s="32" t="s">
        <v>376</v>
      </c>
      <c r="AA116" s="31" t="s">
        <v>429</v>
      </c>
      <c r="AB116" s="31" t="s">
        <v>429</v>
      </c>
      <c r="AC116" s="31" t="s">
        <v>429</v>
      </c>
      <c r="AD116" s="73">
        <f>'Расчет субсидий'!AL116-1</f>
        <v>-3.9473684210526327E-2</v>
      </c>
      <c r="AE116" s="73">
        <f>AD116*'Расчет субсидий'!AM116</f>
        <v>-0.78947368421052655</v>
      </c>
      <c r="AF116" s="74">
        <f t="shared" si="25"/>
        <v>-8.8745936516100397</v>
      </c>
      <c r="AG116" s="73">
        <f t="shared" si="26"/>
        <v>-9.59704295236984</v>
      </c>
      <c r="AH116" s="31" t="str">
        <f>IF('Расчет субсидий'!AZ116="+",'Расчет субсидий'!AZ116,"-")</f>
        <v>-</v>
      </c>
    </row>
    <row r="117" spans="1:34" ht="15" customHeight="1">
      <c r="A117" s="38" t="s">
        <v>117</v>
      </c>
      <c r="B117" s="70">
        <f>'Расчет субсидий'!AS117</f>
        <v>87.745454545454322</v>
      </c>
      <c r="C117" s="73">
        <f>'Расчет субсидий'!D117-1</f>
        <v>-6.3869656355205473E-2</v>
      </c>
      <c r="D117" s="73">
        <f>C117*'Расчет субсидий'!E117</f>
        <v>-0.63869656355205473</v>
      </c>
      <c r="E117" s="74">
        <f t="shared" si="20"/>
        <v>-13.361763678997491</v>
      </c>
      <c r="F117" s="32" t="s">
        <v>376</v>
      </c>
      <c r="G117" s="32" t="s">
        <v>376</v>
      </c>
      <c r="H117" s="32" t="s">
        <v>376</v>
      </c>
      <c r="I117" s="32" t="s">
        <v>376</v>
      </c>
      <c r="J117" s="32" t="s">
        <v>376</v>
      </c>
      <c r="K117" s="32" t="s">
        <v>376</v>
      </c>
      <c r="L117" s="73">
        <f>'Расчет субсидий'!P117-1</f>
        <v>-0.39685003596713742</v>
      </c>
      <c r="M117" s="73">
        <f>L117*'Расчет субсидий'!Q117</f>
        <v>-7.9370007193427483</v>
      </c>
      <c r="N117" s="74">
        <f t="shared" si="21"/>
        <v>-166.04493273314358</v>
      </c>
      <c r="O117" s="73">
        <f>'Расчет субсидий'!R117-1</f>
        <v>0</v>
      </c>
      <c r="P117" s="73">
        <f>O117*'Расчет субсидий'!S117</f>
        <v>0</v>
      </c>
      <c r="Q117" s="74">
        <f t="shared" si="22"/>
        <v>0</v>
      </c>
      <c r="R117" s="73">
        <f>'Расчет субсидий'!V117-1</f>
        <v>-0.245</v>
      </c>
      <c r="S117" s="73">
        <f>R117*'Расчет субсидий'!W117</f>
        <v>-6.125</v>
      </c>
      <c r="T117" s="74">
        <f t="shared" si="23"/>
        <v>-128.13722071512208</v>
      </c>
      <c r="U117" s="73">
        <f>'Расчет субсидий'!Z117-1</f>
        <v>0.64285714285714279</v>
      </c>
      <c r="V117" s="73">
        <f>U117*'Расчет субсидий'!AA117</f>
        <v>16.071428571428569</v>
      </c>
      <c r="W117" s="74">
        <f t="shared" si="24"/>
        <v>336.22011266358555</v>
      </c>
      <c r="X117" s="32" t="s">
        <v>376</v>
      </c>
      <c r="Y117" s="32" t="s">
        <v>376</v>
      </c>
      <c r="Z117" s="32" t="s">
        <v>376</v>
      </c>
      <c r="AA117" s="31" t="s">
        <v>429</v>
      </c>
      <c r="AB117" s="31" t="s">
        <v>429</v>
      </c>
      <c r="AC117" s="31" t="s">
        <v>429</v>
      </c>
      <c r="AD117" s="73">
        <f>'Расчет субсидий'!AL117-1</f>
        <v>0.14117647058823524</v>
      </c>
      <c r="AE117" s="73">
        <f>AD117*'Расчет субсидий'!AM117</f>
        <v>2.8235294117647047</v>
      </c>
      <c r="AF117" s="74">
        <f t="shared" si="25"/>
        <v>59.069259009131876</v>
      </c>
      <c r="AG117" s="73">
        <f t="shared" si="26"/>
        <v>4.1942607002984715</v>
      </c>
      <c r="AH117" s="31" t="str">
        <f>IF('Расчет субсидий'!AZ117="+",'Расчет субсидий'!AZ117,"-")</f>
        <v>-</v>
      </c>
    </row>
    <row r="118" spans="1:34" ht="15" customHeight="1">
      <c r="A118" s="38" t="s">
        <v>118</v>
      </c>
      <c r="B118" s="70">
        <f>'Расчет субсидий'!AS118</f>
        <v>-81.636363636363512</v>
      </c>
      <c r="C118" s="73">
        <f>'Расчет субсидий'!D118-1</f>
        <v>0.19921711256318586</v>
      </c>
      <c r="D118" s="73">
        <f>C118*'Расчет субсидий'!E118</f>
        <v>1.9921711256318586</v>
      </c>
      <c r="E118" s="74">
        <f t="shared" si="20"/>
        <v>40.251736637253636</v>
      </c>
      <c r="F118" s="32" t="s">
        <v>376</v>
      </c>
      <c r="G118" s="32" t="s">
        <v>376</v>
      </c>
      <c r="H118" s="32" t="s">
        <v>376</v>
      </c>
      <c r="I118" s="32" t="s">
        <v>376</v>
      </c>
      <c r="J118" s="32" t="s">
        <v>376</v>
      </c>
      <c r="K118" s="32" t="s">
        <v>376</v>
      </c>
      <c r="L118" s="73">
        <f>'Расчет субсидий'!P118-1</f>
        <v>-0.65253642267860279</v>
      </c>
      <c r="M118" s="73">
        <f>L118*'Расчет субсидий'!Q118</f>
        <v>-13.050728453572056</v>
      </c>
      <c r="N118" s="74">
        <f t="shared" si="21"/>
        <v>-263.68943806013669</v>
      </c>
      <c r="O118" s="73">
        <f>'Расчет субсидий'!R118-1</f>
        <v>0</v>
      </c>
      <c r="P118" s="73">
        <f>O118*'Расчет субсидий'!S118</f>
        <v>0</v>
      </c>
      <c r="Q118" s="74">
        <f t="shared" si="22"/>
        <v>0</v>
      </c>
      <c r="R118" s="73">
        <f>'Расчет субсидий'!V118-1</f>
        <v>1.9354838709677358E-2</v>
      </c>
      <c r="S118" s="73">
        <f>R118*'Расчет субсидий'!W118</f>
        <v>0.58064516129032073</v>
      </c>
      <c r="T118" s="74">
        <f t="shared" si="23"/>
        <v>11.73191188811189</v>
      </c>
      <c r="U118" s="73">
        <f>'Расчет субсидий'!Z118-1</f>
        <v>0.30000000000000004</v>
      </c>
      <c r="V118" s="73">
        <f>U118*'Расчет субсидий'!AA118</f>
        <v>6.0000000000000009</v>
      </c>
      <c r="W118" s="74">
        <f t="shared" si="24"/>
        <v>121.22975617715659</v>
      </c>
      <c r="X118" s="32" t="s">
        <v>376</v>
      </c>
      <c r="Y118" s="32" t="s">
        <v>376</v>
      </c>
      <c r="Z118" s="32" t="s">
        <v>376</v>
      </c>
      <c r="AA118" s="31" t="s">
        <v>429</v>
      </c>
      <c r="AB118" s="31" t="s">
        <v>429</v>
      </c>
      <c r="AC118" s="31" t="s">
        <v>429</v>
      </c>
      <c r="AD118" s="73">
        <f>'Расчет субсидий'!AL118-1</f>
        <v>2.1875000000000089E-2</v>
      </c>
      <c r="AE118" s="73">
        <f>AD118*'Расчет субсидий'!AM118</f>
        <v>0.43750000000000178</v>
      </c>
      <c r="AF118" s="74">
        <f t="shared" si="25"/>
        <v>8.8396697212510364</v>
      </c>
      <c r="AG118" s="73">
        <f t="shared" si="26"/>
        <v>-4.0404121666498733</v>
      </c>
      <c r="AH118" s="31" t="str">
        <f>IF('Расчет субсидий'!AZ118="+",'Расчет субсидий'!AZ118,"-")</f>
        <v>-</v>
      </c>
    </row>
    <row r="119" spans="1:34" ht="15" customHeight="1">
      <c r="A119" s="38" t="s">
        <v>119</v>
      </c>
      <c r="B119" s="70">
        <f>'Расчет субсидий'!AS119</f>
        <v>291.77272727272748</v>
      </c>
      <c r="C119" s="73">
        <f>'Расчет субсидий'!D119-1</f>
        <v>-1</v>
      </c>
      <c r="D119" s="73">
        <f>C119*'Расчет субсидий'!E119</f>
        <v>0</v>
      </c>
      <c r="E119" s="74">
        <f t="shared" si="20"/>
        <v>0</v>
      </c>
      <c r="F119" s="32" t="s">
        <v>376</v>
      </c>
      <c r="G119" s="32" t="s">
        <v>376</v>
      </c>
      <c r="H119" s="32" t="s">
        <v>376</v>
      </c>
      <c r="I119" s="32" t="s">
        <v>376</v>
      </c>
      <c r="J119" s="32" t="s">
        <v>376</v>
      </c>
      <c r="K119" s="32" t="s">
        <v>376</v>
      </c>
      <c r="L119" s="73">
        <f>'Расчет субсидий'!P119-1</f>
        <v>0.41315325895478572</v>
      </c>
      <c r="M119" s="73">
        <f>L119*'Расчет субсидий'!Q119</f>
        <v>8.2630651790957153</v>
      </c>
      <c r="N119" s="74">
        <f t="shared" si="21"/>
        <v>122.50189707973531</v>
      </c>
      <c r="O119" s="73">
        <f>'Расчет субсидий'!R119-1</f>
        <v>0</v>
      </c>
      <c r="P119" s="73">
        <f>O119*'Расчет субсидий'!S119</f>
        <v>0</v>
      </c>
      <c r="Q119" s="74">
        <f t="shared" si="22"/>
        <v>0</v>
      </c>
      <c r="R119" s="73">
        <f>'Расчет субсидий'!V119-1</f>
        <v>7.727272727272716E-2</v>
      </c>
      <c r="S119" s="73">
        <f>R119*'Расчет субсидий'!W119</f>
        <v>2.3181818181818148</v>
      </c>
      <c r="T119" s="74">
        <f t="shared" si="23"/>
        <v>34.367594149136366</v>
      </c>
      <c r="U119" s="73">
        <f>'Расчет субсидий'!Z119-1</f>
        <v>0.48095238095238102</v>
      </c>
      <c r="V119" s="73">
        <f>U119*'Расчет субсидий'!AA119</f>
        <v>9.6190476190476204</v>
      </c>
      <c r="W119" s="74">
        <f t="shared" si="24"/>
        <v>142.60465770192556</v>
      </c>
      <c r="X119" s="32" t="s">
        <v>376</v>
      </c>
      <c r="Y119" s="32" t="s">
        <v>376</v>
      </c>
      <c r="Z119" s="32" t="s">
        <v>376</v>
      </c>
      <c r="AA119" s="31" t="s">
        <v>429</v>
      </c>
      <c r="AB119" s="31" t="s">
        <v>429</v>
      </c>
      <c r="AC119" s="31" t="s">
        <v>429</v>
      </c>
      <c r="AD119" s="73">
        <f>'Расчет субсидий'!AL119-1</f>
        <v>-2.5974025974025983E-2</v>
      </c>
      <c r="AE119" s="73">
        <f>AD119*'Расчет субсидий'!AM119</f>
        <v>-0.51948051948051965</v>
      </c>
      <c r="AF119" s="74">
        <f t="shared" si="25"/>
        <v>-7.7014216580697878</v>
      </c>
      <c r="AG119" s="73">
        <f t="shared" si="26"/>
        <v>19.680814096844632</v>
      </c>
      <c r="AH119" s="31" t="str">
        <f>IF('Расчет субсидий'!AZ119="+",'Расчет субсидий'!AZ119,"-")</f>
        <v>-</v>
      </c>
    </row>
    <row r="120" spans="1:34" ht="15" customHeight="1">
      <c r="A120" s="38" t="s">
        <v>120</v>
      </c>
      <c r="B120" s="70">
        <f>'Расчет субсидий'!AS120</f>
        <v>372.0181818181818</v>
      </c>
      <c r="C120" s="73">
        <f>'Расчет субсидий'!D120-1</f>
        <v>-1</v>
      </c>
      <c r="D120" s="73">
        <f>C120*'Расчет субсидий'!E120</f>
        <v>0</v>
      </c>
      <c r="E120" s="74">
        <f t="shared" si="20"/>
        <v>0</v>
      </c>
      <c r="F120" s="32" t="s">
        <v>376</v>
      </c>
      <c r="G120" s="32" t="s">
        <v>376</v>
      </c>
      <c r="H120" s="32" t="s">
        <v>376</v>
      </c>
      <c r="I120" s="32" t="s">
        <v>376</v>
      </c>
      <c r="J120" s="32" t="s">
        <v>376</v>
      </c>
      <c r="K120" s="32" t="s">
        <v>376</v>
      </c>
      <c r="L120" s="73">
        <f>'Расчет субсидий'!P120-1</f>
        <v>-0.22363378174100257</v>
      </c>
      <c r="M120" s="73">
        <f>L120*'Расчет субсидий'!Q120</f>
        <v>-4.4726756348200514</v>
      </c>
      <c r="N120" s="74">
        <f t="shared" si="21"/>
        <v>-17.313138200747517</v>
      </c>
      <c r="O120" s="73">
        <f>'Расчет субсидий'!R120-1</f>
        <v>0</v>
      </c>
      <c r="P120" s="73">
        <f>O120*'Расчет субсидий'!S120</f>
        <v>0</v>
      </c>
      <c r="Q120" s="74">
        <f t="shared" si="22"/>
        <v>0</v>
      </c>
      <c r="R120" s="73">
        <f>'Расчет субсидий'!V120-1</f>
        <v>0.11481481481481493</v>
      </c>
      <c r="S120" s="73">
        <f>R120*'Расчет субсидий'!W120</f>
        <v>0.57407407407407463</v>
      </c>
      <c r="T120" s="74">
        <f t="shared" si="23"/>
        <v>2.222165118466163</v>
      </c>
      <c r="U120" s="73">
        <f>'Расчет субсидий'!Z120-1</f>
        <v>2.2381294964028777</v>
      </c>
      <c r="V120" s="73">
        <f>U120*'Расчет субсидий'!AA120</f>
        <v>100.7158273381295</v>
      </c>
      <c r="W120" s="74">
        <f t="shared" si="24"/>
        <v>389.85770041824526</v>
      </c>
      <c r="X120" s="32" t="s">
        <v>376</v>
      </c>
      <c r="Y120" s="32" t="s">
        <v>376</v>
      </c>
      <c r="Z120" s="32" t="s">
        <v>376</v>
      </c>
      <c r="AA120" s="31" t="s">
        <v>429</v>
      </c>
      <c r="AB120" s="31" t="s">
        <v>429</v>
      </c>
      <c r="AC120" s="31" t="s">
        <v>429</v>
      </c>
      <c r="AD120" s="73">
        <f>'Расчет субсидий'!AL120-1</f>
        <v>-3.5502958579881616E-2</v>
      </c>
      <c r="AE120" s="73">
        <f>AD120*'Расчет субсидий'!AM120</f>
        <v>-0.71005917159763232</v>
      </c>
      <c r="AF120" s="74">
        <f t="shared" si="25"/>
        <v>-2.7485455177821541</v>
      </c>
      <c r="AG120" s="73">
        <f t="shared" si="26"/>
        <v>96.107166605785892</v>
      </c>
      <c r="AH120" s="31" t="str">
        <f>IF('Расчет субсидий'!AZ120="+",'Расчет субсидий'!AZ120,"-")</f>
        <v>-</v>
      </c>
    </row>
    <row r="121" spans="1:34" ht="15" customHeight="1">
      <c r="A121" s="37" t="s">
        <v>121</v>
      </c>
      <c r="B121" s="75"/>
      <c r="C121" s="76"/>
      <c r="D121" s="76"/>
      <c r="E121" s="77"/>
      <c r="F121" s="76"/>
      <c r="G121" s="76"/>
      <c r="H121" s="77"/>
      <c r="I121" s="77"/>
      <c r="J121" s="77"/>
      <c r="K121" s="77"/>
      <c r="L121" s="76"/>
      <c r="M121" s="76"/>
      <c r="N121" s="77"/>
      <c r="O121" s="76"/>
      <c r="P121" s="76"/>
      <c r="Q121" s="77"/>
      <c r="R121" s="76"/>
      <c r="S121" s="76"/>
      <c r="T121" s="77"/>
      <c r="U121" s="76"/>
      <c r="V121" s="76"/>
      <c r="W121" s="77"/>
      <c r="X121" s="77"/>
      <c r="Y121" s="77"/>
      <c r="Z121" s="77"/>
      <c r="AA121" s="77"/>
      <c r="AB121" s="77"/>
      <c r="AC121" s="77"/>
      <c r="AD121" s="76"/>
      <c r="AE121" s="76"/>
      <c r="AF121" s="77"/>
      <c r="AG121" s="77"/>
      <c r="AH121" s="78"/>
    </row>
    <row r="122" spans="1:34" ht="15" customHeight="1">
      <c r="A122" s="38" t="s">
        <v>122</v>
      </c>
      <c r="B122" s="70">
        <f>'Расчет субсидий'!AS122</f>
        <v>113.60000000000002</v>
      </c>
      <c r="C122" s="73">
        <f>'Расчет субсидий'!D122-1</f>
        <v>-6.2072593371909068E-3</v>
      </c>
      <c r="D122" s="73">
        <f>C122*'Расчет субсидий'!E122</f>
        <v>-6.2072593371909068E-2</v>
      </c>
      <c r="E122" s="74">
        <f t="shared" si="20"/>
        <v>-0.13536249517856697</v>
      </c>
      <c r="F122" s="32" t="s">
        <v>376</v>
      </c>
      <c r="G122" s="32" t="s">
        <v>376</v>
      </c>
      <c r="H122" s="32" t="s">
        <v>376</v>
      </c>
      <c r="I122" s="32" t="s">
        <v>376</v>
      </c>
      <c r="J122" s="32" t="s">
        <v>376</v>
      </c>
      <c r="K122" s="32" t="s">
        <v>376</v>
      </c>
      <c r="L122" s="73">
        <f>'Расчет субсидий'!P122-1</f>
        <v>4.1626641050271918E-3</v>
      </c>
      <c r="M122" s="73">
        <f>L122*'Расчет субсидий'!Q122</f>
        <v>8.3253282100543835E-2</v>
      </c>
      <c r="N122" s="74">
        <f t="shared" si="21"/>
        <v>0.18155149293367032</v>
      </c>
      <c r="O122" s="73">
        <f>'Расчет субсидий'!R122-1</f>
        <v>0</v>
      </c>
      <c r="P122" s="73">
        <f>O122*'Расчет субсидий'!S122</f>
        <v>0</v>
      </c>
      <c r="Q122" s="74">
        <f t="shared" si="22"/>
        <v>0</v>
      </c>
      <c r="R122" s="73">
        <f>'Расчет субсидий'!V122-1</f>
        <v>-5.4945054945054972E-2</v>
      </c>
      <c r="S122" s="73">
        <f>R122*'Расчет субсидий'!W122</f>
        <v>-1.3736263736263743</v>
      </c>
      <c r="T122" s="74">
        <f t="shared" si="23"/>
        <v>-2.9954845331353348</v>
      </c>
      <c r="U122" s="73">
        <f>'Расчет субсидий'!Z122-1</f>
        <v>2.2765957446808511</v>
      </c>
      <c r="V122" s="73">
        <f>U122*'Расчет субсидий'!AA122</f>
        <v>56.914893617021278</v>
      </c>
      <c r="W122" s="74">
        <f t="shared" si="24"/>
        <v>124.11503361335636</v>
      </c>
      <c r="X122" s="32" t="s">
        <v>376</v>
      </c>
      <c r="Y122" s="32" t="s">
        <v>376</v>
      </c>
      <c r="Z122" s="32" t="s">
        <v>376</v>
      </c>
      <c r="AA122" s="31" t="s">
        <v>429</v>
      </c>
      <c r="AB122" s="31" t="s">
        <v>429</v>
      </c>
      <c r="AC122" s="31" t="s">
        <v>429</v>
      </c>
      <c r="AD122" s="73">
        <f>'Расчет субсидий'!AL122-1</f>
        <v>-0.17346938775510201</v>
      </c>
      <c r="AE122" s="73">
        <f>AD122*'Расчет субсидий'!AM122</f>
        <v>-3.4693877551020402</v>
      </c>
      <c r="AF122" s="74">
        <f t="shared" si="25"/>
        <v>-7.5657380779760981</v>
      </c>
      <c r="AG122" s="73">
        <f t="shared" si="26"/>
        <v>52.093060177021499</v>
      </c>
      <c r="AH122" s="31" t="str">
        <f>IF('Расчет субсидий'!AZ122="+",'Расчет субсидий'!AZ122,"-")</f>
        <v>-</v>
      </c>
    </row>
    <row r="123" spans="1:34" ht="15" customHeight="1">
      <c r="A123" s="38" t="s">
        <v>123</v>
      </c>
      <c r="B123" s="70">
        <f>'Расчет субсидий'!AS123</f>
        <v>69.86363636363626</v>
      </c>
      <c r="C123" s="73">
        <f>'Расчет субсидий'!D123-1</f>
        <v>0.39166691836056655</v>
      </c>
      <c r="D123" s="73">
        <f>C123*'Расчет субсидий'!E123</f>
        <v>3.9166691836056655</v>
      </c>
      <c r="E123" s="74">
        <f t="shared" si="20"/>
        <v>37.8804731830216</v>
      </c>
      <c r="F123" s="32" t="s">
        <v>376</v>
      </c>
      <c r="G123" s="32" t="s">
        <v>376</v>
      </c>
      <c r="H123" s="32" t="s">
        <v>376</v>
      </c>
      <c r="I123" s="32" t="s">
        <v>376</v>
      </c>
      <c r="J123" s="32" t="s">
        <v>376</v>
      </c>
      <c r="K123" s="32" t="s">
        <v>376</v>
      </c>
      <c r="L123" s="73">
        <f>'Расчет субсидий'!P123-1</f>
        <v>3.9998726155217934E-2</v>
      </c>
      <c r="M123" s="73">
        <f>L123*'Расчет субсидий'!Q123</f>
        <v>0.79997452310435868</v>
      </c>
      <c r="N123" s="74">
        <f t="shared" si="21"/>
        <v>7.7370367649120642</v>
      </c>
      <c r="O123" s="73">
        <f>'Расчет субсидий'!R123-1</f>
        <v>0</v>
      </c>
      <c r="P123" s="73">
        <f>O123*'Расчет субсидий'!S123</f>
        <v>0</v>
      </c>
      <c r="Q123" s="74">
        <f t="shared" si="22"/>
        <v>0</v>
      </c>
      <c r="R123" s="73">
        <f>'Расчет субсидий'!V123-1</f>
        <v>-0.19036697247706436</v>
      </c>
      <c r="S123" s="73">
        <f>R123*'Расчет субсидий'!W123</f>
        <v>-5.7110091743119309</v>
      </c>
      <c r="T123" s="74">
        <f t="shared" si="23"/>
        <v>-55.234618941280068</v>
      </c>
      <c r="U123" s="73">
        <f>'Расчет субсидий'!Z123-1</f>
        <v>0.47499999999999987</v>
      </c>
      <c r="V123" s="73">
        <f>U123*'Расчет субсидий'!AA123</f>
        <v>9.4999999999999964</v>
      </c>
      <c r="W123" s="74">
        <f t="shared" si="24"/>
        <v>91.880237612362166</v>
      </c>
      <c r="X123" s="32" t="s">
        <v>376</v>
      </c>
      <c r="Y123" s="32" t="s">
        <v>376</v>
      </c>
      <c r="Z123" s="32" t="s">
        <v>376</v>
      </c>
      <c r="AA123" s="31" t="s">
        <v>429</v>
      </c>
      <c r="AB123" s="31" t="s">
        <v>429</v>
      </c>
      <c r="AC123" s="31" t="s">
        <v>429</v>
      </c>
      <c r="AD123" s="73">
        <f>'Расчет субсидий'!AL123-1</f>
        <v>-6.4102564102564097E-2</v>
      </c>
      <c r="AE123" s="73">
        <f>AD123*'Расчет субсидий'!AM123</f>
        <v>-1.2820512820512819</v>
      </c>
      <c r="AF123" s="74">
        <f t="shared" si="25"/>
        <v>-12.399492255379513</v>
      </c>
      <c r="AG123" s="73">
        <f t="shared" si="26"/>
        <v>7.2235832503468087</v>
      </c>
      <c r="AH123" s="31" t="str">
        <f>IF('Расчет субсидий'!AZ123="+",'Расчет субсидий'!AZ123,"-")</f>
        <v>-</v>
      </c>
    </row>
    <row r="124" spans="1:34" ht="15" customHeight="1">
      <c r="A124" s="38" t="s">
        <v>124</v>
      </c>
      <c r="B124" s="70">
        <f>'Расчет субсидий'!AS124</f>
        <v>47.227272727272748</v>
      </c>
      <c r="C124" s="73">
        <f>'Расчет субсидий'!D124-1</f>
        <v>-0.10519480519480529</v>
      </c>
      <c r="D124" s="73">
        <f>C124*'Расчет субсидий'!E124</f>
        <v>-1.0519480519480529</v>
      </c>
      <c r="E124" s="74">
        <f t="shared" si="20"/>
        <v>-4.0903980064615553</v>
      </c>
      <c r="F124" s="32" t="s">
        <v>376</v>
      </c>
      <c r="G124" s="32" t="s">
        <v>376</v>
      </c>
      <c r="H124" s="32" t="s">
        <v>376</v>
      </c>
      <c r="I124" s="32" t="s">
        <v>376</v>
      </c>
      <c r="J124" s="32" t="s">
        <v>376</v>
      </c>
      <c r="K124" s="32" t="s">
        <v>376</v>
      </c>
      <c r="L124" s="73">
        <f>'Расчет субсидий'!P124-1</f>
        <v>0.19624470018170803</v>
      </c>
      <c r="M124" s="73">
        <f>L124*'Расчет субсидий'!Q124</f>
        <v>3.9248940036341606</v>
      </c>
      <c r="N124" s="74">
        <f t="shared" si="21"/>
        <v>15.261569787888041</v>
      </c>
      <c r="O124" s="73">
        <f>'Расчет субсидий'!R124-1</f>
        <v>0</v>
      </c>
      <c r="P124" s="73">
        <f>O124*'Расчет субсидий'!S124</f>
        <v>0</v>
      </c>
      <c r="Q124" s="74">
        <f t="shared" si="22"/>
        <v>0</v>
      </c>
      <c r="R124" s="73">
        <f>'Расчет субсидий'!V124-1</f>
        <v>0.53333333333333321</v>
      </c>
      <c r="S124" s="73">
        <f>R124*'Расчет субсидий'!W124</f>
        <v>7.9999999999999982</v>
      </c>
      <c r="T124" s="74">
        <f t="shared" si="23"/>
        <v>31.107224345435991</v>
      </c>
      <c r="U124" s="73">
        <f>'Расчет субсидий'!Z124-1</f>
        <v>3.6363636363636376E-2</v>
      </c>
      <c r="V124" s="73">
        <f>U124*'Расчет субсидий'!AA124</f>
        <v>1.2727272727272732</v>
      </c>
      <c r="W124" s="74">
        <f t="shared" si="24"/>
        <v>4.9488766004102738</v>
      </c>
      <c r="X124" s="32" t="s">
        <v>376</v>
      </c>
      <c r="Y124" s="32" t="s">
        <v>376</v>
      </c>
      <c r="Z124" s="32" t="s">
        <v>376</v>
      </c>
      <c r="AA124" s="31" t="s">
        <v>429</v>
      </c>
      <c r="AB124" s="31" t="s">
        <v>429</v>
      </c>
      <c r="AC124" s="31" t="s">
        <v>429</v>
      </c>
      <c r="AD124" s="73">
        <f>'Расчет субсидий'!AL124-1</f>
        <v>0</v>
      </c>
      <c r="AE124" s="73">
        <f>AD124*'Расчет субсидий'!AM124</f>
        <v>0</v>
      </c>
      <c r="AF124" s="74">
        <f t="shared" si="25"/>
        <v>0</v>
      </c>
      <c r="AG124" s="73">
        <f t="shared" si="26"/>
        <v>12.145673224413379</v>
      </c>
      <c r="AH124" s="31" t="str">
        <f>IF('Расчет субсидий'!AZ124="+",'Расчет субсидий'!AZ124,"-")</f>
        <v>-</v>
      </c>
    </row>
    <row r="125" spans="1:34" ht="15" customHeight="1">
      <c r="A125" s="38" t="s">
        <v>125</v>
      </c>
      <c r="B125" s="70">
        <f>'Расчет субсидий'!AS125</f>
        <v>-61.718181818181733</v>
      </c>
      <c r="C125" s="73">
        <f>'Расчет субсидий'!D125-1</f>
        <v>-2.7304469273742971E-2</v>
      </c>
      <c r="D125" s="73">
        <f>C125*'Расчет субсидий'!E125</f>
        <v>-0.27304469273742971</v>
      </c>
      <c r="E125" s="74">
        <f t="shared" si="20"/>
        <v>-2.3009520182606926</v>
      </c>
      <c r="F125" s="32" t="s">
        <v>376</v>
      </c>
      <c r="G125" s="32" t="s">
        <v>376</v>
      </c>
      <c r="H125" s="32" t="s">
        <v>376</v>
      </c>
      <c r="I125" s="32" t="s">
        <v>376</v>
      </c>
      <c r="J125" s="32" t="s">
        <v>376</v>
      </c>
      <c r="K125" s="32" t="s">
        <v>376</v>
      </c>
      <c r="L125" s="73">
        <f>'Расчет субсидий'!P125-1</f>
        <v>-2.076540243693159E-2</v>
      </c>
      <c r="M125" s="73">
        <f>L125*'Расчет субсидий'!Q125</f>
        <v>-0.41530804873863181</v>
      </c>
      <c r="N125" s="74">
        <f t="shared" si="21"/>
        <v>-3.4998076079215736</v>
      </c>
      <c r="O125" s="73">
        <f>'Расчет субсидий'!R125-1</f>
        <v>0</v>
      </c>
      <c r="P125" s="73">
        <f>O125*'Расчет субсидий'!S125</f>
        <v>0</v>
      </c>
      <c r="Q125" s="74">
        <f t="shared" si="22"/>
        <v>0</v>
      </c>
      <c r="R125" s="73">
        <f>'Расчет субсидий'!V125-1</f>
        <v>0.171025641025641</v>
      </c>
      <c r="S125" s="73">
        <f>R125*'Расчет субсидий'!W125</f>
        <v>5.1307692307692303</v>
      </c>
      <c r="T125" s="74">
        <f t="shared" si="23"/>
        <v>43.23707484811321</v>
      </c>
      <c r="U125" s="73">
        <f>'Расчет субсидий'!Z125-1</f>
        <v>-0.48235294117647054</v>
      </c>
      <c r="V125" s="73">
        <f>U125*'Расчет субсидий'!AA125</f>
        <v>-9.6470588235294112</v>
      </c>
      <c r="W125" s="74">
        <f t="shared" si="24"/>
        <v>-81.295919901382277</v>
      </c>
      <c r="X125" s="32" t="s">
        <v>376</v>
      </c>
      <c r="Y125" s="32" t="s">
        <v>376</v>
      </c>
      <c r="Z125" s="32" t="s">
        <v>376</v>
      </c>
      <c r="AA125" s="31" t="s">
        <v>429</v>
      </c>
      <c r="AB125" s="31" t="s">
        <v>429</v>
      </c>
      <c r="AC125" s="31" t="s">
        <v>429</v>
      </c>
      <c r="AD125" s="73">
        <f>'Расчет субсидий'!AL125-1</f>
        <v>-0.10596026490066224</v>
      </c>
      <c r="AE125" s="73">
        <f>AD125*'Расчет субсидий'!AM125</f>
        <v>-2.1192052980132448</v>
      </c>
      <c r="AF125" s="74">
        <f t="shared" si="25"/>
        <v>-17.858577138730396</v>
      </c>
      <c r="AG125" s="73">
        <f t="shared" si="26"/>
        <v>-7.3238476322494872</v>
      </c>
      <c r="AH125" s="31" t="str">
        <f>IF('Расчет субсидий'!AZ125="+",'Расчет субсидий'!AZ125,"-")</f>
        <v>-</v>
      </c>
    </row>
    <row r="126" spans="1:34" ht="15" customHeight="1">
      <c r="A126" s="38" t="s">
        <v>126</v>
      </c>
      <c r="B126" s="70">
        <f>'Расчет субсидий'!AS126</f>
        <v>151.67272727272723</v>
      </c>
      <c r="C126" s="73">
        <f>'Расчет субсидий'!D126-1</f>
        <v>-4.517918088737205E-2</v>
      </c>
      <c r="D126" s="73">
        <f>C126*'Расчет субсидий'!E126</f>
        <v>-0.4517918088737205</v>
      </c>
      <c r="E126" s="74">
        <f t="shared" si="20"/>
        <v>-2.7767773012160752</v>
      </c>
      <c r="F126" s="32" t="s">
        <v>376</v>
      </c>
      <c r="G126" s="32" t="s">
        <v>376</v>
      </c>
      <c r="H126" s="32" t="s">
        <v>376</v>
      </c>
      <c r="I126" s="32" t="s">
        <v>376</v>
      </c>
      <c r="J126" s="32" t="s">
        <v>376</v>
      </c>
      <c r="K126" s="32" t="s">
        <v>376</v>
      </c>
      <c r="L126" s="73">
        <f>'Расчет субсидий'!P126-1</f>
        <v>-5.4107620652066202E-2</v>
      </c>
      <c r="M126" s="73">
        <f>L126*'Расчет субсидий'!Q126</f>
        <v>-1.082152413041324</v>
      </c>
      <c r="N126" s="74">
        <f t="shared" si="21"/>
        <v>-6.6510640475760479</v>
      </c>
      <c r="O126" s="73">
        <f>'Расчет субсидий'!R126-1</f>
        <v>0</v>
      </c>
      <c r="P126" s="73">
        <f>O126*'Расчет субсидий'!S126</f>
        <v>0</v>
      </c>
      <c r="Q126" s="74">
        <f t="shared" si="22"/>
        <v>0</v>
      </c>
      <c r="R126" s="73">
        <f>'Расчет субсидий'!V126-1</f>
        <v>0.7615384615384615</v>
      </c>
      <c r="S126" s="73">
        <f>R126*'Расчет субсидий'!W126</f>
        <v>22.846153846153847</v>
      </c>
      <c r="T126" s="74">
        <f t="shared" si="23"/>
        <v>140.41574055589388</v>
      </c>
      <c r="U126" s="73">
        <f>'Расчет субсидий'!Z126-1</f>
        <v>0.19166666666666665</v>
      </c>
      <c r="V126" s="73">
        <f>U126*'Расчет субсидий'!AA126</f>
        <v>3.833333333333333</v>
      </c>
      <c r="W126" s="74">
        <f t="shared" si="24"/>
        <v>23.560216849726299</v>
      </c>
      <c r="X126" s="32" t="s">
        <v>376</v>
      </c>
      <c r="Y126" s="32" t="s">
        <v>376</v>
      </c>
      <c r="Z126" s="32" t="s">
        <v>376</v>
      </c>
      <c r="AA126" s="31" t="s">
        <v>429</v>
      </c>
      <c r="AB126" s="31" t="s">
        <v>429</v>
      </c>
      <c r="AC126" s="31" t="s">
        <v>429</v>
      </c>
      <c r="AD126" s="73">
        <f>'Расчет субсидий'!AL126-1</f>
        <v>-2.3391812865497075E-2</v>
      </c>
      <c r="AE126" s="73">
        <f>AD126*'Расчет субсидий'!AM126</f>
        <v>-0.46783625730994149</v>
      </c>
      <c r="AF126" s="74">
        <f t="shared" si="25"/>
        <v>-2.8753887841008452</v>
      </c>
      <c r="AG126" s="73">
        <f t="shared" si="26"/>
        <v>24.677706700262195</v>
      </c>
      <c r="AH126" s="31" t="str">
        <f>IF('Расчет субсидий'!AZ126="+",'Расчет субсидий'!AZ126,"-")</f>
        <v>-</v>
      </c>
    </row>
    <row r="127" spans="1:34" ht="15" customHeight="1">
      <c r="A127" s="38" t="s">
        <v>127</v>
      </c>
      <c r="B127" s="70">
        <f>'Расчет субсидий'!AS127</f>
        <v>-62.581818181818107</v>
      </c>
      <c r="C127" s="73">
        <f>'Расчет субсидий'!D127-1</f>
        <v>-1.8478260869565166E-2</v>
      </c>
      <c r="D127" s="73">
        <f>C127*'Расчет субсидий'!E127</f>
        <v>-0.18478260869565166</v>
      </c>
      <c r="E127" s="74">
        <f t="shared" si="20"/>
        <v>-1.1129028130190888</v>
      </c>
      <c r="F127" s="32" t="s">
        <v>376</v>
      </c>
      <c r="G127" s="32" t="s">
        <v>376</v>
      </c>
      <c r="H127" s="32" t="s">
        <v>376</v>
      </c>
      <c r="I127" s="32" t="s">
        <v>376</v>
      </c>
      <c r="J127" s="32" t="s">
        <v>376</v>
      </c>
      <c r="K127" s="32" t="s">
        <v>376</v>
      </c>
      <c r="L127" s="73">
        <f>'Расчет субсидий'!P127-1</f>
        <v>0.26640873290037304</v>
      </c>
      <c r="M127" s="73">
        <f>L127*'Расчет субсидий'!Q127</f>
        <v>5.3281746580074607</v>
      </c>
      <c r="N127" s="74">
        <f t="shared" si="21"/>
        <v>32.09036070553681</v>
      </c>
      <c r="O127" s="73">
        <f>'Расчет субсидий'!R127-1</f>
        <v>0</v>
      </c>
      <c r="P127" s="73">
        <f>O127*'Расчет субсидий'!S127</f>
        <v>0</v>
      </c>
      <c r="Q127" s="74">
        <f t="shared" si="22"/>
        <v>0</v>
      </c>
      <c r="R127" s="73">
        <f>'Расчет субсидий'!V127-1</f>
        <v>-0.53597122302158273</v>
      </c>
      <c r="S127" s="73">
        <f>R127*'Расчет субсидий'!W127</f>
        <v>-16.079136690647481</v>
      </c>
      <c r="T127" s="74">
        <f t="shared" si="23"/>
        <v>-96.840912574263925</v>
      </c>
      <c r="U127" s="73">
        <f>'Расчет субсидий'!Z127-1</f>
        <v>6.25E-2</v>
      </c>
      <c r="V127" s="73">
        <f>U127*'Расчет субсидий'!AA127</f>
        <v>1.25</v>
      </c>
      <c r="W127" s="74">
        <f t="shared" si="24"/>
        <v>7.5284602057173871</v>
      </c>
      <c r="X127" s="32" t="s">
        <v>376</v>
      </c>
      <c r="Y127" s="32" t="s">
        <v>376</v>
      </c>
      <c r="Z127" s="32" t="s">
        <v>376</v>
      </c>
      <c r="AA127" s="31" t="s">
        <v>429</v>
      </c>
      <c r="AB127" s="31" t="s">
        <v>429</v>
      </c>
      <c r="AC127" s="31" t="s">
        <v>429</v>
      </c>
      <c r="AD127" s="73">
        <f>'Расчет субсидий'!AL127-1</f>
        <v>-3.5256410256410242E-2</v>
      </c>
      <c r="AE127" s="73">
        <f>AD127*'Расчет субсидий'!AM127</f>
        <v>-0.70512820512820484</v>
      </c>
      <c r="AF127" s="74">
        <f t="shared" si="25"/>
        <v>-4.2468237057892937</v>
      </c>
      <c r="AG127" s="73">
        <f t="shared" si="26"/>
        <v>-10.390872846463875</v>
      </c>
      <c r="AH127" s="31" t="str">
        <f>IF('Расчет субсидий'!AZ127="+",'Расчет субсидий'!AZ127,"-")</f>
        <v>-</v>
      </c>
    </row>
    <row r="128" spans="1:34" ht="15" customHeight="1">
      <c r="A128" s="38" t="s">
        <v>128</v>
      </c>
      <c r="B128" s="70">
        <f>'Расчет субсидий'!AS128</f>
        <v>14.609090909090924</v>
      </c>
      <c r="C128" s="73">
        <f>'Расчет субсидий'!D128-1</f>
        <v>-2.090483619344774E-2</v>
      </c>
      <c r="D128" s="73">
        <f>C128*'Расчет субсидий'!E128</f>
        <v>-0.2090483619344774</v>
      </c>
      <c r="E128" s="74">
        <f t="shared" si="20"/>
        <v>-1.2644399221047831</v>
      </c>
      <c r="F128" s="32" t="s">
        <v>376</v>
      </c>
      <c r="G128" s="32" t="s">
        <v>376</v>
      </c>
      <c r="H128" s="32" t="s">
        <v>376</v>
      </c>
      <c r="I128" s="32" t="s">
        <v>376</v>
      </c>
      <c r="J128" s="32" t="s">
        <v>376</v>
      </c>
      <c r="K128" s="32" t="s">
        <v>376</v>
      </c>
      <c r="L128" s="73">
        <f>'Расчет субсидий'!P128-1</f>
        <v>-0.29076293038070677</v>
      </c>
      <c r="M128" s="73">
        <f>L128*'Расчет субсидий'!Q128</f>
        <v>-5.815258607614135</v>
      </c>
      <c r="N128" s="74">
        <f t="shared" si="21"/>
        <v>-35.173895039347258</v>
      </c>
      <c r="O128" s="73">
        <f>'Расчет субсидий'!R128-1</f>
        <v>0</v>
      </c>
      <c r="P128" s="73">
        <f>O128*'Расчет субсидий'!S128</f>
        <v>0</v>
      </c>
      <c r="Q128" s="74">
        <f t="shared" si="22"/>
        <v>0</v>
      </c>
      <c r="R128" s="73">
        <f>'Расчет субсидий'!V128-1</f>
        <v>4.8043925875085769E-2</v>
      </c>
      <c r="S128" s="73">
        <f>R128*'Расчет субсидий'!W128</f>
        <v>1.6815374056280019</v>
      </c>
      <c r="T128" s="74">
        <f t="shared" si="23"/>
        <v>10.170866714827314</v>
      </c>
      <c r="U128" s="73">
        <f>'Расчет субсидий'!Z128-1</f>
        <v>0.82857142857142874</v>
      </c>
      <c r="V128" s="73">
        <f>U128*'Расчет субсидий'!AA128</f>
        <v>12.428571428571431</v>
      </c>
      <c r="W128" s="74">
        <f t="shared" si="24"/>
        <v>75.174862618355476</v>
      </c>
      <c r="X128" s="32" t="s">
        <v>376</v>
      </c>
      <c r="Y128" s="32" t="s">
        <v>376</v>
      </c>
      <c r="Z128" s="32" t="s">
        <v>376</v>
      </c>
      <c r="AA128" s="31" t="s">
        <v>429</v>
      </c>
      <c r="AB128" s="31" t="s">
        <v>429</v>
      </c>
      <c r="AC128" s="31" t="s">
        <v>429</v>
      </c>
      <c r="AD128" s="73">
        <f>'Расчет субсидий'!AL128-1</f>
        <v>-0.28352490421455934</v>
      </c>
      <c r="AE128" s="73">
        <f>AD128*'Расчет субсидий'!AM128</f>
        <v>-5.6704980842911867</v>
      </c>
      <c r="AF128" s="74">
        <f t="shared" si="25"/>
        <v>-34.298303462639822</v>
      </c>
      <c r="AG128" s="73">
        <f t="shared" si="26"/>
        <v>2.4153037803596336</v>
      </c>
      <c r="AH128" s="31" t="str">
        <f>IF('Расчет субсидий'!AZ128="+",'Расчет субсидий'!AZ128,"-")</f>
        <v>-</v>
      </c>
    </row>
    <row r="129" spans="1:34" ht="15" customHeight="1">
      <c r="A129" s="37" t="s">
        <v>129</v>
      </c>
      <c r="B129" s="75"/>
      <c r="C129" s="76"/>
      <c r="D129" s="76"/>
      <c r="E129" s="77"/>
      <c r="F129" s="76"/>
      <c r="G129" s="76"/>
      <c r="H129" s="77"/>
      <c r="I129" s="77"/>
      <c r="J129" s="77"/>
      <c r="K129" s="77"/>
      <c r="L129" s="76"/>
      <c r="M129" s="76"/>
      <c r="N129" s="77"/>
      <c r="O129" s="76"/>
      <c r="P129" s="76"/>
      <c r="Q129" s="77"/>
      <c r="R129" s="76"/>
      <c r="S129" s="76"/>
      <c r="T129" s="77"/>
      <c r="U129" s="76"/>
      <c r="V129" s="76"/>
      <c r="W129" s="77"/>
      <c r="X129" s="77"/>
      <c r="Y129" s="77"/>
      <c r="Z129" s="77"/>
      <c r="AA129" s="77"/>
      <c r="AB129" s="77"/>
      <c r="AC129" s="77"/>
      <c r="AD129" s="76"/>
      <c r="AE129" s="76"/>
      <c r="AF129" s="77"/>
      <c r="AG129" s="77"/>
      <c r="AH129" s="78"/>
    </row>
    <row r="130" spans="1:34" ht="15" customHeight="1">
      <c r="A130" s="38" t="s">
        <v>130</v>
      </c>
      <c r="B130" s="70">
        <f>'Расчет субсидий'!AS130</f>
        <v>-1.6636363636363569</v>
      </c>
      <c r="C130" s="73">
        <f>'Расчет субсидий'!D130-1</f>
        <v>0.11492001305909239</v>
      </c>
      <c r="D130" s="73">
        <f>C130*'Расчет субсидий'!E130</f>
        <v>1.1492001305909239</v>
      </c>
      <c r="E130" s="74">
        <f t="shared" si="20"/>
        <v>0.97368071338333595</v>
      </c>
      <c r="F130" s="32" t="s">
        <v>376</v>
      </c>
      <c r="G130" s="32" t="s">
        <v>376</v>
      </c>
      <c r="H130" s="32" t="s">
        <v>376</v>
      </c>
      <c r="I130" s="32" t="s">
        <v>376</v>
      </c>
      <c r="J130" s="32" t="s">
        <v>376</v>
      </c>
      <c r="K130" s="32" t="s">
        <v>376</v>
      </c>
      <c r="L130" s="73">
        <f>'Расчет субсидий'!P130-1</f>
        <v>5.2197575657623396E-2</v>
      </c>
      <c r="M130" s="73">
        <f>L130*'Расчет субсидий'!Q130</f>
        <v>1.0439515131524679</v>
      </c>
      <c r="N130" s="74">
        <f t="shared" si="21"/>
        <v>0.88450690789708819</v>
      </c>
      <c r="O130" s="73">
        <f>'Расчет субсидий'!R130-1</f>
        <v>0</v>
      </c>
      <c r="P130" s="73">
        <f>O130*'Расчет субсидий'!S130</f>
        <v>0</v>
      </c>
      <c r="Q130" s="74">
        <f t="shared" si="22"/>
        <v>0</v>
      </c>
      <c r="R130" s="73">
        <f>'Расчет субсидий'!V130-1</f>
        <v>-0.1301906233900052</v>
      </c>
      <c r="S130" s="73">
        <f>R130*'Расчет субсидий'!W130</f>
        <v>-3.905718701700156</v>
      </c>
      <c r="T130" s="74">
        <f t="shared" si="23"/>
        <v>-3.309191210925607</v>
      </c>
      <c r="U130" s="73">
        <f>'Расчет субсидий'!Z130-1</f>
        <v>0.12560975609756087</v>
      </c>
      <c r="V130" s="73">
        <f>U130*'Расчет субсидий'!AA130</f>
        <v>2.5121951219512173</v>
      </c>
      <c r="W130" s="74">
        <f t="shared" si="24"/>
        <v>2.1285030112568948</v>
      </c>
      <c r="X130" s="32" t="s">
        <v>376</v>
      </c>
      <c r="Y130" s="32" t="s">
        <v>376</v>
      </c>
      <c r="Z130" s="32" t="s">
        <v>376</v>
      </c>
      <c r="AA130" s="31" t="s">
        <v>429</v>
      </c>
      <c r="AB130" s="31" t="s">
        <v>429</v>
      </c>
      <c r="AC130" s="31" t="s">
        <v>429</v>
      </c>
      <c r="AD130" s="73">
        <f>'Расчет субсидий'!AL130-1</f>
        <v>-0.13815789473684215</v>
      </c>
      <c r="AE130" s="73">
        <f>AD130*'Расчет субсидий'!AM130</f>
        <v>-2.7631578947368429</v>
      </c>
      <c r="AF130" s="74">
        <f t="shared" si="25"/>
        <v>-2.3411357852480692</v>
      </c>
      <c r="AG130" s="73">
        <f t="shared" si="26"/>
        <v>-1.9635298307423898</v>
      </c>
      <c r="AH130" s="31" t="str">
        <f>IF('Расчет субсидий'!AZ130="+",'Расчет субсидий'!AZ130,"-")</f>
        <v>-</v>
      </c>
    </row>
    <row r="131" spans="1:34" ht="15" customHeight="1">
      <c r="A131" s="38" t="s">
        <v>131</v>
      </c>
      <c r="B131" s="70">
        <f>'Расчет субсидий'!AS131</f>
        <v>64.418181818181665</v>
      </c>
      <c r="C131" s="73">
        <f>'Расчет субсидий'!D131-1</f>
        <v>-1</v>
      </c>
      <c r="D131" s="73">
        <f>C131*'Расчет субсидий'!E131</f>
        <v>0</v>
      </c>
      <c r="E131" s="74">
        <f t="shared" si="20"/>
        <v>0</v>
      </c>
      <c r="F131" s="32" t="s">
        <v>376</v>
      </c>
      <c r="G131" s="32" t="s">
        <v>376</v>
      </c>
      <c r="H131" s="32" t="s">
        <v>376</v>
      </c>
      <c r="I131" s="32" t="s">
        <v>376</v>
      </c>
      <c r="J131" s="32" t="s">
        <v>376</v>
      </c>
      <c r="K131" s="32" t="s">
        <v>376</v>
      </c>
      <c r="L131" s="73">
        <f>'Расчет субсидий'!P131-1</f>
        <v>-0.31959030208738493</v>
      </c>
      <c r="M131" s="73">
        <f>L131*'Расчет субсидий'!Q131</f>
        <v>-6.3918060417476985</v>
      </c>
      <c r="N131" s="74">
        <f t="shared" si="21"/>
        <v>-68.751994274161248</v>
      </c>
      <c r="O131" s="73">
        <f>'Расчет субсидий'!R131-1</f>
        <v>0</v>
      </c>
      <c r="P131" s="73">
        <f>O131*'Расчет субсидий'!S131</f>
        <v>0</v>
      </c>
      <c r="Q131" s="74">
        <f t="shared" si="22"/>
        <v>0</v>
      </c>
      <c r="R131" s="73">
        <f>'Расчет субсидий'!V131-1</f>
        <v>0.22750000000000004</v>
      </c>
      <c r="S131" s="73">
        <f>R131*'Расчет субсидий'!W131</f>
        <v>9.1000000000000014</v>
      </c>
      <c r="T131" s="74">
        <f t="shared" si="23"/>
        <v>97.882060846107763</v>
      </c>
      <c r="U131" s="73">
        <f>'Расчет субсидий'!Z131-1</f>
        <v>0.21111111111111125</v>
      </c>
      <c r="V131" s="73">
        <f>U131*'Расчет субсидий'!AA131</f>
        <v>2.1111111111111125</v>
      </c>
      <c r="W131" s="74">
        <f t="shared" si="24"/>
        <v>22.707682003370557</v>
      </c>
      <c r="X131" s="32" t="s">
        <v>376</v>
      </c>
      <c r="Y131" s="32" t="s">
        <v>376</v>
      </c>
      <c r="Z131" s="32" t="s">
        <v>376</v>
      </c>
      <c r="AA131" s="31" t="s">
        <v>429</v>
      </c>
      <c r="AB131" s="31" t="s">
        <v>429</v>
      </c>
      <c r="AC131" s="31" t="s">
        <v>429</v>
      </c>
      <c r="AD131" s="73">
        <f>'Расчет субсидий'!AL131-1</f>
        <v>5.8479532163742798E-2</v>
      </c>
      <c r="AE131" s="73">
        <f>AD131*'Расчет субсидий'!AM131</f>
        <v>1.169590643274856</v>
      </c>
      <c r="AF131" s="74">
        <f t="shared" si="25"/>
        <v>12.580433242864588</v>
      </c>
      <c r="AG131" s="73">
        <f t="shared" si="26"/>
        <v>5.9888957126382714</v>
      </c>
      <c r="AH131" s="31" t="str">
        <f>IF('Расчет субсидий'!AZ131="+",'Расчет субсидий'!AZ131,"-")</f>
        <v>-</v>
      </c>
    </row>
    <row r="132" spans="1:34" ht="15" customHeight="1">
      <c r="A132" s="38" t="s">
        <v>132</v>
      </c>
      <c r="B132" s="70">
        <f>'Расчет субсидий'!AS132</f>
        <v>320.9545454545455</v>
      </c>
      <c r="C132" s="73">
        <f>'Расчет субсидий'!D132-1</f>
        <v>-9.0694725297323253E-2</v>
      </c>
      <c r="D132" s="73">
        <f>C132*'Расчет субсидий'!E132</f>
        <v>-0.90694725297323253</v>
      </c>
      <c r="E132" s="74">
        <f t="shared" si="20"/>
        <v>-12.469541194229237</v>
      </c>
      <c r="F132" s="32" t="s">
        <v>376</v>
      </c>
      <c r="G132" s="32" t="s">
        <v>376</v>
      </c>
      <c r="H132" s="32" t="s">
        <v>376</v>
      </c>
      <c r="I132" s="32" t="s">
        <v>376</v>
      </c>
      <c r="J132" s="32" t="s">
        <v>376</v>
      </c>
      <c r="K132" s="32" t="s">
        <v>376</v>
      </c>
      <c r="L132" s="73">
        <f>'Расчет субсидий'!P132-1</f>
        <v>-0.11574874695899395</v>
      </c>
      <c r="M132" s="73">
        <f>L132*'Расчет субсидий'!Q132</f>
        <v>-2.3149749391798791</v>
      </c>
      <c r="N132" s="74">
        <f t="shared" si="21"/>
        <v>-31.828394951391719</v>
      </c>
      <c r="O132" s="73">
        <f>'Расчет субсидий'!R132-1</f>
        <v>0</v>
      </c>
      <c r="P132" s="73">
        <f>O132*'Расчет субсидий'!S132</f>
        <v>0</v>
      </c>
      <c r="Q132" s="74">
        <f t="shared" si="22"/>
        <v>0</v>
      </c>
      <c r="R132" s="73">
        <f>'Расчет субсидий'!V132-1</f>
        <v>0.10733695652173902</v>
      </c>
      <c r="S132" s="73">
        <f>R132*'Расчет субсидий'!W132</f>
        <v>2.1467391304347805</v>
      </c>
      <c r="T132" s="74">
        <f t="shared" si="23"/>
        <v>29.515335023579805</v>
      </c>
      <c r="U132" s="73">
        <f>'Расчет субсидий'!Z132-1</f>
        <v>0.6964285714285714</v>
      </c>
      <c r="V132" s="73">
        <f>U132*'Расчет субсидий'!AA132</f>
        <v>20.892857142857142</v>
      </c>
      <c r="W132" s="74">
        <f t="shared" si="24"/>
        <v>287.25412856583483</v>
      </c>
      <c r="X132" s="32" t="s">
        <v>376</v>
      </c>
      <c r="Y132" s="32" t="s">
        <v>376</v>
      </c>
      <c r="Z132" s="32" t="s">
        <v>376</v>
      </c>
      <c r="AA132" s="31" t="s">
        <v>429</v>
      </c>
      <c r="AB132" s="31" t="s">
        <v>429</v>
      </c>
      <c r="AC132" s="31" t="s">
        <v>429</v>
      </c>
      <c r="AD132" s="73">
        <f>'Расчет субсидий'!AL132-1</f>
        <v>0.1763157894736842</v>
      </c>
      <c r="AE132" s="73">
        <f>AD132*'Расчет субсидий'!AM132</f>
        <v>3.5263157894736841</v>
      </c>
      <c r="AF132" s="74">
        <f t="shared" si="25"/>
        <v>48.483018010751792</v>
      </c>
      <c r="AG132" s="73">
        <f t="shared" si="26"/>
        <v>23.343989870612496</v>
      </c>
      <c r="AH132" s="31" t="str">
        <f>IF('Расчет субсидий'!AZ132="+",'Расчет субсидий'!AZ132,"-")</f>
        <v>-</v>
      </c>
    </row>
    <row r="133" spans="1:34" ht="15" customHeight="1">
      <c r="A133" s="38" t="s">
        <v>133</v>
      </c>
      <c r="B133" s="70">
        <f>'Расчет субсидий'!AS133</f>
        <v>17.763636363636351</v>
      </c>
      <c r="C133" s="73">
        <f>'Расчет субсидий'!D133-1</f>
        <v>-1</v>
      </c>
      <c r="D133" s="73">
        <f>C133*'Расчет субсидий'!E133</f>
        <v>0</v>
      </c>
      <c r="E133" s="74">
        <f t="shared" si="20"/>
        <v>0</v>
      </c>
      <c r="F133" s="32" t="s">
        <v>376</v>
      </c>
      <c r="G133" s="32" t="s">
        <v>376</v>
      </c>
      <c r="H133" s="32" t="s">
        <v>376</v>
      </c>
      <c r="I133" s="32" t="s">
        <v>376</v>
      </c>
      <c r="J133" s="32" t="s">
        <v>376</v>
      </c>
      <c r="K133" s="32" t="s">
        <v>376</v>
      </c>
      <c r="L133" s="73">
        <f>'Расчет субсидий'!P133-1</f>
        <v>0.36251411973535586</v>
      </c>
      <c r="M133" s="73">
        <f>L133*'Расчет субсидий'!Q133</f>
        <v>7.2502823947071171</v>
      </c>
      <c r="N133" s="74">
        <f t="shared" si="21"/>
        <v>51.367326851110192</v>
      </c>
      <c r="O133" s="73">
        <f>'Расчет субсидий'!R133-1</f>
        <v>0</v>
      </c>
      <c r="P133" s="73">
        <f>O133*'Расчет субсидий'!S133</f>
        <v>0</v>
      </c>
      <c r="Q133" s="74">
        <f t="shared" si="22"/>
        <v>0</v>
      </c>
      <c r="R133" s="73">
        <f>'Расчет субсидий'!V133-1</f>
        <v>-0.21566820276497689</v>
      </c>
      <c r="S133" s="73">
        <f>R133*'Расчет субсидий'!W133</f>
        <v>-4.3133640552995374</v>
      </c>
      <c r="T133" s="74">
        <f t="shared" si="23"/>
        <v>-30.55963467273358</v>
      </c>
      <c r="U133" s="73">
        <f>'Расчет субсидий'!Z133-1</f>
        <v>0.49512195121951219</v>
      </c>
      <c r="V133" s="73">
        <f>U133*'Расчет субсидий'!AA133</f>
        <v>4.9512195121951219</v>
      </c>
      <c r="W133" s="74">
        <f t="shared" si="24"/>
        <v>35.07875930187064</v>
      </c>
      <c r="X133" s="32" t="s">
        <v>376</v>
      </c>
      <c r="Y133" s="32" t="s">
        <v>376</v>
      </c>
      <c r="Z133" s="32" t="s">
        <v>376</v>
      </c>
      <c r="AA133" s="31" t="s">
        <v>429</v>
      </c>
      <c r="AB133" s="31" t="s">
        <v>429</v>
      </c>
      <c r="AC133" s="31" t="s">
        <v>429</v>
      </c>
      <c r="AD133" s="73">
        <f>'Расчет субсидий'!AL133-1</f>
        <v>-0.26904376012965969</v>
      </c>
      <c r="AE133" s="73">
        <f>AD133*'Расчет субсидий'!AM133</f>
        <v>-5.3808752025931934</v>
      </c>
      <c r="AF133" s="74">
        <f t="shared" si="25"/>
        <v>-38.122815116610901</v>
      </c>
      <c r="AG133" s="73">
        <f t="shared" si="26"/>
        <v>2.5072626490095082</v>
      </c>
      <c r="AH133" s="31" t="str">
        <f>IF('Расчет субсидий'!AZ133="+",'Расчет субсидий'!AZ133,"-")</f>
        <v>-</v>
      </c>
    </row>
    <row r="134" spans="1:34" ht="15" customHeight="1">
      <c r="A134" s="38" t="s">
        <v>134</v>
      </c>
      <c r="B134" s="70">
        <f>'Расчет субсидий'!AS134</f>
        <v>-33.727272727272748</v>
      </c>
      <c r="C134" s="73">
        <f>'Расчет субсидий'!D134-1</f>
        <v>-1</v>
      </c>
      <c r="D134" s="73">
        <f>C134*'Расчет субсидий'!E134</f>
        <v>0</v>
      </c>
      <c r="E134" s="74">
        <f t="shared" si="20"/>
        <v>0</v>
      </c>
      <c r="F134" s="32" t="s">
        <v>376</v>
      </c>
      <c r="G134" s="32" t="s">
        <v>376</v>
      </c>
      <c r="H134" s="32" t="s">
        <v>376</v>
      </c>
      <c r="I134" s="32" t="s">
        <v>376</v>
      </c>
      <c r="J134" s="32" t="s">
        <v>376</v>
      </c>
      <c r="K134" s="32" t="s">
        <v>376</v>
      </c>
      <c r="L134" s="73">
        <f>'Расчет субсидий'!P134-1</f>
        <v>-0.53653783696005197</v>
      </c>
      <c r="M134" s="73">
        <f>L134*'Расчет субсидий'!Q134</f>
        <v>-10.730756739201039</v>
      </c>
      <c r="N134" s="74">
        <f t="shared" si="21"/>
        <v>-29.725928438801201</v>
      </c>
      <c r="O134" s="73">
        <f>'Расчет субсидий'!R134-1</f>
        <v>0</v>
      </c>
      <c r="P134" s="73">
        <f>O134*'Расчет субсидий'!S134</f>
        <v>0</v>
      </c>
      <c r="Q134" s="74">
        <f t="shared" si="22"/>
        <v>0</v>
      </c>
      <c r="R134" s="73">
        <f>'Расчет субсидий'!V134-1</f>
        <v>0</v>
      </c>
      <c r="S134" s="73">
        <f>R134*'Расчет субсидий'!W134</f>
        <v>0</v>
      </c>
      <c r="T134" s="74">
        <f t="shared" si="23"/>
        <v>0</v>
      </c>
      <c r="U134" s="73">
        <f>'Расчет субсидий'!Z134-1</f>
        <v>9.9999999999999867E-2</v>
      </c>
      <c r="V134" s="73">
        <f>U134*'Расчет субсидий'!AA134</f>
        <v>2.999999999999996</v>
      </c>
      <c r="W134" s="74">
        <f t="shared" si="24"/>
        <v>8.3104842914408703</v>
      </c>
      <c r="X134" s="32" t="s">
        <v>376</v>
      </c>
      <c r="Y134" s="32" t="s">
        <v>376</v>
      </c>
      <c r="Z134" s="32" t="s">
        <v>376</v>
      </c>
      <c r="AA134" s="31" t="s">
        <v>429</v>
      </c>
      <c r="AB134" s="31" t="s">
        <v>429</v>
      </c>
      <c r="AC134" s="31" t="s">
        <v>429</v>
      </c>
      <c r="AD134" s="73">
        <f>'Расчет субсидий'!AL134-1</f>
        <v>-0.22222222222222221</v>
      </c>
      <c r="AE134" s="73">
        <f>AD134*'Расчет субсидий'!AM134</f>
        <v>-4.4444444444444446</v>
      </c>
      <c r="AF134" s="74">
        <f t="shared" si="25"/>
        <v>-12.311828579912417</v>
      </c>
      <c r="AG134" s="73">
        <f t="shared" si="26"/>
        <v>-12.175201183645488</v>
      </c>
      <c r="AH134" s="31" t="str">
        <f>IF('Расчет субсидий'!AZ134="+",'Расчет субсидий'!AZ134,"-")</f>
        <v>-</v>
      </c>
    </row>
    <row r="135" spans="1:34" ht="15" customHeight="1">
      <c r="A135" s="38" t="s">
        <v>135</v>
      </c>
      <c r="B135" s="70">
        <f>'Расчет субсидий'!AS135</f>
        <v>-45.945454545454538</v>
      </c>
      <c r="C135" s="73">
        <f>'Расчет субсидий'!D135-1</f>
        <v>-1</v>
      </c>
      <c r="D135" s="73">
        <f>C135*'Расчет субсидий'!E135</f>
        <v>0</v>
      </c>
      <c r="E135" s="74">
        <f t="shared" si="20"/>
        <v>0</v>
      </c>
      <c r="F135" s="32" t="s">
        <v>376</v>
      </c>
      <c r="G135" s="32" t="s">
        <v>376</v>
      </c>
      <c r="H135" s="32" t="s">
        <v>376</v>
      </c>
      <c r="I135" s="32" t="s">
        <v>376</v>
      </c>
      <c r="J135" s="32" t="s">
        <v>376</v>
      </c>
      <c r="K135" s="32" t="s">
        <v>376</v>
      </c>
      <c r="L135" s="73">
        <f>'Расчет субсидий'!P135-1</f>
        <v>-0.49501661129568097</v>
      </c>
      <c r="M135" s="73">
        <f>L135*'Расчет субсидий'!Q135</f>
        <v>-9.9003322259136191</v>
      </c>
      <c r="N135" s="74">
        <f t="shared" si="21"/>
        <v>-30.579366310920829</v>
      </c>
      <c r="O135" s="73">
        <f>'Расчет субсидий'!R135-1</f>
        <v>0</v>
      </c>
      <c r="P135" s="73">
        <f>O135*'Расчет субсидий'!S135</f>
        <v>0</v>
      </c>
      <c r="Q135" s="74">
        <f t="shared" si="22"/>
        <v>0</v>
      </c>
      <c r="R135" s="73">
        <f>'Расчет субсидий'!V135-1</f>
        <v>2.6741996233521803E-2</v>
      </c>
      <c r="S135" s="73">
        <f>R135*'Расчет субсидий'!W135</f>
        <v>0.93596986817326311</v>
      </c>
      <c r="T135" s="74">
        <f t="shared" si="23"/>
        <v>2.8909500006413431</v>
      </c>
      <c r="U135" s="73">
        <f>'Расчет субсидий'!Z135-1</f>
        <v>-0.36250000000000004</v>
      </c>
      <c r="V135" s="73">
        <f>U135*'Расчет субсидий'!AA135</f>
        <v>-5.4375000000000009</v>
      </c>
      <c r="W135" s="74">
        <f t="shared" si="24"/>
        <v>-16.794921677518541</v>
      </c>
      <c r="X135" s="32" t="s">
        <v>376</v>
      </c>
      <c r="Y135" s="32" t="s">
        <v>376</v>
      </c>
      <c r="Z135" s="32" t="s">
        <v>376</v>
      </c>
      <c r="AA135" s="31" t="s">
        <v>429</v>
      </c>
      <c r="AB135" s="31" t="s">
        <v>429</v>
      </c>
      <c r="AC135" s="31" t="s">
        <v>429</v>
      </c>
      <c r="AD135" s="73">
        <f>'Расчет субсидий'!AL135-1</f>
        <v>-2.3668639053254448E-2</v>
      </c>
      <c r="AE135" s="73">
        <f>AD135*'Расчет субсидий'!AM135</f>
        <v>-0.47337278106508895</v>
      </c>
      <c r="AF135" s="74">
        <f t="shared" si="25"/>
        <v>-1.4621165576565147</v>
      </c>
      <c r="AG135" s="73">
        <f t="shared" si="26"/>
        <v>-14.875235138805445</v>
      </c>
      <c r="AH135" s="31" t="str">
        <f>IF('Расчет субсидий'!AZ135="+",'Расчет субсидий'!AZ135,"-")</f>
        <v>-</v>
      </c>
    </row>
    <row r="136" spans="1:34" ht="15" customHeight="1">
      <c r="A136" s="38" t="s">
        <v>136</v>
      </c>
      <c r="B136" s="70">
        <f>'Расчет субсидий'!AS136</f>
        <v>-11.863636363636374</v>
      </c>
      <c r="C136" s="73">
        <f>'Расчет субсидий'!D136-1</f>
        <v>4.4367417677642962E-2</v>
      </c>
      <c r="D136" s="73">
        <f>C136*'Расчет субсидий'!E136</f>
        <v>0.44367417677642962</v>
      </c>
      <c r="E136" s="74">
        <f t="shared" si="20"/>
        <v>1.3582156292730483</v>
      </c>
      <c r="F136" s="32" t="s">
        <v>376</v>
      </c>
      <c r="G136" s="32" t="s">
        <v>376</v>
      </c>
      <c r="H136" s="32" t="s">
        <v>376</v>
      </c>
      <c r="I136" s="32" t="s">
        <v>376</v>
      </c>
      <c r="J136" s="32" t="s">
        <v>376</v>
      </c>
      <c r="K136" s="32" t="s">
        <v>376</v>
      </c>
      <c r="L136" s="73">
        <f>'Расчет субсидий'!P136-1</f>
        <v>-1.0959989436154727E-2</v>
      </c>
      <c r="M136" s="73">
        <f>L136*'Расчет субсидий'!Q136</f>
        <v>-0.21919978872309454</v>
      </c>
      <c r="N136" s="74">
        <f t="shared" si="21"/>
        <v>-0.6710342737100079</v>
      </c>
      <c r="O136" s="73">
        <f>'Расчет субсидий'!R136-1</f>
        <v>0</v>
      </c>
      <c r="P136" s="73">
        <f>O136*'Расчет субсидий'!S136</f>
        <v>0</v>
      </c>
      <c r="Q136" s="74">
        <f t="shared" si="22"/>
        <v>0</v>
      </c>
      <c r="R136" s="73">
        <f>'Расчет субсидий'!V136-1</f>
        <v>4.0925789860396744E-2</v>
      </c>
      <c r="S136" s="73">
        <f>R136*'Расчет субсидий'!W136</f>
        <v>1.432402645113886</v>
      </c>
      <c r="T136" s="74">
        <f t="shared" si="23"/>
        <v>4.3850008899348047</v>
      </c>
      <c r="U136" s="73">
        <f>'Расчет субсидий'!Z136-1</f>
        <v>-0.37222222222222223</v>
      </c>
      <c r="V136" s="73">
        <f>U136*'Расчет субсидий'!AA136</f>
        <v>-5.5833333333333339</v>
      </c>
      <c r="W136" s="74">
        <f t="shared" si="24"/>
        <v>-17.092206384136333</v>
      </c>
      <c r="X136" s="32" t="s">
        <v>376</v>
      </c>
      <c r="Y136" s="32" t="s">
        <v>376</v>
      </c>
      <c r="Z136" s="32" t="s">
        <v>376</v>
      </c>
      <c r="AA136" s="31" t="s">
        <v>429</v>
      </c>
      <c r="AB136" s="31" t="s">
        <v>429</v>
      </c>
      <c r="AC136" s="31" t="s">
        <v>429</v>
      </c>
      <c r="AD136" s="73">
        <f>'Расчет субсидий'!AL136-1</f>
        <v>2.5542784163474774E-3</v>
      </c>
      <c r="AE136" s="73">
        <f>AD136*'Расчет субсидий'!AM136</f>
        <v>5.1085568326949549E-2</v>
      </c>
      <c r="AF136" s="74">
        <f t="shared" si="25"/>
        <v>0.15638777500211098</v>
      </c>
      <c r="AG136" s="73">
        <f t="shared" si="26"/>
        <v>-3.8753707318391633</v>
      </c>
      <c r="AH136" s="31" t="str">
        <f>IF('Расчет субсидий'!AZ136="+",'Расчет субсидий'!AZ136,"-")</f>
        <v>-</v>
      </c>
    </row>
    <row r="137" spans="1:34" ht="15" customHeight="1">
      <c r="A137" s="38" t="s">
        <v>137</v>
      </c>
      <c r="B137" s="70">
        <f>'Расчет субсидий'!AS137</f>
        <v>21.645454545454527</v>
      </c>
      <c r="C137" s="73">
        <f>'Расчет субсидий'!D137-1</f>
        <v>-1</v>
      </c>
      <c r="D137" s="73">
        <f>C137*'Расчет субсидий'!E137</f>
        <v>0</v>
      </c>
      <c r="E137" s="74">
        <f t="shared" si="20"/>
        <v>0</v>
      </c>
      <c r="F137" s="32" t="s">
        <v>376</v>
      </c>
      <c r="G137" s="32" t="s">
        <v>376</v>
      </c>
      <c r="H137" s="32" t="s">
        <v>376</v>
      </c>
      <c r="I137" s="32" t="s">
        <v>376</v>
      </c>
      <c r="J137" s="32" t="s">
        <v>376</v>
      </c>
      <c r="K137" s="32" t="s">
        <v>376</v>
      </c>
      <c r="L137" s="73">
        <f>'Расчет субсидий'!P137-1</f>
        <v>-0.30777251184834131</v>
      </c>
      <c r="M137" s="73">
        <f>L137*'Расчет субсидий'!Q137</f>
        <v>-6.1554502369668267</v>
      </c>
      <c r="N137" s="74">
        <f t="shared" si="21"/>
        <v>-46.327188186218613</v>
      </c>
      <c r="O137" s="73">
        <f>'Расчет субсидий'!R137-1</f>
        <v>0</v>
      </c>
      <c r="P137" s="73">
        <f>O137*'Расчет субсидий'!S137</f>
        <v>0</v>
      </c>
      <c r="Q137" s="74">
        <f t="shared" si="22"/>
        <v>0</v>
      </c>
      <c r="R137" s="73">
        <f>'Расчет субсидий'!V137-1</f>
        <v>4.424342105263146E-2</v>
      </c>
      <c r="S137" s="73">
        <f>R137*'Расчет субсидий'!W137</f>
        <v>1.5485197368421011</v>
      </c>
      <c r="T137" s="74">
        <f t="shared" si="23"/>
        <v>11.654478957189621</v>
      </c>
      <c r="U137" s="73">
        <f>'Расчет субсидий'!Z137-1</f>
        <v>0.41944444444444451</v>
      </c>
      <c r="V137" s="73">
        <f>U137*'Расчет субсидий'!AA137</f>
        <v>6.2916666666666679</v>
      </c>
      <c r="W137" s="74">
        <f t="shared" si="24"/>
        <v>47.35238113390281</v>
      </c>
      <c r="X137" s="32" t="s">
        <v>376</v>
      </c>
      <c r="Y137" s="32" t="s">
        <v>376</v>
      </c>
      <c r="Z137" s="32" t="s">
        <v>376</v>
      </c>
      <c r="AA137" s="31" t="s">
        <v>429</v>
      </c>
      <c r="AB137" s="31" t="s">
        <v>429</v>
      </c>
      <c r="AC137" s="31" t="s">
        <v>429</v>
      </c>
      <c r="AD137" s="73">
        <f>'Расчет субсидий'!AL137-1</f>
        <v>5.9563758389261645E-2</v>
      </c>
      <c r="AE137" s="73">
        <f>AD137*'Расчет субсидий'!AM137</f>
        <v>1.1912751677852329</v>
      </c>
      <c r="AF137" s="74">
        <f t="shared" si="25"/>
        <v>8.9657826405807182</v>
      </c>
      <c r="AG137" s="73">
        <f t="shared" si="26"/>
        <v>2.8760113343271749</v>
      </c>
      <c r="AH137" s="31" t="str">
        <f>IF('Расчет субсидий'!AZ137="+",'Расчет субсидий'!AZ137,"-")</f>
        <v>-</v>
      </c>
    </row>
    <row r="138" spans="1:34" ht="15" customHeight="1">
      <c r="A138" s="38" t="s">
        <v>138</v>
      </c>
      <c r="B138" s="70">
        <f>'Расчет субсидий'!AS138</f>
        <v>-144.11818181818188</v>
      </c>
      <c r="C138" s="73">
        <f>'Расчет субсидий'!D138-1</f>
        <v>-1</v>
      </c>
      <c r="D138" s="73">
        <f>C138*'Расчет субсидий'!E138</f>
        <v>0</v>
      </c>
      <c r="E138" s="74">
        <f t="shared" si="20"/>
        <v>0</v>
      </c>
      <c r="F138" s="32" t="s">
        <v>376</v>
      </c>
      <c r="G138" s="32" t="s">
        <v>376</v>
      </c>
      <c r="H138" s="32" t="s">
        <v>376</v>
      </c>
      <c r="I138" s="32" t="s">
        <v>376</v>
      </c>
      <c r="J138" s="32" t="s">
        <v>376</v>
      </c>
      <c r="K138" s="32" t="s">
        <v>376</v>
      </c>
      <c r="L138" s="73">
        <f>'Расчет субсидий'!P138-1</f>
        <v>0.13074204946996471</v>
      </c>
      <c r="M138" s="73">
        <f>L138*'Расчет субсидий'!Q138</f>
        <v>2.6148409893992941</v>
      </c>
      <c r="N138" s="74">
        <f t="shared" si="21"/>
        <v>11.898503351217624</v>
      </c>
      <c r="O138" s="73">
        <f>'Расчет субсидий'!R138-1</f>
        <v>0</v>
      </c>
      <c r="P138" s="73">
        <f>O138*'Расчет субсидий'!S138</f>
        <v>0</v>
      </c>
      <c r="Q138" s="74">
        <f t="shared" si="22"/>
        <v>0</v>
      </c>
      <c r="R138" s="73">
        <f>'Расчет субсидий'!V138-1</f>
        <v>-0.45357142857142863</v>
      </c>
      <c r="S138" s="73">
        <f>R138*'Расчет субсидий'!W138</f>
        <v>-11.339285714285715</v>
      </c>
      <c r="T138" s="74">
        <f t="shared" si="23"/>
        <v>-51.597986118015513</v>
      </c>
      <c r="U138" s="73">
        <f>'Расчет субсидий'!Z138-1</f>
        <v>-0.88124999999999998</v>
      </c>
      <c r="V138" s="73">
        <f>U138*'Расчет субсидий'!AA138</f>
        <v>-22.03125</v>
      </c>
      <c r="W138" s="74">
        <f t="shared" si="24"/>
        <v>-100.25041791039627</v>
      </c>
      <c r="X138" s="32" t="s">
        <v>376</v>
      </c>
      <c r="Y138" s="32" t="s">
        <v>376</v>
      </c>
      <c r="Z138" s="32" t="s">
        <v>376</v>
      </c>
      <c r="AA138" s="31" t="s">
        <v>429</v>
      </c>
      <c r="AB138" s="31" t="s">
        <v>429</v>
      </c>
      <c r="AC138" s="31" t="s">
        <v>429</v>
      </c>
      <c r="AD138" s="73">
        <f>'Расчет субсидий'!AL138-1</f>
        <v>-4.5801526717557217E-2</v>
      </c>
      <c r="AE138" s="73">
        <f>AD138*'Расчет субсидий'!AM138</f>
        <v>-0.91603053435114434</v>
      </c>
      <c r="AF138" s="74">
        <f t="shared" si="25"/>
        <v>-4.168281140987725</v>
      </c>
      <c r="AG138" s="73">
        <f t="shared" si="26"/>
        <v>-31.671725259237565</v>
      </c>
      <c r="AH138" s="31" t="str">
        <f>IF('Расчет субсидий'!AZ138="+",'Расчет субсидий'!AZ138,"-")</f>
        <v>-</v>
      </c>
    </row>
    <row r="139" spans="1:34" ht="15" customHeight="1">
      <c r="A139" s="37" t="s">
        <v>139</v>
      </c>
      <c r="B139" s="75"/>
      <c r="C139" s="76"/>
      <c r="D139" s="76"/>
      <c r="E139" s="77"/>
      <c r="F139" s="76"/>
      <c r="G139" s="76"/>
      <c r="H139" s="77"/>
      <c r="I139" s="77"/>
      <c r="J139" s="77"/>
      <c r="K139" s="77"/>
      <c r="L139" s="76"/>
      <c r="M139" s="76"/>
      <c r="N139" s="77"/>
      <c r="O139" s="76"/>
      <c r="P139" s="76"/>
      <c r="Q139" s="77"/>
      <c r="R139" s="76"/>
      <c r="S139" s="76"/>
      <c r="T139" s="77"/>
      <c r="U139" s="76"/>
      <c r="V139" s="76"/>
      <c r="W139" s="77"/>
      <c r="X139" s="77"/>
      <c r="Y139" s="77"/>
      <c r="Z139" s="77"/>
      <c r="AA139" s="77"/>
      <c r="AB139" s="77"/>
      <c r="AC139" s="77"/>
      <c r="AD139" s="76"/>
      <c r="AE139" s="76"/>
      <c r="AF139" s="77"/>
      <c r="AG139" s="77"/>
      <c r="AH139" s="78"/>
    </row>
    <row r="140" spans="1:34" ht="15" customHeight="1">
      <c r="A140" s="38" t="s">
        <v>140</v>
      </c>
      <c r="B140" s="70">
        <f>'Расчет субсидий'!AS140</f>
        <v>102.88181818181829</v>
      </c>
      <c r="C140" s="73">
        <f>'Расчет субсидий'!D140-1</f>
        <v>-1</v>
      </c>
      <c r="D140" s="73">
        <f>C140*'Расчет субсидий'!E140</f>
        <v>0</v>
      </c>
      <c r="E140" s="74">
        <f t="shared" si="20"/>
        <v>0</v>
      </c>
      <c r="F140" s="32" t="s">
        <v>376</v>
      </c>
      <c r="G140" s="32" t="s">
        <v>376</v>
      </c>
      <c r="H140" s="32" t="s">
        <v>376</v>
      </c>
      <c r="I140" s="32" t="s">
        <v>376</v>
      </c>
      <c r="J140" s="32" t="s">
        <v>376</v>
      </c>
      <c r="K140" s="32" t="s">
        <v>376</v>
      </c>
      <c r="L140" s="73">
        <f>'Расчет субсидий'!P140-1</f>
        <v>-0.13174375613068734</v>
      </c>
      <c r="M140" s="73">
        <f>L140*'Расчет субсидий'!Q140</f>
        <v>-2.6348751226137468</v>
      </c>
      <c r="N140" s="74">
        <f t="shared" si="21"/>
        <v>-26.447571974239018</v>
      </c>
      <c r="O140" s="73">
        <f>'Расчет субсидий'!R140-1</f>
        <v>0</v>
      </c>
      <c r="P140" s="73">
        <f>O140*'Расчет субсидий'!S140</f>
        <v>0</v>
      </c>
      <c r="Q140" s="74">
        <f t="shared" si="22"/>
        <v>0</v>
      </c>
      <c r="R140" s="73">
        <f>'Расчет субсидий'!V140-1</f>
        <v>0</v>
      </c>
      <c r="S140" s="73">
        <f>R140*'Расчет субсидий'!W140</f>
        <v>0</v>
      </c>
      <c r="T140" s="74">
        <f t="shared" si="23"/>
        <v>0</v>
      </c>
      <c r="U140" s="73">
        <f>'Расчет субсидий'!Z140-1</f>
        <v>0.76923076923076894</v>
      </c>
      <c r="V140" s="73">
        <f>U140*'Расчет субсидий'!AA140</f>
        <v>15.38461538461538</v>
      </c>
      <c r="W140" s="74">
        <f t="shared" si="24"/>
        <v>154.42315242514306</v>
      </c>
      <c r="X140" s="32" t="s">
        <v>376</v>
      </c>
      <c r="Y140" s="32" t="s">
        <v>376</v>
      </c>
      <c r="Z140" s="32" t="s">
        <v>376</v>
      </c>
      <c r="AA140" s="31" t="s">
        <v>429</v>
      </c>
      <c r="AB140" s="31" t="s">
        <v>429</v>
      </c>
      <c r="AC140" s="31" t="s">
        <v>429</v>
      </c>
      <c r="AD140" s="73">
        <f>'Расчет субсидий'!AL140-1</f>
        <v>-0.125</v>
      </c>
      <c r="AE140" s="73">
        <f>AD140*'Расчет субсидий'!AM140</f>
        <v>-2.5</v>
      </c>
      <c r="AF140" s="74">
        <f t="shared" si="25"/>
        <v>-25.093762269085754</v>
      </c>
      <c r="AG140" s="73">
        <f t="shared" si="26"/>
        <v>10.249740262001634</v>
      </c>
      <c r="AH140" s="31" t="str">
        <f>IF('Расчет субсидий'!AZ140="+",'Расчет субсидий'!AZ140,"-")</f>
        <v>-</v>
      </c>
    </row>
    <row r="141" spans="1:34" ht="15" customHeight="1">
      <c r="A141" s="38" t="s">
        <v>141</v>
      </c>
      <c r="B141" s="70">
        <f>'Расчет субсидий'!AS141</f>
        <v>7.2999999999999545</v>
      </c>
      <c r="C141" s="73">
        <f>'Расчет субсидий'!D141-1</f>
        <v>-1</v>
      </c>
      <c r="D141" s="73">
        <f>C141*'Расчет субсидий'!E141</f>
        <v>0</v>
      </c>
      <c r="E141" s="74">
        <f t="shared" si="20"/>
        <v>0</v>
      </c>
      <c r="F141" s="32" t="s">
        <v>376</v>
      </c>
      <c r="G141" s="32" t="s">
        <v>376</v>
      </c>
      <c r="H141" s="32" t="s">
        <v>376</v>
      </c>
      <c r="I141" s="32" t="s">
        <v>376</v>
      </c>
      <c r="J141" s="32" t="s">
        <v>376</v>
      </c>
      <c r="K141" s="32" t="s">
        <v>376</v>
      </c>
      <c r="L141" s="73">
        <f>'Расчет субсидий'!P141-1</f>
        <v>-0.31545064377682397</v>
      </c>
      <c r="M141" s="73">
        <f>L141*'Расчет субсидий'!Q141</f>
        <v>-6.3090128755364798</v>
      </c>
      <c r="N141" s="74">
        <f t="shared" si="21"/>
        <v>-73.092198397611753</v>
      </c>
      <c r="O141" s="73">
        <f>'Расчет субсидий'!R141-1</f>
        <v>0</v>
      </c>
      <c r="P141" s="73">
        <f>O141*'Расчет субсидий'!S141</f>
        <v>0</v>
      </c>
      <c r="Q141" s="74">
        <f t="shared" si="22"/>
        <v>0</v>
      </c>
      <c r="R141" s="73">
        <f>'Расчет субсидий'!V141-1</f>
        <v>-0.16081081081081083</v>
      </c>
      <c r="S141" s="73">
        <f>R141*'Расчет субсидий'!W141</f>
        <v>-5.628378378378379</v>
      </c>
      <c r="T141" s="74">
        <f t="shared" si="23"/>
        <v>-65.206801318229765</v>
      </c>
      <c r="U141" s="73">
        <f>'Расчет субсидий'!Z141-1</f>
        <v>1.2568807339449544</v>
      </c>
      <c r="V141" s="73">
        <f>U141*'Расчет субсидий'!AA141</f>
        <v>18.853211009174316</v>
      </c>
      <c r="W141" s="74">
        <f t="shared" si="24"/>
        <v>218.42127551490034</v>
      </c>
      <c r="X141" s="32" t="s">
        <v>376</v>
      </c>
      <c r="Y141" s="32" t="s">
        <v>376</v>
      </c>
      <c r="Z141" s="32" t="s">
        <v>376</v>
      </c>
      <c r="AA141" s="31" t="s">
        <v>429</v>
      </c>
      <c r="AB141" s="31" t="s">
        <v>429</v>
      </c>
      <c r="AC141" s="31" t="s">
        <v>429</v>
      </c>
      <c r="AD141" s="73">
        <f>'Расчет субсидий'!AL141-1</f>
        <v>-0.31428571428571428</v>
      </c>
      <c r="AE141" s="73">
        <f>AD141*'Расчет субсидий'!AM141</f>
        <v>-6.2857142857142856</v>
      </c>
      <c r="AF141" s="74">
        <f t="shared" si="25"/>
        <v>-72.822275799058872</v>
      </c>
      <c r="AG141" s="73">
        <f t="shared" si="26"/>
        <v>0.63010546954517199</v>
      </c>
      <c r="AH141" s="31" t="str">
        <f>IF('Расчет субсидий'!AZ141="+",'Расчет субсидий'!AZ141,"-")</f>
        <v>-</v>
      </c>
    </row>
    <row r="142" spans="1:34" ht="15" customHeight="1">
      <c r="A142" s="38" t="s">
        <v>142</v>
      </c>
      <c r="B142" s="70">
        <f>'Расчет субсидий'!AS142</f>
        <v>79.963636363636397</v>
      </c>
      <c r="C142" s="73">
        <f>'Расчет субсидий'!D142-1</f>
        <v>-1</v>
      </c>
      <c r="D142" s="73">
        <f>C142*'Расчет субсидий'!E142</f>
        <v>0</v>
      </c>
      <c r="E142" s="74">
        <f t="shared" si="20"/>
        <v>0</v>
      </c>
      <c r="F142" s="32" t="s">
        <v>376</v>
      </c>
      <c r="G142" s="32" t="s">
        <v>376</v>
      </c>
      <c r="H142" s="32" t="s">
        <v>376</v>
      </c>
      <c r="I142" s="32" t="s">
        <v>376</v>
      </c>
      <c r="J142" s="32" t="s">
        <v>376</v>
      </c>
      <c r="K142" s="32" t="s">
        <v>376</v>
      </c>
      <c r="L142" s="73">
        <f>'Расчет субсидий'!P142-1</f>
        <v>-4.1940085592011345E-2</v>
      </c>
      <c r="M142" s="73">
        <f>L142*'Расчет субсидий'!Q142</f>
        <v>-0.83880171184022689</v>
      </c>
      <c r="N142" s="74">
        <f t="shared" si="21"/>
        <v>-18.664219680737773</v>
      </c>
      <c r="O142" s="73">
        <f>'Расчет субсидий'!R142-1</f>
        <v>0</v>
      </c>
      <c r="P142" s="73">
        <f>O142*'Расчет субсидий'!S142</f>
        <v>0</v>
      </c>
      <c r="Q142" s="74">
        <f t="shared" si="22"/>
        <v>0</v>
      </c>
      <c r="R142" s="73">
        <f>'Расчет субсидий'!V142-1</f>
        <v>0.20449826989619391</v>
      </c>
      <c r="S142" s="73">
        <f>R142*'Расчет субсидий'!W142</f>
        <v>6.1349480968858172</v>
      </c>
      <c r="T142" s="74">
        <f t="shared" si="23"/>
        <v>136.50904307168543</v>
      </c>
      <c r="U142" s="73">
        <f>'Расчет субсидий'!Z142-1</f>
        <v>0.23076923076923084</v>
      </c>
      <c r="V142" s="73">
        <f>U142*'Расчет субсидий'!AA142</f>
        <v>4.6153846153846168</v>
      </c>
      <c r="W142" s="74">
        <f t="shared" si="24"/>
        <v>102.69715852588072</v>
      </c>
      <c r="X142" s="32" t="s">
        <v>376</v>
      </c>
      <c r="Y142" s="32" t="s">
        <v>376</v>
      </c>
      <c r="Z142" s="32" t="s">
        <v>376</v>
      </c>
      <c r="AA142" s="31" t="s">
        <v>429</v>
      </c>
      <c r="AB142" s="31" t="s">
        <v>429</v>
      </c>
      <c r="AC142" s="31" t="s">
        <v>429</v>
      </c>
      <c r="AD142" s="73">
        <f>'Расчет субсидий'!AL142-1</f>
        <v>-0.31589147286821706</v>
      </c>
      <c r="AE142" s="73">
        <f>AD142*'Расчет субсидий'!AM142</f>
        <v>-6.3178294573643416</v>
      </c>
      <c r="AF142" s="74">
        <f t="shared" si="25"/>
        <v>-140.57834555319198</v>
      </c>
      <c r="AG142" s="73">
        <f t="shared" si="26"/>
        <v>3.5937015430658654</v>
      </c>
      <c r="AH142" s="31" t="str">
        <f>IF('Расчет субсидий'!AZ142="+",'Расчет субсидий'!AZ142,"-")</f>
        <v>-</v>
      </c>
    </row>
    <row r="143" spans="1:34" ht="15" customHeight="1">
      <c r="A143" s="38" t="s">
        <v>143</v>
      </c>
      <c r="B143" s="70">
        <f>'Расчет субсидий'!AS143</f>
        <v>510.5363636363636</v>
      </c>
      <c r="C143" s="73">
        <f>'Расчет субсидий'!D143-1</f>
        <v>5.8008580622095129E-2</v>
      </c>
      <c r="D143" s="73">
        <f>C143*'Расчет субсидий'!E143</f>
        <v>0.58008580622095129</v>
      </c>
      <c r="E143" s="74">
        <f t="shared" si="20"/>
        <v>6.7152450135600281</v>
      </c>
      <c r="F143" s="32" t="s">
        <v>376</v>
      </c>
      <c r="G143" s="32" t="s">
        <v>376</v>
      </c>
      <c r="H143" s="32" t="s">
        <v>376</v>
      </c>
      <c r="I143" s="32" t="s">
        <v>376</v>
      </c>
      <c r="J143" s="32" t="s">
        <v>376</v>
      </c>
      <c r="K143" s="32" t="s">
        <v>376</v>
      </c>
      <c r="L143" s="73">
        <f>'Расчет субсидий'!P143-1</f>
        <v>-0.12391052599500207</v>
      </c>
      <c r="M143" s="73">
        <f>L143*'Расчет субсидий'!Q143</f>
        <v>-2.4782105199000415</v>
      </c>
      <c r="N143" s="74">
        <f t="shared" si="21"/>
        <v>-28.688498594244169</v>
      </c>
      <c r="O143" s="73">
        <f>'Расчет субсидий'!R143-1</f>
        <v>0</v>
      </c>
      <c r="P143" s="73">
        <f>O143*'Расчет субсидий'!S143</f>
        <v>0</v>
      </c>
      <c r="Q143" s="74">
        <f t="shared" si="22"/>
        <v>0</v>
      </c>
      <c r="R143" s="73">
        <f>'Расчет субсидий'!V143-1</f>
        <v>0</v>
      </c>
      <c r="S143" s="73">
        <f>R143*'Расчет субсидий'!W143</f>
        <v>0</v>
      </c>
      <c r="T143" s="74">
        <f t="shared" si="23"/>
        <v>0</v>
      </c>
      <c r="U143" s="73">
        <f>'Расчет субсидий'!Z143-1</f>
        <v>1.6111111111111112</v>
      </c>
      <c r="V143" s="73">
        <f>U143*'Расчет субсидий'!AA143</f>
        <v>48.333333333333336</v>
      </c>
      <c r="W143" s="74">
        <f t="shared" si="24"/>
        <v>559.52097461211531</v>
      </c>
      <c r="X143" s="32" t="s">
        <v>376</v>
      </c>
      <c r="Y143" s="32" t="s">
        <v>376</v>
      </c>
      <c r="Z143" s="32" t="s">
        <v>376</v>
      </c>
      <c r="AA143" s="31" t="s">
        <v>429</v>
      </c>
      <c r="AB143" s="31" t="s">
        <v>429</v>
      </c>
      <c r="AC143" s="31" t="s">
        <v>429</v>
      </c>
      <c r="AD143" s="73">
        <f>'Расчет субсидий'!AL143-1</f>
        <v>-0.1166666666666667</v>
      </c>
      <c r="AE143" s="73">
        <f>AD143*'Расчет субсидий'!AM143</f>
        <v>-2.3333333333333339</v>
      </c>
      <c r="AF143" s="74">
        <f t="shared" si="25"/>
        <v>-27.011357395067645</v>
      </c>
      <c r="AG143" s="73">
        <f t="shared" si="26"/>
        <v>44.101875286320912</v>
      </c>
      <c r="AH143" s="31" t="str">
        <f>IF('Расчет субсидий'!AZ143="+",'Расчет субсидий'!AZ143,"-")</f>
        <v>-</v>
      </c>
    </row>
    <row r="144" spans="1:34" ht="15" customHeight="1">
      <c r="A144" s="38" t="s">
        <v>144</v>
      </c>
      <c r="B144" s="70">
        <f>'Расчет субсидий'!AS144</f>
        <v>200.15454545454554</v>
      </c>
      <c r="C144" s="73">
        <f>'Расчет субсидий'!D144-1</f>
        <v>-1.7738359201773801E-2</v>
      </c>
      <c r="D144" s="73">
        <f>C144*'Расчет субсидий'!E144</f>
        <v>-0.17738359201773801</v>
      </c>
      <c r="E144" s="74">
        <f t="shared" si="20"/>
        <v>-1.6392701197991726</v>
      </c>
      <c r="F144" s="32" t="s">
        <v>376</v>
      </c>
      <c r="G144" s="32" t="s">
        <v>376</v>
      </c>
      <c r="H144" s="32" t="s">
        <v>376</v>
      </c>
      <c r="I144" s="32" t="s">
        <v>376</v>
      </c>
      <c r="J144" s="32" t="s">
        <v>376</v>
      </c>
      <c r="K144" s="32" t="s">
        <v>376</v>
      </c>
      <c r="L144" s="73">
        <f>'Расчет субсидий'!P144-1</f>
        <v>-7.8819845063458072E-2</v>
      </c>
      <c r="M144" s="73">
        <f>L144*'Расчет субсидий'!Q144</f>
        <v>-1.5763969012691614</v>
      </c>
      <c r="N144" s="74">
        <f t="shared" si="21"/>
        <v>-14.568091150934263</v>
      </c>
      <c r="O144" s="73">
        <f>'Расчет субсидий'!R144-1</f>
        <v>0</v>
      </c>
      <c r="P144" s="73">
        <f>O144*'Расчет субсидий'!S144</f>
        <v>0</v>
      </c>
      <c r="Q144" s="74">
        <f t="shared" si="22"/>
        <v>0</v>
      </c>
      <c r="R144" s="73">
        <f>'Расчет субсидий'!V144-1</f>
        <v>0.48333333333333339</v>
      </c>
      <c r="S144" s="73">
        <f>R144*'Расчет субсидий'!W144</f>
        <v>14.500000000000002</v>
      </c>
      <c r="T144" s="74">
        <f t="shared" si="23"/>
        <v>134.0000868553339</v>
      </c>
      <c r="U144" s="73">
        <f>'Расчет субсидий'!Z144-1</f>
        <v>0.57894736842105265</v>
      </c>
      <c r="V144" s="73">
        <f>U144*'Расчет субсидий'!AA144</f>
        <v>11.578947368421053</v>
      </c>
      <c r="W144" s="74">
        <f t="shared" si="24"/>
        <v>107.00551400425937</v>
      </c>
      <c r="X144" s="32" t="s">
        <v>376</v>
      </c>
      <c r="Y144" s="32" t="s">
        <v>376</v>
      </c>
      <c r="Z144" s="32" t="s">
        <v>376</v>
      </c>
      <c r="AA144" s="31" t="s">
        <v>429</v>
      </c>
      <c r="AB144" s="31" t="s">
        <v>429</v>
      </c>
      <c r="AC144" s="31" t="s">
        <v>429</v>
      </c>
      <c r="AD144" s="73">
        <f>'Расчет субсидий'!AL144-1</f>
        <v>-0.1333333333333333</v>
      </c>
      <c r="AE144" s="73">
        <f>AD144*'Расчет субсидий'!AM144</f>
        <v>-2.6666666666666661</v>
      </c>
      <c r="AF144" s="74">
        <f t="shared" si="25"/>
        <v>-24.643694134314273</v>
      </c>
      <c r="AG144" s="73">
        <f t="shared" si="26"/>
        <v>21.658500208467487</v>
      </c>
      <c r="AH144" s="31" t="str">
        <f>IF('Расчет субсидий'!AZ144="+",'Расчет субсидий'!AZ144,"-")</f>
        <v>-</v>
      </c>
    </row>
    <row r="145" spans="1:34" ht="15" customHeight="1">
      <c r="A145" s="38" t="s">
        <v>145</v>
      </c>
      <c r="B145" s="70">
        <f>'Расчет субсидий'!AS145</f>
        <v>-96.599999999999909</v>
      </c>
      <c r="C145" s="73">
        <f>'Расчет субсидий'!D145-1</f>
        <v>-1</v>
      </c>
      <c r="D145" s="73">
        <f>C145*'Расчет субсидий'!E145</f>
        <v>0</v>
      </c>
      <c r="E145" s="74">
        <f t="shared" si="20"/>
        <v>0</v>
      </c>
      <c r="F145" s="32" t="s">
        <v>376</v>
      </c>
      <c r="G145" s="32" t="s">
        <v>376</v>
      </c>
      <c r="H145" s="32" t="s">
        <v>376</v>
      </c>
      <c r="I145" s="32" t="s">
        <v>376</v>
      </c>
      <c r="J145" s="32" t="s">
        <v>376</v>
      </c>
      <c r="K145" s="32" t="s">
        <v>376</v>
      </c>
      <c r="L145" s="73">
        <f>'Расчет субсидий'!P145-1</f>
        <v>-0.66769653278407137</v>
      </c>
      <c r="M145" s="73">
        <f>L145*'Расчет субсидий'!Q145</f>
        <v>-13.353930655681427</v>
      </c>
      <c r="N145" s="74">
        <f t="shared" si="21"/>
        <v>-225.1711146232031</v>
      </c>
      <c r="O145" s="73">
        <f>'Расчет субсидий'!R145-1</f>
        <v>0</v>
      </c>
      <c r="P145" s="73">
        <f>O145*'Расчет субсидий'!S145</f>
        <v>0</v>
      </c>
      <c r="Q145" s="74">
        <f t="shared" si="22"/>
        <v>0</v>
      </c>
      <c r="R145" s="73">
        <f>'Расчет субсидий'!V145-1</f>
        <v>0</v>
      </c>
      <c r="S145" s="73">
        <f>R145*'Расчет субсидий'!W145</f>
        <v>0</v>
      </c>
      <c r="T145" s="74">
        <f t="shared" si="23"/>
        <v>0</v>
      </c>
      <c r="U145" s="73">
        <f>'Расчет субсидий'!Z145-1</f>
        <v>0.875</v>
      </c>
      <c r="V145" s="73">
        <f>U145*'Расчет субсидий'!AA145</f>
        <v>13.125</v>
      </c>
      <c r="W145" s="74">
        <f t="shared" si="24"/>
        <v>221.31093500715301</v>
      </c>
      <c r="X145" s="32" t="s">
        <v>376</v>
      </c>
      <c r="Y145" s="32" t="s">
        <v>376</v>
      </c>
      <c r="Z145" s="32" t="s">
        <v>376</v>
      </c>
      <c r="AA145" s="31" t="s">
        <v>429</v>
      </c>
      <c r="AB145" s="31" t="s">
        <v>429</v>
      </c>
      <c r="AC145" s="31" t="s">
        <v>429</v>
      </c>
      <c r="AD145" s="73">
        <f>'Расчет субсидий'!AL145-1</f>
        <v>-0.27500000000000002</v>
      </c>
      <c r="AE145" s="73">
        <f>AD145*'Расчет субсидий'!AM145</f>
        <v>-5.5</v>
      </c>
      <c r="AF145" s="74">
        <f t="shared" si="25"/>
        <v>-92.739820383949834</v>
      </c>
      <c r="AG145" s="73">
        <f t="shared" si="26"/>
        <v>-5.7289306556814275</v>
      </c>
      <c r="AH145" s="31" t="str">
        <f>IF('Расчет субсидий'!AZ145="+",'Расчет субсидий'!AZ145,"-")</f>
        <v>-</v>
      </c>
    </row>
    <row r="146" spans="1:34" ht="15" customHeight="1">
      <c r="A146" s="37" t="s">
        <v>146</v>
      </c>
      <c r="B146" s="75"/>
      <c r="C146" s="76"/>
      <c r="D146" s="76"/>
      <c r="E146" s="77"/>
      <c r="F146" s="76"/>
      <c r="G146" s="76"/>
      <c r="H146" s="77"/>
      <c r="I146" s="77"/>
      <c r="J146" s="77"/>
      <c r="K146" s="77"/>
      <c r="L146" s="76"/>
      <c r="M146" s="76"/>
      <c r="N146" s="77"/>
      <c r="O146" s="76"/>
      <c r="P146" s="76"/>
      <c r="Q146" s="77"/>
      <c r="R146" s="76"/>
      <c r="S146" s="76"/>
      <c r="T146" s="77"/>
      <c r="U146" s="76"/>
      <c r="V146" s="76"/>
      <c r="W146" s="77"/>
      <c r="X146" s="77"/>
      <c r="Y146" s="77"/>
      <c r="Z146" s="77"/>
      <c r="AA146" s="77"/>
      <c r="AB146" s="77"/>
      <c r="AC146" s="77"/>
      <c r="AD146" s="76"/>
      <c r="AE146" s="76"/>
      <c r="AF146" s="77"/>
      <c r="AG146" s="77"/>
      <c r="AH146" s="78"/>
    </row>
    <row r="147" spans="1:34" ht="15" customHeight="1">
      <c r="A147" s="38" t="s">
        <v>147</v>
      </c>
      <c r="B147" s="70">
        <f>'Расчет субсидий'!AS147</f>
        <v>338.23636363636365</v>
      </c>
      <c r="C147" s="73">
        <f>'Расчет субсидий'!D147-1</f>
        <v>1.877172653534176E-2</v>
      </c>
      <c r="D147" s="73">
        <f>C147*'Расчет субсидий'!E147</f>
        <v>0.1877172653534176</v>
      </c>
      <c r="E147" s="74">
        <f t="shared" si="20"/>
        <v>0.48403110900428076</v>
      </c>
      <c r="F147" s="32" t="s">
        <v>376</v>
      </c>
      <c r="G147" s="32" t="s">
        <v>376</v>
      </c>
      <c r="H147" s="32" t="s">
        <v>376</v>
      </c>
      <c r="I147" s="32" t="s">
        <v>376</v>
      </c>
      <c r="J147" s="32" t="s">
        <v>376</v>
      </c>
      <c r="K147" s="32" t="s">
        <v>376</v>
      </c>
      <c r="L147" s="73">
        <f>'Расчет субсидий'!P147-1</f>
        <v>-0.2419268646461562</v>
      </c>
      <c r="M147" s="73">
        <f>L147*'Расчет субсидий'!Q147</f>
        <v>-4.8385372929231245</v>
      </c>
      <c r="N147" s="74">
        <f t="shared" si="21"/>
        <v>-12.47622357721243</v>
      </c>
      <c r="O147" s="73">
        <f>'Расчет субсидий'!R147-1</f>
        <v>0</v>
      </c>
      <c r="P147" s="73">
        <f>O147*'Расчет субсидий'!S147</f>
        <v>0</v>
      </c>
      <c r="Q147" s="74">
        <f t="shared" si="22"/>
        <v>0</v>
      </c>
      <c r="R147" s="73">
        <f>'Расчет субсидий'!V147-1</f>
        <v>6.5666666666666664</v>
      </c>
      <c r="S147" s="73">
        <f>R147*'Расчет субсидий'!W147</f>
        <v>131.33333333333331</v>
      </c>
      <c r="T147" s="74">
        <f t="shared" si="23"/>
        <v>338.64449741945299</v>
      </c>
      <c r="U147" s="73">
        <f>'Расчет субсидий'!Z147-1</f>
        <v>9.9999999999999867E-2</v>
      </c>
      <c r="V147" s="73">
        <f>U147*'Расчет субсидий'!AA147</f>
        <v>2.999999999999996</v>
      </c>
      <c r="W147" s="74">
        <f t="shared" si="24"/>
        <v>7.7355342050128764</v>
      </c>
      <c r="X147" s="32" t="s">
        <v>376</v>
      </c>
      <c r="Y147" s="32" t="s">
        <v>376</v>
      </c>
      <c r="Z147" s="32" t="s">
        <v>376</v>
      </c>
      <c r="AA147" s="31" t="s">
        <v>429</v>
      </c>
      <c r="AB147" s="31" t="s">
        <v>429</v>
      </c>
      <c r="AC147" s="31" t="s">
        <v>429</v>
      </c>
      <c r="AD147" s="73">
        <f>'Расчет субсидий'!AL147-1</f>
        <v>7.4626865671641784E-2</v>
      </c>
      <c r="AE147" s="73">
        <f>AD147*'Расчет субсидий'!AM147</f>
        <v>1.4925373134328357</v>
      </c>
      <c r="AF147" s="74">
        <f t="shared" si="25"/>
        <v>3.8485244801059135</v>
      </c>
      <c r="AG147" s="73">
        <f t="shared" si="26"/>
        <v>131.17505061919644</v>
      </c>
      <c r="AH147" s="31" t="str">
        <f>IF('Расчет субсидий'!AZ147="+",'Расчет субсидий'!AZ147,"-")</f>
        <v>-</v>
      </c>
    </row>
    <row r="148" spans="1:34" ht="15" customHeight="1">
      <c r="A148" s="38" t="s">
        <v>148</v>
      </c>
      <c r="B148" s="70">
        <f>'Расчет субсидий'!AS148</f>
        <v>-33.090909090909122</v>
      </c>
      <c r="C148" s="73">
        <f>'Расчет субсидий'!D148-1</f>
        <v>4.8169556840083061E-4</v>
      </c>
      <c r="D148" s="73">
        <f>C148*'Расчет субсидий'!E148</f>
        <v>4.8169556840083061E-3</v>
      </c>
      <c r="E148" s="74">
        <f t="shared" si="20"/>
        <v>2.1126219207515746E-2</v>
      </c>
      <c r="F148" s="32" t="s">
        <v>376</v>
      </c>
      <c r="G148" s="32" t="s">
        <v>376</v>
      </c>
      <c r="H148" s="32" t="s">
        <v>376</v>
      </c>
      <c r="I148" s="32" t="s">
        <v>376</v>
      </c>
      <c r="J148" s="32" t="s">
        <v>376</v>
      </c>
      <c r="K148" s="32" t="s">
        <v>376</v>
      </c>
      <c r="L148" s="73">
        <f>'Расчет субсидий'!P148-1</f>
        <v>-0.48686612874727608</v>
      </c>
      <c r="M148" s="73">
        <f>L148*'Расчет субсидий'!Q148</f>
        <v>-9.7373225749455212</v>
      </c>
      <c r="N148" s="74">
        <f t="shared" si="21"/>
        <v>-42.70597960772853</v>
      </c>
      <c r="O148" s="73">
        <f>'Расчет субсидий'!R148-1</f>
        <v>0</v>
      </c>
      <c r="P148" s="73">
        <f>O148*'Расчет субсидий'!S148</f>
        <v>0</v>
      </c>
      <c r="Q148" s="74">
        <f t="shared" si="22"/>
        <v>0</v>
      </c>
      <c r="R148" s="73">
        <f>'Расчет субсидий'!V148-1</f>
        <v>0</v>
      </c>
      <c r="S148" s="73">
        <f>R148*'Расчет субсидий'!W148</f>
        <v>0</v>
      </c>
      <c r="T148" s="74">
        <f t="shared" si="23"/>
        <v>0</v>
      </c>
      <c r="U148" s="73">
        <f>'Расчет субсидий'!Z148-1</f>
        <v>6.25E-2</v>
      </c>
      <c r="V148" s="73">
        <f>U148*'Расчет субсидий'!AA148</f>
        <v>2.1875</v>
      </c>
      <c r="W148" s="74">
        <f t="shared" si="24"/>
        <v>9.5939442976118965</v>
      </c>
      <c r="X148" s="32" t="s">
        <v>376</v>
      </c>
      <c r="Y148" s="32" t="s">
        <v>376</v>
      </c>
      <c r="Z148" s="32" t="s">
        <v>376</v>
      </c>
      <c r="AA148" s="31" t="s">
        <v>429</v>
      </c>
      <c r="AB148" s="31" t="s">
        <v>429</v>
      </c>
      <c r="AC148" s="31" t="s">
        <v>429</v>
      </c>
      <c r="AD148" s="73">
        <f>'Расчет субсидий'!AL148-1</f>
        <v>0</v>
      </c>
      <c r="AE148" s="73">
        <f>AD148*'Расчет субсидий'!AM148</f>
        <v>0</v>
      </c>
      <c r="AF148" s="74">
        <f t="shared" si="25"/>
        <v>0</v>
      </c>
      <c r="AG148" s="73">
        <f t="shared" si="26"/>
        <v>-7.5450056192615129</v>
      </c>
      <c r="AH148" s="31" t="str">
        <f>IF('Расчет субсидий'!AZ148="+",'Расчет субсидий'!AZ148,"-")</f>
        <v>-</v>
      </c>
    </row>
    <row r="149" spans="1:34" ht="15" customHeight="1">
      <c r="A149" s="38" t="s">
        <v>149</v>
      </c>
      <c r="B149" s="70">
        <f>'Расчет субсидий'!AS149</f>
        <v>-827.0090909090909</v>
      </c>
      <c r="C149" s="73">
        <f>'Расчет субсидий'!D149-1</f>
        <v>0.10030254777070069</v>
      </c>
      <c r="D149" s="73">
        <f>C149*'Расчет субсидий'!E149</f>
        <v>1.0030254777070069</v>
      </c>
      <c r="E149" s="74">
        <f t="shared" si="20"/>
        <v>17.103104023525994</v>
      </c>
      <c r="F149" s="32" t="s">
        <v>376</v>
      </c>
      <c r="G149" s="32" t="s">
        <v>376</v>
      </c>
      <c r="H149" s="32" t="s">
        <v>376</v>
      </c>
      <c r="I149" s="32" t="s">
        <v>376</v>
      </c>
      <c r="J149" s="32" t="s">
        <v>376</v>
      </c>
      <c r="K149" s="32" t="s">
        <v>376</v>
      </c>
      <c r="L149" s="73">
        <f>'Расчет субсидий'!P149-1</f>
        <v>-0.93047930121711375</v>
      </c>
      <c r="M149" s="73">
        <f>L149*'Расчет субсидий'!Q149</f>
        <v>-18.609586024342274</v>
      </c>
      <c r="N149" s="74">
        <f t="shared" si="21"/>
        <v>-317.32163607319109</v>
      </c>
      <c r="O149" s="73">
        <f>'Расчет субсидий'!R149-1</f>
        <v>0</v>
      </c>
      <c r="P149" s="73">
        <f>O149*'Расчет субсидий'!S149</f>
        <v>0</v>
      </c>
      <c r="Q149" s="74">
        <f t="shared" si="22"/>
        <v>0</v>
      </c>
      <c r="R149" s="73">
        <f>'Расчет субсидий'!V149-1</f>
        <v>0.15999999999999992</v>
      </c>
      <c r="S149" s="73">
        <f>R149*'Расчет субсидий'!W149</f>
        <v>1.5999999999999992</v>
      </c>
      <c r="T149" s="74">
        <f t="shared" si="23"/>
        <v>27.282424071819179</v>
      </c>
      <c r="U149" s="73">
        <f>'Расчет субсидий'!Z149-1</f>
        <v>-0.81235154394299292</v>
      </c>
      <c r="V149" s="73">
        <f>U149*'Расчет субсидий'!AA149</f>
        <v>-32.49406175771972</v>
      </c>
      <c r="W149" s="74">
        <f t="shared" si="24"/>
        <v>-554.07298293124495</v>
      </c>
      <c r="X149" s="32" t="s">
        <v>376</v>
      </c>
      <c r="Y149" s="32" t="s">
        <v>376</v>
      </c>
      <c r="Z149" s="32" t="s">
        <v>376</v>
      </c>
      <c r="AA149" s="31" t="s">
        <v>429</v>
      </c>
      <c r="AB149" s="31" t="s">
        <v>429</v>
      </c>
      <c r="AC149" s="31" t="s">
        <v>429</v>
      </c>
      <c r="AD149" s="73">
        <f>'Расчет субсидий'!AL149-1</f>
        <v>0</v>
      </c>
      <c r="AE149" s="73">
        <f>AD149*'Расчет субсидий'!AM149</f>
        <v>0</v>
      </c>
      <c r="AF149" s="74">
        <f t="shared" si="25"/>
        <v>0</v>
      </c>
      <c r="AG149" s="73">
        <f t="shared" si="26"/>
        <v>-48.500622304354991</v>
      </c>
      <c r="AH149" s="31" t="str">
        <f>IF('Расчет субсидий'!AZ149="+",'Расчет субсидий'!AZ149,"-")</f>
        <v>-</v>
      </c>
    </row>
    <row r="150" spans="1:34" ht="15" customHeight="1">
      <c r="A150" s="38" t="s">
        <v>150</v>
      </c>
      <c r="B150" s="70">
        <f>'Расчет субсидий'!AS150</f>
        <v>-125.84545454545469</v>
      </c>
      <c r="C150" s="73">
        <f>'Расчет субсидий'!D150-1</f>
        <v>9.2871293456032733E-2</v>
      </c>
      <c r="D150" s="73">
        <f>C150*'Расчет субсидий'!E150</f>
        <v>0.92871293456032733</v>
      </c>
      <c r="E150" s="74">
        <f t="shared" si="20"/>
        <v>23.546990735478079</v>
      </c>
      <c r="F150" s="32" t="s">
        <v>376</v>
      </c>
      <c r="G150" s="32" t="s">
        <v>376</v>
      </c>
      <c r="H150" s="32" t="s">
        <v>376</v>
      </c>
      <c r="I150" s="32" t="s">
        <v>376</v>
      </c>
      <c r="J150" s="32" t="s">
        <v>376</v>
      </c>
      <c r="K150" s="32" t="s">
        <v>376</v>
      </c>
      <c r="L150" s="73">
        <f>'Расчет субсидий'!P150-1</f>
        <v>-0.37381714055613979</v>
      </c>
      <c r="M150" s="73">
        <f>L150*'Расчет субсидий'!Q150</f>
        <v>-7.4763428111227963</v>
      </c>
      <c r="N150" s="74">
        <f t="shared" si="21"/>
        <v>-189.55843981230893</v>
      </c>
      <c r="O150" s="73">
        <f>'Расчет субсидий'!R150-1</f>
        <v>0</v>
      </c>
      <c r="P150" s="73">
        <f>O150*'Расчет субсидий'!S150</f>
        <v>0</v>
      </c>
      <c r="Q150" s="74">
        <f t="shared" si="22"/>
        <v>0</v>
      </c>
      <c r="R150" s="73">
        <f>'Расчет субсидий'!V150-1</f>
        <v>4.8387096774193505E-2</v>
      </c>
      <c r="S150" s="73">
        <f>R150*'Расчет субсидий'!W150</f>
        <v>0.96774193548387011</v>
      </c>
      <c r="T150" s="74">
        <f t="shared" si="23"/>
        <v>24.536548960589595</v>
      </c>
      <c r="U150" s="73">
        <f>'Расчет субсидий'!Z150-1</f>
        <v>2.0547945205479534E-2</v>
      </c>
      <c r="V150" s="73">
        <f>U150*'Расчет субсидий'!AA150</f>
        <v>0.61643835616438603</v>
      </c>
      <c r="W150" s="74">
        <f t="shared" si="24"/>
        <v>15.629445570786601</v>
      </c>
      <c r="X150" s="32" t="s">
        <v>376</v>
      </c>
      <c r="Y150" s="32" t="s">
        <v>376</v>
      </c>
      <c r="Z150" s="32" t="s">
        <v>376</v>
      </c>
      <c r="AA150" s="31" t="s">
        <v>429</v>
      </c>
      <c r="AB150" s="31" t="s">
        <v>429</v>
      </c>
      <c r="AC150" s="31" t="s">
        <v>429</v>
      </c>
      <c r="AD150" s="73">
        <f>'Расчет субсидий'!AL150-1</f>
        <v>0</v>
      </c>
      <c r="AE150" s="73">
        <f>AD150*'Расчет субсидий'!AM150</f>
        <v>0</v>
      </c>
      <c r="AF150" s="74">
        <f t="shared" si="25"/>
        <v>0</v>
      </c>
      <c r="AG150" s="73">
        <f t="shared" si="26"/>
        <v>-4.9634495849142137</v>
      </c>
      <c r="AH150" s="31" t="str">
        <f>IF('Расчет субсидий'!AZ150="+",'Расчет субсидий'!AZ150,"-")</f>
        <v>-</v>
      </c>
    </row>
    <row r="151" spans="1:34" ht="15" customHeight="1">
      <c r="A151" s="38" t="s">
        <v>151</v>
      </c>
      <c r="B151" s="70">
        <f>'Расчет субсидий'!AS151</f>
        <v>31.790909090909167</v>
      </c>
      <c r="C151" s="73">
        <f>'Расчет субсидий'!D151-1</f>
        <v>-9.2053789731051272E-2</v>
      </c>
      <c r="D151" s="73">
        <f>C151*'Расчет субсидий'!E151</f>
        <v>-0.92053789731051272</v>
      </c>
      <c r="E151" s="74">
        <f t="shared" si="20"/>
        <v>-7.6824465310790044</v>
      </c>
      <c r="F151" s="32" t="s">
        <v>376</v>
      </c>
      <c r="G151" s="32" t="s">
        <v>376</v>
      </c>
      <c r="H151" s="32" t="s">
        <v>376</v>
      </c>
      <c r="I151" s="32" t="s">
        <v>376</v>
      </c>
      <c r="J151" s="32" t="s">
        <v>376</v>
      </c>
      <c r="K151" s="32" t="s">
        <v>376</v>
      </c>
      <c r="L151" s="73">
        <f>'Расчет субсидий'!P151-1</f>
        <v>-0.20739419317623431</v>
      </c>
      <c r="M151" s="73">
        <f>L151*'Расчет субсидий'!Q151</f>
        <v>-4.1478838635246866</v>
      </c>
      <c r="N151" s="74">
        <f t="shared" si="21"/>
        <v>-34.616604152588103</v>
      </c>
      <c r="O151" s="73">
        <f>'Расчет субсидий'!R151-1</f>
        <v>0</v>
      </c>
      <c r="P151" s="73">
        <f>O151*'Расчет субсидий'!S151</f>
        <v>0</v>
      </c>
      <c r="Q151" s="74">
        <f t="shared" si="22"/>
        <v>0</v>
      </c>
      <c r="R151" s="73">
        <f>'Расчет субсидий'!V151-1</f>
        <v>0.1700122399020807</v>
      </c>
      <c r="S151" s="73">
        <f>R151*'Расчет субсидий'!W151</f>
        <v>5.9504283965728249</v>
      </c>
      <c r="T151" s="74">
        <f t="shared" si="23"/>
        <v>49.659930489819764</v>
      </c>
      <c r="U151" s="73">
        <f>'Расчет субсидий'!Z151-1</f>
        <v>0.13157894736842102</v>
      </c>
      <c r="V151" s="73">
        <f>U151*'Расчет субсидий'!AA151</f>
        <v>1.9736842105263153</v>
      </c>
      <c r="W151" s="74">
        <f t="shared" si="24"/>
        <v>16.471590643800141</v>
      </c>
      <c r="X151" s="32" t="s">
        <v>376</v>
      </c>
      <c r="Y151" s="32" t="s">
        <v>376</v>
      </c>
      <c r="Z151" s="32" t="s">
        <v>376</v>
      </c>
      <c r="AA151" s="31" t="s">
        <v>429</v>
      </c>
      <c r="AB151" s="31" t="s">
        <v>429</v>
      </c>
      <c r="AC151" s="31" t="s">
        <v>429</v>
      </c>
      <c r="AD151" s="73">
        <f>'Расчет субсидий'!AL151-1</f>
        <v>4.7680412371134073E-2</v>
      </c>
      <c r="AE151" s="73">
        <f>AD151*'Расчет субсидий'!AM151</f>
        <v>0.95360824742268147</v>
      </c>
      <c r="AF151" s="74">
        <f t="shared" si="25"/>
        <v>7.9584386409563672</v>
      </c>
      <c r="AG151" s="73">
        <f t="shared" si="26"/>
        <v>3.8092990936866222</v>
      </c>
      <c r="AH151" s="31" t="str">
        <f>IF('Расчет субсидий'!AZ151="+",'Расчет субсидий'!AZ151,"-")</f>
        <v>-</v>
      </c>
    </row>
    <row r="152" spans="1:34" ht="15" customHeight="1">
      <c r="A152" s="38" t="s">
        <v>152</v>
      </c>
      <c r="B152" s="70">
        <f>'Расчет субсидий'!AS152</f>
        <v>89.68181818181813</v>
      </c>
      <c r="C152" s="73">
        <f>'Расчет субсидий'!D152-1</f>
        <v>-1</v>
      </c>
      <c r="D152" s="73">
        <f>C152*'Расчет субсидий'!E152</f>
        <v>0</v>
      </c>
      <c r="E152" s="74">
        <f t="shared" si="20"/>
        <v>0</v>
      </c>
      <c r="F152" s="32" t="s">
        <v>376</v>
      </c>
      <c r="G152" s="32" t="s">
        <v>376</v>
      </c>
      <c r="H152" s="32" t="s">
        <v>376</v>
      </c>
      <c r="I152" s="32" t="s">
        <v>376</v>
      </c>
      <c r="J152" s="32" t="s">
        <v>376</v>
      </c>
      <c r="K152" s="32" t="s">
        <v>376</v>
      </c>
      <c r="L152" s="73">
        <f>'Расчет субсидий'!P152-1</f>
        <v>0.46603484989353072</v>
      </c>
      <c r="M152" s="73">
        <f>L152*'Расчет субсидий'!Q152</f>
        <v>9.3206969978706145</v>
      </c>
      <c r="N152" s="74">
        <f t="shared" si="21"/>
        <v>49.89257877909089</v>
      </c>
      <c r="O152" s="73">
        <f>'Расчет субсидий'!R152-1</f>
        <v>0</v>
      </c>
      <c r="P152" s="73">
        <f>O152*'Расчет субсидий'!S152</f>
        <v>0</v>
      </c>
      <c r="Q152" s="74">
        <f t="shared" si="22"/>
        <v>0</v>
      </c>
      <c r="R152" s="73">
        <f>'Расчет субсидий'!V152-1</f>
        <v>0.16477272727272707</v>
      </c>
      <c r="S152" s="73">
        <f>R152*'Расчет субсидий'!W152</f>
        <v>0.82386363636363535</v>
      </c>
      <c r="T152" s="74">
        <f t="shared" si="23"/>
        <v>4.4100437327693029</v>
      </c>
      <c r="U152" s="73">
        <f>'Расчет субсидий'!Z152-1</f>
        <v>0.14687500000000009</v>
      </c>
      <c r="V152" s="73">
        <f>U152*'Расчет субсидий'!AA152</f>
        <v>6.6093750000000036</v>
      </c>
      <c r="W152" s="74">
        <f t="shared" si="24"/>
        <v>35.379195669957937</v>
      </c>
      <c r="X152" s="32" t="s">
        <v>376</v>
      </c>
      <c r="Y152" s="32" t="s">
        <v>376</v>
      </c>
      <c r="Z152" s="32" t="s">
        <v>376</v>
      </c>
      <c r="AA152" s="31" t="s">
        <v>429</v>
      </c>
      <c r="AB152" s="31" t="s">
        <v>429</v>
      </c>
      <c r="AC152" s="31" t="s">
        <v>429</v>
      </c>
      <c r="AD152" s="73">
        <f>'Расчет субсидий'!AL152-1</f>
        <v>0</v>
      </c>
      <c r="AE152" s="73">
        <f>AD152*'Расчет субсидий'!AM152</f>
        <v>0</v>
      </c>
      <c r="AF152" s="74">
        <f t="shared" si="25"/>
        <v>0</v>
      </c>
      <c r="AG152" s="73">
        <f t="shared" si="26"/>
        <v>16.753935634234253</v>
      </c>
      <c r="AH152" s="31" t="str">
        <f>IF('Расчет субсидий'!AZ152="+",'Расчет субсидий'!AZ152,"-")</f>
        <v>-</v>
      </c>
    </row>
    <row r="153" spans="1:34" ht="15" customHeight="1">
      <c r="A153" s="38" t="s">
        <v>153</v>
      </c>
      <c r="B153" s="70">
        <f>'Расчет субсидий'!AS153</f>
        <v>736.92727272727279</v>
      </c>
      <c r="C153" s="73">
        <f>'Расчет субсидий'!D153-1</f>
        <v>7.7297589097464758E-2</v>
      </c>
      <c r="D153" s="73">
        <f>C153*'Расчет субсидий'!E153</f>
        <v>0.77297589097464758</v>
      </c>
      <c r="E153" s="74">
        <f t="shared" si="20"/>
        <v>11.93812400948455</v>
      </c>
      <c r="F153" s="32" t="s">
        <v>376</v>
      </c>
      <c r="G153" s="32" t="s">
        <v>376</v>
      </c>
      <c r="H153" s="32" t="s">
        <v>376</v>
      </c>
      <c r="I153" s="32" t="s">
        <v>376</v>
      </c>
      <c r="J153" s="32" t="s">
        <v>376</v>
      </c>
      <c r="K153" s="32" t="s">
        <v>376</v>
      </c>
      <c r="L153" s="73">
        <f>'Расчет субсидий'!P153-1</f>
        <v>0.39692412077349326</v>
      </c>
      <c r="M153" s="73">
        <f>L153*'Расчет субсидий'!Q153</f>
        <v>7.9384824154698652</v>
      </c>
      <c r="N153" s="74">
        <f t="shared" si="21"/>
        <v>122.60484269890381</v>
      </c>
      <c r="O153" s="73">
        <f>'Расчет субсидий'!R153-1</f>
        <v>0</v>
      </c>
      <c r="P153" s="73">
        <f>O153*'Расчет субсидий'!S153</f>
        <v>0</v>
      </c>
      <c r="Q153" s="74">
        <f t="shared" si="22"/>
        <v>0</v>
      </c>
      <c r="R153" s="73">
        <f>'Расчет субсидий'!V153-1</f>
        <v>2.0833333333333481E-2</v>
      </c>
      <c r="S153" s="73">
        <f>R153*'Расчет субсидий'!W153</f>
        <v>0.31250000000000222</v>
      </c>
      <c r="T153" s="74">
        <f t="shared" si="23"/>
        <v>4.8263649572044782</v>
      </c>
      <c r="U153" s="73">
        <f>'Расчет субсидий'!Z153-1</f>
        <v>1.0891304347826085</v>
      </c>
      <c r="V153" s="73">
        <f>U153*'Расчет субсидий'!AA153</f>
        <v>38.119565217391298</v>
      </c>
      <c r="W153" s="74">
        <f t="shared" si="24"/>
        <v>588.73258799707753</v>
      </c>
      <c r="X153" s="32" t="s">
        <v>376</v>
      </c>
      <c r="Y153" s="32" t="s">
        <v>376</v>
      </c>
      <c r="Z153" s="32" t="s">
        <v>376</v>
      </c>
      <c r="AA153" s="31" t="s">
        <v>429</v>
      </c>
      <c r="AB153" s="31" t="s">
        <v>429</v>
      </c>
      <c r="AC153" s="31" t="s">
        <v>429</v>
      </c>
      <c r="AD153" s="73">
        <f>'Расчет субсидий'!AL153-1</f>
        <v>2.857142857142847E-2</v>
      </c>
      <c r="AE153" s="73">
        <f>AD153*'Расчет субсидий'!AM153</f>
        <v>0.5714285714285694</v>
      </c>
      <c r="AF153" s="74">
        <f t="shared" si="25"/>
        <v>8.8253530646023801</v>
      </c>
      <c r="AG153" s="73">
        <f t="shared" si="26"/>
        <v>47.71495209526438</v>
      </c>
      <c r="AH153" s="31" t="str">
        <f>IF('Расчет субсидий'!AZ153="+",'Расчет субсидий'!AZ153,"-")</f>
        <v>-</v>
      </c>
    </row>
    <row r="154" spans="1:34" ht="15" customHeight="1">
      <c r="A154" s="38" t="s">
        <v>154</v>
      </c>
      <c r="B154" s="70">
        <f>'Расчет субсидий'!AS154</f>
        <v>-49.472727272727298</v>
      </c>
      <c r="C154" s="73">
        <f>'Расчет субсидий'!D154-1</f>
        <v>1.563342318059302E-2</v>
      </c>
      <c r="D154" s="73">
        <f>C154*'Расчет субсидий'!E154</f>
        <v>0.1563342318059302</v>
      </c>
      <c r="E154" s="74">
        <f t="shared" si="20"/>
        <v>1.0900419953316907</v>
      </c>
      <c r="F154" s="32" t="s">
        <v>376</v>
      </c>
      <c r="G154" s="32" t="s">
        <v>376</v>
      </c>
      <c r="H154" s="32" t="s">
        <v>376</v>
      </c>
      <c r="I154" s="32" t="s">
        <v>376</v>
      </c>
      <c r="J154" s="32" t="s">
        <v>376</v>
      </c>
      <c r="K154" s="32" t="s">
        <v>376</v>
      </c>
      <c r="L154" s="73">
        <f>'Расчет субсидий'!P154-1</f>
        <v>-0.42202984394577969</v>
      </c>
      <c r="M154" s="73">
        <f>L154*'Расчет субсидий'!Q154</f>
        <v>-8.4405968789155938</v>
      </c>
      <c r="N154" s="74">
        <f t="shared" si="21"/>
        <v>-58.852146183217371</v>
      </c>
      <c r="O154" s="73">
        <f>'Расчет субсидий'!R154-1</f>
        <v>0</v>
      </c>
      <c r="P154" s="73">
        <f>O154*'Расчет субсидий'!S154</f>
        <v>0</v>
      </c>
      <c r="Q154" s="74">
        <f t="shared" si="22"/>
        <v>0</v>
      </c>
      <c r="R154" s="73">
        <f>'Расчет субсидий'!V154-1</f>
        <v>2.9411764705877808E-4</v>
      </c>
      <c r="S154" s="73">
        <f>R154*'Расчет субсидий'!W154</f>
        <v>1.0294117647057233E-2</v>
      </c>
      <c r="T154" s="74">
        <f t="shared" si="23"/>
        <v>7.1775838282858967E-2</v>
      </c>
      <c r="U154" s="73">
        <f>'Расчет субсидий'!Z154-1</f>
        <v>7.8571428571428514E-2</v>
      </c>
      <c r="V154" s="73">
        <f>U154*'Расчет субсидий'!AA154</f>
        <v>1.1785714285714277</v>
      </c>
      <c r="W154" s="74">
        <f t="shared" si="24"/>
        <v>8.2176010768755265</v>
      </c>
      <c r="X154" s="32" t="s">
        <v>376</v>
      </c>
      <c r="Y154" s="32" t="s">
        <v>376</v>
      </c>
      <c r="Z154" s="32" t="s">
        <v>376</v>
      </c>
      <c r="AA154" s="31" t="s">
        <v>429</v>
      </c>
      <c r="AB154" s="31" t="s">
        <v>429</v>
      </c>
      <c r="AC154" s="31" t="s">
        <v>429</v>
      </c>
      <c r="AD154" s="73">
        <f>'Расчет субсидий'!AL154-1</f>
        <v>0</v>
      </c>
      <c r="AE154" s="73">
        <f>AD154*'Расчет субсидий'!AM154</f>
        <v>0</v>
      </c>
      <c r="AF154" s="74">
        <f t="shared" si="25"/>
        <v>0</v>
      </c>
      <c r="AG154" s="73">
        <f t="shared" si="26"/>
        <v>-7.0953971008911791</v>
      </c>
      <c r="AH154" s="31" t="str">
        <f>IF('Расчет субсидий'!AZ154="+",'Расчет субсидий'!AZ154,"-")</f>
        <v>-</v>
      </c>
    </row>
    <row r="155" spans="1:34" ht="15" customHeight="1">
      <c r="A155" s="38" t="s">
        <v>155</v>
      </c>
      <c r="B155" s="70">
        <f>'Расчет субсидий'!AS155</f>
        <v>272.43636363636369</v>
      </c>
      <c r="C155" s="73">
        <f>'Расчет субсидий'!D155-1</f>
        <v>9.7087468694926349E-2</v>
      </c>
      <c r="D155" s="73">
        <f>C155*'Расчет субсидий'!E155</f>
        <v>0.97087468694926349</v>
      </c>
      <c r="E155" s="74">
        <f t="shared" si="20"/>
        <v>10.444293108254652</v>
      </c>
      <c r="F155" s="32" t="s">
        <v>376</v>
      </c>
      <c r="G155" s="32" t="s">
        <v>376</v>
      </c>
      <c r="H155" s="32" t="s">
        <v>376</v>
      </c>
      <c r="I155" s="32" t="s">
        <v>376</v>
      </c>
      <c r="J155" s="32" t="s">
        <v>376</v>
      </c>
      <c r="K155" s="32" t="s">
        <v>376</v>
      </c>
      <c r="L155" s="73">
        <f>'Расчет субсидий'!P155-1</f>
        <v>-0.34396113685856267</v>
      </c>
      <c r="M155" s="73">
        <f>L155*'Расчет субсидий'!Q155</f>
        <v>-6.8792227371712533</v>
      </c>
      <c r="N155" s="74">
        <f t="shared" si="21"/>
        <v>-74.004008539715002</v>
      </c>
      <c r="O155" s="73">
        <f>'Расчет субсидий'!R155-1</f>
        <v>0</v>
      </c>
      <c r="P155" s="73">
        <f>O155*'Расчет субсидий'!S155</f>
        <v>0</v>
      </c>
      <c r="Q155" s="74">
        <f t="shared" si="22"/>
        <v>0</v>
      </c>
      <c r="R155" s="73">
        <f>'Расчет субсидий'!V155-1</f>
        <v>1</v>
      </c>
      <c r="S155" s="73">
        <f>R155*'Расчет субсидий'!W155</f>
        <v>20</v>
      </c>
      <c r="T155" s="74">
        <f t="shared" si="23"/>
        <v>215.15223846392146</v>
      </c>
      <c r="U155" s="73">
        <f>'Расчет субсидий'!Z155-1</f>
        <v>0.25</v>
      </c>
      <c r="V155" s="73">
        <f>U155*'Расчет субсидий'!AA155</f>
        <v>7.5</v>
      </c>
      <c r="W155" s="74">
        <f t="shared" si="24"/>
        <v>80.682089423970552</v>
      </c>
      <c r="X155" s="32" t="s">
        <v>376</v>
      </c>
      <c r="Y155" s="32" t="s">
        <v>376</v>
      </c>
      <c r="Z155" s="32" t="s">
        <v>376</v>
      </c>
      <c r="AA155" s="31" t="s">
        <v>429</v>
      </c>
      <c r="AB155" s="31" t="s">
        <v>429</v>
      </c>
      <c r="AC155" s="31" t="s">
        <v>429</v>
      </c>
      <c r="AD155" s="73">
        <f>'Расчет субсидий'!AL155-1</f>
        <v>0.18666666666666676</v>
      </c>
      <c r="AE155" s="73">
        <f>AD155*'Расчет субсидий'!AM155</f>
        <v>3.7333333333333352</v>
      </c>
      <c r="AF155" s="74">
        <f t="shared" si="25"/>
        <v>40.161751179932025</v>
      </c>
      <c r="AG155" s="73">
        <f t="shared" si="26"/>
        <v>25.324985283111346</v>
      </c>
      <c r="AH155" s="31" t="str">
        <f>IF('Расчет субсидий'!AZ155="+",'Расчет субсидий'!AZ155,"-")</f>
        <v>-</v>
      </c>
    </row>
    <row r="156" spans="1:34" ht="15" customHeight="1">
      <c r="A156" s="38" t="s">
        <v>156</v>
      </c>
      <c r="B156" s="70">
        <f>'Расчет субсидий'!AS156</f>
        <v>-1.8454545454544586</v>
      </c>
      <c r="C156" s="73">
        <f>'Расчет субсидий'!D156-1</f>
        <v>6.4846416382252636E-2</v>
      </c>
      <c r="D156" s="73">
        <f>C156*'Расчет субсидий'!E156</f>
        <v>0.64846416382252636</v>
      </c>
      <c r="E156" s="74">
        <f t="shared" si="20"/>
        <v>8.4397186424735491</v>
      </c>
      <c r="F156" s="32" t="s">
        <v>376</v>
      </c>
      <c r="G156" s="32" t="s">
        <v>376</v>
      </c>
      <c r="H156" s="32" t="s">
        <v>376</v>
      </c>
      <c r="I156" s="32" t="s">
        <v>376</v>
      </c>
      <c r="J156" s="32" t="s">
        <v>376</v>
      </c>
      <c r="K156" s="32" t="s">
        <v>376</v>
      </c>
      <c r="L156" s="73">
        <f>'Расчет субсидий'!P156-1</f>
        <v>-9.2097445038621495E-2</v>
      </c>
      <c r="M156" s="73">
        <f>L156*'Расчет субсидий'!Q156</f>
        <v>-1.8419489007724299</v>
      </c>
      <c r="N156" s="74">
        <f t="shared" si="21"/>
        <v>-23.97284436613414</v>
      </c>
      <c r="O156" s="73">
        <f>'Расчет субсидий'!R156-1</f>
        <v>0</v>
      </c>
      <c r="P156" s="73">
        <f>O156*'Расчет субсидий'!S156</f>
        <v>0</v>
      </c>
      <c r="Q156" s="74">
        <f t="shared" si="22"/>
        <v>0</v>
      </c>
      <c r="R156" s="73">
        <f>'Расчет субсидий'!V156-1</f>
        <v>-4.3576158940397347E-2</v>
      </c>
      <c r="S156" s="73">
        <f>R156*'Расчет субсидий'!W156</f>
        <v>-1.3072847682119204</v>
      </c>
      <c r="T156" s="74">
        <f t="shared" si="23"/>
        <v>-17.014225680972917</v>
      </c>
      <c r="U156" s="73">
        <f>'Расчет субсидий'!Z156-1</f>
        <v>0.11794871794871797</v>
      </c>
      <c r="V156" s="73">
        <f>U156*'Расчет субсидий'!AA156</f>
        <v>2.3589743589743595</v>
      </c>
      <c r="W156" s="74">
        <f t="shared" si="24"/>
        <v>30.701896859179051</v>
      </c>
      <c r="X156" s="32" t="s">
        <v>376</v>
      </c>
      <c r="Y156" s="32" t="s">
        <v>376</v>
      </c>
      <c r="Z156" s="32" t="s">
        <v>376</v>
      </c>
      <c r="AA156" s="31" t="s">
        <v>429</v>
      </c>
      <c r="AB156" s="31" t="s">
        <v>429</v>
      </c>
      <c r="AC156" s="31" t="s">
        <v>429</v>
      </c>
      <c r="AD156" s="73">
        <f>'Расчет субсидий'!AL156-1</f>
        <v>0</v>
      </c>
      <c r="AE156" s="73">
        <f>AD156*'Расчет субсидий'!AM156</f>
        <v>0</v>
      </c>
      <c r="AF156" s="74">
        <f t="shared" si="25"/>
        <v>0</v>
      </c>
      <c r="AG156" s="73">
        <f t="shared" si="26"/>
        <v>-0.14179514618746447</v>
      </c>
      <c r="AH156" s="31" t="str">
        <f>IF('Расчет субсидий'!AZ156="+",'Расчет субсидий'!AZ156,"-")</f>
        <v>-</v>
      </c>
    </row>
    <row r="157" spans="1:34" ht="15" customHeight="1">
      <c r="A157" s="38" t="s">
        <v>157</v>
      </c>
      <c r="B157" s="70">
        <f>'Расчет субсидий'!AS157</f>
        <v>517.62727272727261</v>
      </c>
      <c r="C157" s="73">
        <f>'Расчет субсидий'!D157-1</f>
        <v>0.10623781676413246</v>
      </c>
      <c r="D157" s="73">
        <f>C157*'Расчет субсидий'!E157</f>
        <v>1.0623781676413246</v>
      </c>
      <c r="E157" s="74">
        <f t="shared" si="20"/>
        <v>3.7400018217916751</v>
      </c>
      <c r="F157" s="32" t="s">
        <v>376</v>
      </c>
      <c r="G157" s="32" t="s">
        <v>376</v>
      </c>
      <c r="H157" s="32" t="s">
        <v>376</v>
      </c>
      <c r="I157" s="32" t="s">
        <v>376</v>
      </c>
      <c r="J157" s="32" t="s">
        <v>376</v>
      </c>
      <c r="K157" s="32" t="s">
        <v>376</v>
      </c>
      <c r="L157" s="73">
        <f>'Расчет субсидий'!P157-1</f>
        <v>-5.0404562939381892E-2</v>
      </c>
      <c r="M157" s="73">
        <f>L157*'Расчет субсидий'!Q157</f>
        <v>-1.0080912587876378</v>
      </c>
      <c r="N157" s="74">
        <f t="shared" si="21"/>
        <v>-3.5488898955526427</v>
      </c>
      <c r="O157" s="73">
        <f>'Расчет субсидий'!R157-1</f>
        <v>0</v>
      </c>
      <c r="P157" s="73">
        <f>O157*'Расчет субсидий'!S157</f>
        <v>0</v>
      </c>
      <c r="Q157" s="74">
        <f t="shared" si="22"/>
        <v>0</v>
      </c>
      <c r="R157" s="73">
        <f>'Расчет субсидий'!V157-1</f>
        <v>8.3333333333333339</v>
      </c>
      <c r="S157" s="73">
        <f>R157*'Расчет субсидий'!W157</f>
        <v>125.00000000000001</v>
      </c>
      <c r="T157" s="74">
        <f t="shared" si="23"/>
        <v>440.05067306860809</v>
      </c>
      <c r="U157" s="73">
        <f>'Расчет субсидий'!Z157-1</f>
        <v>9.5238095238095122E-2</v>
      </c>
      <c r="V157" s="73">
        <f>U157*'Расчет субсидий'!AA157</f>
        <v>3.3333333333333295</v>
      </c>
      <c r="W157" s="74">
        <f t="shared" si="24"/>
        <v>11.734684615162868</v>
      </c>
      <c r="X157" s="32" t="s">
        <v>376</v>
      </c>
      <c r="Y157" s="32" t="s">
        <v>376</v>
      </c>
      <c r="Z157" s="32" t="s">
        <v>376</v>
      </c>
      <c r="AA157" s="31" t="s">
        <v>429</v>
      </c>
      <c r="AB157" s="31" t="s">
        <v>429</v>
      </c>
      <c r="AC157" s="31" t="s">
        <v>429</v>
      </c>
      <c r="AD157" s="73">
        <f>'Расчет субсидий'!AL157-1</f>
        <v>0.93243243243243246</v>
      </c>
      <c r="AE157" s="73">
        <f>AD157*'Расчет субсидий'!AM157</f>
        <v>18.648648648648649</v>
      </c>
      <c r="AF157" s="74">
        <f t="shared" si="25"/>
        <v>65.650803117262598</v>
      </c>
      <c r="AG157" s="73">
        <f t="shared" si="26"/>
        <v>147.03626889083569</v>
      </c>
      <c r="AH157" s="31" t="str">
        <f>IF('Расчет субсидий'!AZ157="+",'Расчет субсидий'!AZ157,"-")</f>
        <v>-</v>
      </c>
    </row>
    <row r="158" spans="1:34" ht="15" customHeight="1">
      <c r="A158" s="38" t="s">
        <v>158</v>
      </c>
      <c r="B158" s="70">
        <f>'Расчет субсидий'!AS158</f>
        <v>77.74545454545455</v>
      </c>
      <c r="C158" s="73">
        <f>'Расчет субсидий'!D158-1</f>
        <v>-7.7101554826510821E-3</v>
      </c>
      <c r="D158" s="73">
        <f>C158*'Расчет субсидий'!E158</f>
        <v>-7.7101554826510821E-2</v>
      </c>
      <c r="E158" s="74">
        <f t="shared" si="20"/>
        <v>-0.55456955321246604</v>
      </c>
      <c r="F158" s="32" t="s">
        <v>376</v>
      </c>
      <c r="G158" s="32" t="s">
        <v>376</v>
      </c>
      <c r="H158" s="32" t="s">
        <v>376</v>
      </c>
      <c r="I158" s="32" t="s">
        <v>376</v>
      </c>
      <c r="J158" s="32" t="s">
        <v>376</v>
      </c>
      <c r="K158" s="32" t="s">
        <v>376</v>
      </c>
      <c r="L158" s="73">
        <f>'Расчет субсидий'!P158-1</f>
        <v>-8.603417147386494E-2</v>
      </c>
      <c r="M158" s="73">
        <f>L158*'Расчет субсидий'!Q158</f>
        <v>-1.7206834294772988</v>
      </c>
      <c r="N158" s="74">
        <f t="shared" si="21"/>
        <v>-12.376386479526756</v>
      </c>
      <c r="O158" s="73">
        <f>'Расчет субсидий'!R158-1</f>
        <v>0</v>
      </c>
      <c r="P158" s="73">
        <f>O158*'Расчет субсидий'!S158</f>
        <v>0</v>
      </c>
      <c r="Q158" s="74">
        <f t="shared" si="22"/>
        <v>0</v>
      </c>
      <c r="R158" s="73">
        <f>'Расчет субсидий'!V158-1</f>
        <v>0.19999999999999996</v>
      </c>
      <c r="S158" s="73">
        <f>R158*'Расчет субсидий'!W158</f>
        <v>3.9999999999999991</v>
      </c>
      <c r="T158" s="74">
        <f t="shared" si="23"/>
        <v>28.770862245791243</v>
      </c>
      <c r="U158" s="73">
        <f>'Расчет субсидий'!Z158-1</f>
        <v>0.15504229017566695</v>
      </c>
      <c r="V158" s="73">
        <f>U158*'Расчет субсидий'!AA158</f>
        <v>4.6512687052700086</v>
      </c>
      <c r="W158" s="74">
        <f t="shared" si="24"/>
        <v>33.455252796870809</v>
      </c>
      <c r="X158" s="32" t="s">
        <v>376</v>
      </c>
      <c r="Y158" s="32" t="s">
        <v>376</v>
      </c>
      <c r="Z158" s="32" t="s">
        <v>376</v>
      </c>
      <c r="AA158" s="31" t="s">
        <v>429</v>
      </c>
      <c r="AB158" s="31" t="s">
        <v>429</v>
      </c>
      <c r="AC158" s="31" t="s">
        <v>429</v>
      </c>
      <c r="AD158" s="73">
        <f>'Расчет субсидий'!AL158-1</f>
        <v>0.19777158774373249</v>
      </c>
      <c r="AE158" s="73">
        <f>AD158*'Расчет субсидий'!AM158</f>
        <v>3.9554317548746498</v>
      </c>
      <c r="AF158" s="74">
        <f t="shared" si="25"/>
        <v>28.450295535531719</v>
      </c>
      <c r="AG158" s="73">
        <f t="shared" si="26"/>
        <v>10.808915475840848</v>
      </c>
      <c r="AH158" s="31" t="str">
        <f>IF('Расчет субсидий'!AZ158="+",'Расчет субсидий'!AZ158,"-")</f>
        <v>-</v>
      </c>
    </row>
    <row r="159" spans="1:34" ht="15" customHeight="1">
      <c r="A159" s="37" t="s">
        <v>159</v>
      </c>
      <c r="B159" s="75"/>
      <c r="C159" s="76"/>
      <c r="D159" s="76"/>
      <c r="E159" s="77"/>
      <c r="F159" s="76"/>
      <c r="G159" s="76"/>
      <c r="H159" s="77"/>
      <c r="I159" s="77"/>
      <c r="J159" s="77"/>
      <c r="K159" s="77"/>
      <c r="L159" s="76"/>
      <c r="M159" s="76"/>
      <c r="N159" s="77"/>
      <c r="O159" s="76"/>
      <c r="P159" s="76"/>
      <c r="Q159" s="77"/>
      <c r="R159" s="76"/>
      <c r="S159" s="76"/>
      <c r="T159" s="77"/>
      <c r="U159" s="76"/>
      <c r="V159" s="76"/>
      <c r="W159" s="77"/>
      <c r="X159" s="77"/>
      <c r="Y159" s="77"/>
      <c r="Z159" s="77"/>
      <c r="AA159" s="77"/>
      <c r="AB159" s="77"/>
      <c r="AC159" s="77"/>
      <c r="AD159" s="76"/>
      <c r="AE159" s="76"/>
      <c r="AF159" s="77"/>
      <c r="AG159" s="77"/>
      <c r="AH159" s="78"/>
    </row>
    <row r="160" spans="1:34" ht="15" customHeight="1">
      <c r="A160" s="38" t="s">
        <v>73</v>
      </c>
      <c r="B160" s="70">
        <f>'Расчет субсидий'!AS160</f>
        <v>-51.481818181818085</v>
      </c>
      <c r="C160" s="73">
        <f>'Расчет субсидий'!D160-1</f>
        <v>-1</v>
      </c>
      <c r="D160" s="73">
        <f>C160*'Расчет субсидий'!E160</f>
        <v>0</v>
      </c>
      <c r="E160" s="74">
        <f t="shared" si="20"/>
        <v>0</v>
      </c>
      <c r="F160" s="32" t="s">
        <v>376</v>
      </c>
      <c r="G160" s="32" t="s">
        <v>376</v>
      </c>
      <c r="H160" s="32" t="s">
        <v>376</v>
      </c>
      <c r="I160" s="32" t="s">
        <v>376</v>
      </c>
      <c r="J160" s="32" t="s">
        <v>376</v>
      </c>
      <c r="K160" s="32" t="s">
        <v>376</v>
      </c>
      <c r="L160" s="73">
        <f>'Расчет субсидий'!P160-1</f>
        <v>-0.56499954861424573</v>
      </c>
      <c r="M160" s="73">
        <f>L160*'Расчет субсидий'!Q160</f>
        <v>-11.299990972284915</v>
      </c>
      <c r="N160" s="74">
        <f t="shared" si="21"/>
        <v>-72.515750286121317</v>
      </c>
      <c r="O160" s="73">
        <f>'Расчет субсидий'!R160-1</f>
        <v>0</v>
      </c>
      <c r="P160" s="73">
        <f>O160*'Расчет субсидий'!S160</f>
        <v>0</v>
      </c>
      <c r="Q160" s="74">
        <f t="shared" si="22"/>
        <v>0</v>
      </c>
      <c r="R160" s="73">
        <f>'Расчет субсидий'!V160-1</f>
        <v>0</v>
      </c>
      <c r="S160" s="73">
        <f>R160*'Расчет субсидий'!W160</f>
        <v>0</v>
      </c>
      <c r="T160" s="74">
        <f t="shared" si="23"/>
        <v>0</v>
      </c>
      <c r="U160" s="73">
        <f>'Расчет субсидий'!Z160-1</f>
        <v>0.1166666666666667</v>
      </c>
      <c r="V160" s="73">
        <f>U160*'Расчет субсидий'!AA160</f>
        <v>2.9166666666666674</v>
      </c>
      <c r="W160" s="74">
        <f t="shared" si="24"/>
        <v>18.717207136413016</v>
      </c>
      <c r="X160" s="32" t="s">
        <v>376</v>
      </c>
      <c r="Y160" s="32" t="s">
        <v>376</v>
      </c>
      <c r="Z160" s="32" t="s">
        <v>376</v>
      </c>
      <c r="AA160" s="31" t="s">
        <v>429</v>
      </c>
      <c r="AB160" s="31" t="s">
        <v>429</v>
      </c>
      <c r="AC160" s="31" t="s">
        <v>429</v>
      </c>
      <c r="AD160" s="73">
        <f>'Расчет субсидий'!AL160-1</f>
        <v>1.8050541516245522E-2</v>
      </c>
      <c r="AE160" s="73">
        <f>AD160*'Расчет субсидий'!AM160</f>
        <v>0.36101083032491044</v>
      </c>
      <c r="AF160" s="74">
        <f t="shared" si="25"/>
        <v>2.3167249678902175</v>
      </c>
      <c r="AG160" s="73">
        <f t="shared" si="26"/>
        <v>-8.0223134752933376</v>
      </c>
      <c r="AH160" s="31" t="str">
        <f>IF('Расчет субсидий'!AZ160="+",'Расчет субсидий'!AZ160,"-")</f>
        <v>-</v>
      </c>
    </row>
    <row r="161" spans="1:34" ht="15" customHeight="1">
      <c r="A161" s="38" t="s">
        <v>160</v>
      </c>
      <c r="B161" s="70">
        <f>'Расчет субсидий'!AS161</f>
        <v>-42.972727272727241</v>
      </c>
      <c r="C161" s="73">
        <f>'Расчет субсидий'!D161-1</f>
        <v>-1</v>
      </c>
      <c r="D161" s="73">
        <f>C161*'Расчет субсидий'!E161</f>
        <v>0</v>
      </c>
      <c r="E161" s="74">
        <f t="shared" si="20"/>
        <v>0</v>
      </c>
      <c r="F161" s="32" t="s">
        <v>376</v>
      </c>
      <c r="G161" s="32" t="s">
        <v>376</v>
      </c>
      <c r="H161" s="32" t="s">
        <v>376</v>
      </c>
      <c r="I161" s="32" t="s">
        <v>376</v>
      </c>
      <c r="J161" s="32" t="s">
        <v>376</v>
      </c>
      <c r="K161" s="32" t="s">
        <v>376</v>
      </c>
      <c r="L161" s="73">
        <f>'Расчет субсидий'!P161-1</f>
        <v>-0.55358137714001776</v>
      </c>
      <c r="M161" s="73">
        <f>L161*'Расчет субсидий'!Q161</f>
        <v>-11.071627542800355</v>
      </c>
      <c r="N161" s="74">
        <f t="shared" si="21"/>
        <v>-43.965478296146934</v>
      </c>
      <c r="O161" s="73">
        <f>'Расчет субсидий'!R161-1</f>
        <v>0</v>
      </c>
      <c r="P161" s="73">
        <f>O161*'Расчет субсидий'!S161</f>
        <v>0</v>
      </c>
      <c r="Q161" s="74">
        <f t="shared" si="22"/>
        <v>0</v>
      </c>
      <c r="R161" s="73">
        <f>'Расчет субсидий'!V161-1</f>
        <v>0</v>
      </c>
      <c r="S161" s="73">
        <f>R161*'Расчет субсидий'!W161</f>
        <v>0</v>
      </c>
      <c r="T161" s="74">
        <f t="shared" si="23"/>
        <v>0</v>
      </c>
      <c r="U161" s="73">
        <f>'Расчет субсидий'!Z161-1</f>
        <v>5.0000000000000044E-2</v>
      </c>
      <c r="V161" s="73">
        <f>U161*'Расчет субсидий'!AA161</f>
        <v>0.25000000000000022</v>
      </c>
      <c r="W161" s="74">
        <f t="shared" si="24"/>
        <v>0.99275102341969568</v>
      </c>
      <c r="X161" s="32" t="s">
        <v>376</v>
      </c>
      <c r="Y161" s="32" t="s">
        <v>376</v>
      </c>
      <c r="Z161" s="32" t="s">
        <v>376</v>
      </c>
      <c r="AA161" s="31" t="s">
        <v>429</v>
      </c>
      <c r="AB161" s="31" t="s">
        <v>429</v>
      </c>
      <c r="AC161" s="31" t="s">
        <v>429</v>
      </c>
      <c r="AD161" s="73">
        <f>'Расчет субсидий'!AL161-1</f>
        <v>0</v>
      </c>
      <c r="AE161" s="73">
        <f>AD161*'Расчет субсидий'!AM161</f>
        <v>0</v>
      </c>
      <c r="AF161" s="74">
        <f t="shared" si="25"/>
        <v>0</v>
      </c>
      <c r="AG161" s="73">
        <f t="shared" si="26"/>
        <v>-10.821627542800355</v>
      </c>
      <c r="AH161" s="31" t="str">
        <f>IF('Расчет субсидий'!AZ161="+",'Расчет субсидий'!AZ161,"-")</f>
        <v>-</v>
      </c>
    </row>
    <row r="162" spans="1:34" ht="15" customHeight="1">
      <c r="A162" s="38" t="s">
        <v>161</v>
      </c>
      <c r="B162" s="70">
        <f>'Расчет субсидий'!AS162</f>
        <v>350.5090909090909</v>
      </c>
      <c r="C162" s="73">
        <f>'Расчет субсидий'!D162-1</f>
        <v>-2.1722365038560398E-2</v>
      </c>
      <c r="D162" s="73">
        <f>C162*'Расчет субсидий'!E162</f>
        <v>-0.21722365038560398</v>
      </c>
      <c r="E162" s="74">
        <f t="shared" si="20"/>
        <v>-1.5170839732239274</v>
      </c>
      <c r="F162" s="32" t="s">
        <v>376</v>
      </c>
      <c r="G162" s="32" t="s">
        <v>376</v>
      </c>
      <c r="H162" s="32" t="s">
        <v>376</v>
      </c>
      <c r="I162" s="32" t="s">
        <v>376</v>
      </c>
      <c r="J162" s="32" t="s">
        <v>376</v>
      </c>
      <c r="K162" s="32" t="s">
        <v>376</v>
      </c>
      <c r="L162" s="73">
        <f>'Расчет субсидий'!P162-1</f>
        <v>-0.10887204636647352</v>
      </c>
      <c r="M162" s="73">
        <f>L162*'Расчет субсидий'!Q162</f>
        <v>-2.1774409273294704</v>
      </c>
      <c r="N162" s="74">
        <f t="shared" si="21"/>
        <v>-15.207187281999145</v>
      </c>
      <c r="O162" s="73">
        <f>'Расчет субсидий'!R162-1</f>
        <v>0</v>
      </c>
      <c r="P162" s="73">
        <f>O162*'Расчет субсидий'!S162</f>
        <v>0</v>
      </c>
      <c r="Q162" s="74">
        <f t="shared" si="22"/>
        <v>0</v>
      </c>
      <c r="R162" s="73">
        <f>'Расчет субсидий'!V162-1</f>
        <v>0</v>
      </c>
      <c r="S162" s="73">
        <f>R162*'Расчет субсидий'!W162</f>
        <v>0</v>
      </c>
      <c r="T162" s="74">
        <f t="shared" si="23"/>
        <v>0</v>
      </c>
      <c r="U162" s="73">
        <f>'Расчет субсидий'!Z162-1</f>
        <v>1.75</v>
      </c>
      <c r="V162" s="73">
        <f>U162*'Расчет субсидий'!AA162</f>
        <v>52.5</v>
      </c>
      <c r="W162" s="74">
        <f t="shared" si="24"/>
        <v>366.65854962326245</v>
      </c>
      <c r="X162" s="32" t="s">
        <v>376</v>
      </c>
      <c r="Y162" s="32" t="s">
        <v>376</v>
      </c>
      <c r="Z162" s="32" t="s">
        <v>376</v>
      </c>
      <c r="AA162" s="31" t="s">
        <v>429</v>
      </c>
      <c r="AB162" s="31" t="s">
        <v>429</v>
      </c>
      <c r="AC162" s="31" t="s">
        <v>429</v>
      </c>
      <c r="AD162" s="73">
        <f>'Расчет субсидий'!AL162-1</f>
        <v>4.115226337448652E-3</v>
      </c>
      <c r="AE162" s="73">
        <f>AD162*'Расчет субсидий'!AM162</f>
        <v>8.2304526748973039E-2</v>
      </c>
      <c r="AF162" s="74">
        <f t="shared" si="25"/>
        <v>0.57481254105157065</v>
      </c>
      <c r="AG162" s="73">
        <f t="shared" si="26"/>
        <v>50.187639949033894</v>
      </c>
      <c r="AH162" s="31" t="str">
        <f>IF('Расчет субсидий'!AZ162="+",'Расчет субсидий'!AZ162,"-")</f>
        <v>-</v>
      </c>
    </row>
    <row r="163" spans="1:34" ht="15" customHeight="1">
      <c r="A163" s="38" t="s">
        <v>162</v>
      </c>
      <c r="B163" s="70">
        <f>'Расчет субсидий'!AS163</f>
        <v>115.41818181818167</v>
      </c>
      <c r="C163" s="73">
        <f>'Расчет субсидий'!D163-1</f>
        <v>-0.14979674796747966</v>
      </c>
      <c r="D163" s="73">
        <f>C163*'Расчет субсидий'!E163</f>
        <v>-1.4979674796747966</v>
      </c>
      <c r="E163" s="74">
        <f t="shared" si="20"/>
        <v>-12.841662807081642</v>
      </c>
      <c r="F163" s="32" t="s">
        <v>376</v>
      </c>
      <c r="G163" s="32" t="s">
        <v>376</v>
      </c>
      <c r="H163" s="32" t="s">
        <v>376</v>
      </c>
      <c r="I163" s="32" t="s">
        <v>376</v>
      </c>
      <c r="J163" s="32" t="s">
        <v>376</v>
      </c>
      <c r="K163" s="32" t="s">
        <v>376</v>
      </c>
      <c r="L163" s="73">
        <f>'Расчет субсидий'!P163-1</f>
        <v>-0.25193069198626084</v>
      </c>
      <c r="M163" s="73">
        <f>L163*'Расчет субсидий'!Q163</f>
        <v>-5.0386138397252171</v>
      </c>
      <c r="N163" s="74">
        <f t="shared" si="21"/>
        <v>-43.194649298323348</v>
      </c>
      <c r="O163" s="73">
        <f>'Расчет субсидий'!R163-1</f>
        <v>0</v>
      </c>
      <c r="P163" s="73">
        <f>O163*'Расчет субсидий'!S163</f>
        <v>0</v>
      </c>
      <c r="Q163" s="74">
        <f t="shared" si="22"/>
        <v>0</v>
      </c>
      <c r="R163" s="73">
        <f>'Расчет субсидий'!V163-1</f>
        <v>0</v>
      </c>
      <c r="S163" s="73">
        <f>R163*'Расчет субсидий'!W163</f>
        <v>0</v>
      </c>
      <c r="T163" s="74">
        <f t="shared" si="23"/>
        <v>0</v>
      </c>
      <c r="U163" s="73">
        <f>'Расчет субсидий'!Z163-1</f>
        <v>0.8</v>
      </c>
      <c r="V163" s="73">
        <f>U163*'Расчет субсидий'!AA163</f>
        <v>20</v>
      </c>
      <c r="W163" s="74">
        <f t="shared" si="24"/>
        <v>171.45449392358665</v>
      </c>
      <c r="X163" s="32" t="s">
        <v>376</v>
      </c>
      <c r="Y163" s="32" t="s">
        <v>376</v>
      </c>
      <c r="Z163" s="32" t="s">
        <v>376</v>
      </c>
      <c r="AA163" s="31" t="s">
        <v>429</v>
      </c>
      <c r="AB163" s="31" t="s">
        <v>429</v>
      </c>
      <c r="AC163" s="31" t="s">
        <v>429</v>
      </c>
      <c r="AD163" s="73">
        <f>'Расчет субсидий'!AL163-1</f>
        <v>0</v>
      </c>
      <c r="AE163" s="73">
        <f>AD163*'Расчет субсидий'!AM163</f>
        <v>0</v>
      </c>
      <c r="AF163" s="74">
        <f t="shared" si="25"/>
        <v>0</v>
      </c>
      <c r="AG163" s="73">
        <f t="shared" si="26"/>
        <v>13.463418680599986</v>
      </c>
      <c r="AH163" s="31" t="str">
        <f>IF('Расчет субсидий'!AZ163="+",'Расчет субсидий'!AZ163,"-")</f>
        <v>-</v>
      </c>
    </row>
    <row r="164" spans="1:34" ht="15" customHeight="1">
      <c r="A164" s="38" t="s">
        <v>163</v>
      </c>
      <c r="B164" s="70">
        <f>'Расчет субсидий'!AS164</f>
        <v>590.67272727272757</v>
      </c>
      <c r="C164" s="73">
        <f>'Расчет субсидий'!D164-1</f>
        <v>0.13669365238949971</v>
      </c>
      <c r="D164" s="73">
        <f>C164*'Расчет субсидий'!E164</f>
        <v>1.3669365238949971</v>
      </c>
      <c r="E164" s="74">
        <f t="shared" si="20"/>
        <v>13.961259831959335</v>
      </c>
      <c r="F164" s="32" t="s">
        <v>376</v>
      </c>
      <c r="G164" s="32" t="s">
        <v>376</v>
      </c>
      <c r="H164" s="32" t="s">
        <v>376</v>
      </c>
      <c r="I164" s="32" t="s">
        <v>376</v>
      </c>
      <c r="J164" s="32" t="s">
        <v>376</v>
      </c>
      <c r="K164" s="32" t="s">
        <v>376</v>
      </c>
      <c r="L164" s="73">
        <f>'Расчет субсидий'!P164-1</f>
        <v>-0.1182025421387124</v>
      </c>
      <c r="M164" s="73">
        <f>L164*'Расчет субсидий'!Q164</f>
        <v>-2.3640508427742479</v>
      </c>
      <c r="N164" s="74">
        <f t="shared" si="21"/>
        <v>-24.145326059389902</v>
      </c>
      <c r="O164" s="73">
        <f>'Расчет субсидий'!R164-1</f>
        <v>0</v>
      </c>
      <c r="P164" s="73">
        <f>O164*'Расчет субсидий'!S164</f>
        <v>0</v>
      </c>
      <c r="Q164" s="74">
        <f t="shared" si="22"/>
        <v>0</v>
      </c>
      <c r="R164" s="73">
        <f>'Расчет субсидий'!V164-1</f>
        <v>0.10792507204610957</v>
      </c>
      <c r="S164" s="73">
        <f>R164*'Расчет субсидий'!W164</f>
        <v>2.6981268011527391</v>
      </c>
      <c r="T164" s="74">
        <f t="shared" si="23"/>
        <v>27.557423971034574</v>
      </c>
      <c r="U164" s="73">
        <f>'Расчет субсидий'!Z164-1</f>
        <v>2.2363636363636363</v>
      </c>
      <c r="V164" s="73">
        <f>U164*'Расчет субсидий'!AA164</f>
        <v>55.909090909090907</v>
      </c>
      <c r="W164" s="74">
        <f t="shared" si="24"/>
        <v>571.02969414138897</v>
      </c>
      <c r="X164" s="32" t="s">
        <v>376</v>
      </c>
      <c r="Y164" s="32" t="s">
        <v>376</v>
      </c>
      <c r="Z164" s="32" t="s">
        <v>376</v>
      </c>
      <c r="AA164" s="31" t="s">
        <v>429</v>
      </c>
      <c r="AB164" s="31" t="s">
        <v>429</v>
      </c>
      <c r="AC164" s="31" t="s">
        <v>429</v>
      </c>
      <c r="AD164" s="73">
        <f>'Расчет субсидий'!AL164-1</f>
        <v>1.1111111111111072E-2</v>
      </c>
      <c r="AE164" s="73">
        <f>AD164*'Расчет субсидий'!AM164</f>
        <v>0.22222222222222143</v>
      </c>
      <c r="AF164" s="74">
        <f t="shared" si="25"/>
        <v>2.2696753877345102</v>
      </c>
      <c r="AG164" s="73">
        <f t="shared" si="26"/>
        <v>57.832325613586619</v>
      </c>
      <c r="AH164" s="31" t="str">
        <f>IF('Расчет субсидий'!AZ164="+",'Расчет субсидий'!AZ164,"-")</f>
        <v>-</v>
      </c>
    </row>
    <row r="165" spans="1:34" ht="15" customHeight="1">
      <c r="A165" s="38" t="s">
        <v>164</v>
      </c>
      <c r="B165" s="70">
        <f>'Расчет субсидий'!AS165</f>
        <v>301.70909090909095</v>
      </c>
      <c r="C165" s="73">
        <f>'Расчет субсидий'!D165-1</f>
        <v>-1</v>
      </c>
      <c r="D165" s="73">
        <f>C165*'Расчет субсидий'!E165</f>
        <v>0</v>
      </c>
      <c r="E165" s="74">
        <f t="shared" si="20"/>
        <v>0</v>
      </c>
      <c r="F165" s="32" t="s">
        <v>376</v>
      </c>
      <c r="G165" s="32" t="s">
        <v>376</v>
      </c>
      <c r="H165" s="32" t="s">
        <v>376</v>
      </c>
      <c r="I165" s="32" t="s">
        <v>376</v>
      </c>
      <c r="J165" s="32" t="s">
        <v>376</v>
      </c>
      <c r="K165" s="32" t="s">
        <v>376</v>
      </c>
      <c r="L165" s="73">
        <f>'Расчет субсидий'!P165-1</f>
        <v>-0.50827352472089316</v>
      </c>
      <c r="M165" s="73">
        <f>L165*'Расчет субсидий'!Q165</f>
        <v>-10.165470494417864</v>
      </c>
      <c r="N165" s="74">
        <f t="shared" si="21"/>
        <v>-37.631531874109115</v>
      </c>
      <c r="O165" s="73">
        <f>'Расчет субсидий'!R165-1</f>
        <v>0</v>
      </c>
      <c r="P165" s="73">
        <f>O165*'Расчет субсидий'!S165</f>
        <v>0</v>
      </c>
      <c r="Q165" s="74">
        <f t="shared" si="22"/>
        <v>0</v>
      </c>
      <c r="R165" s="73">
        <f>'Расчет субсидий'!V165-1</f>
        <v>0</v>
      </c>
      <c r="S165" s="73">
        <f>R165*'Расчет субсидий'!W165</f>
        <v>0</v>
      </c>
      <c r="T165" s="74">
        <f t="shared" si="23"/>
        <v>0</v>
      </c>
      <c r="U165" s="73">
        <f>'Расчет субсидий'!Z165-1</f>
        <v>3.666666666666667</v>
      </c>
      <c r="V165" s="73">
        <f>U165*'Расчет субсидий'!AA165</f>
        <v>91.666666666666671</v>
      </c>
      <c r="W165" s="74">
        <f t="shared" si="24"/>
        <v>339.34062278320005</v>
      </c>
      <c r="X165" s="32" t="s">
        <v>376</v>
      </c>
      <c r="Y165" s="32" t="s">
        <v>376</v>
      </c>
      <c r="Z165" s="32" t="s">
        <v>376</v>
      </c>
      <c r="AA165" s="31" t="s">
        <v>429</v>
      </c>
      <c r="AB165" s="31" t="s">
        <v>429</v>
      </c>
      <c r="AC165" s="31" t="s">
        <v>429</v>
      </c>
      <c r="AD165" s="73">
        <f>'Расчет субсидий'!AL165-1</f>
        <v>0</v>
      </c>
      <c r="AE165" s="73">
        <f>AD165*'Расчет субсидий'!AM165</f>
        <v>0</v>
      </c>
      <c r="AF165" s="74">
        <f t="shared" si="25"/>
        <v>0</v>
      </c>
      <c r="AG165" s="73">
        <f t="shared" si="26"/>
        <v>81.501196172248811</v>
      </c>
      <c r="AH165" s="31" t="str">
        <f>IF('Расчет субсидий'!AZ165="+",'Расчет субсидий'!AZ165,"-")</f>
        <v>-</v>
      </c>
    </row>
    <row r="166" spans="1:34" ht="15" customHeight="1">
      <c r="A166" s="38" t="s">
        <v>165</v>
      </c>
      <c r="B166" s="70">
        <f>'Расчет субсидий'!AS166</f>
        <v>477.74545454545432</v>
      </c>
      <c r="C166" s="73">
        <f>'Расчет субсидий'!D166-1</f>
        <v>-7.3524232914923271E-2</v>
      </c>
      <c r="D166" s="73">
        <f>C166*'Расчет субсидий'!E166</f>
        <v>-0.73524232914923271</v>
      </c>
      <c r="E166" s="74">
        <f t="shared" si="20"/>
        <v>-12.619081790021328</v>
      </c>
      <c r="F166" s="32" t="s">
        <v>376</v>
      </c>
      <c r="G166" s="32" t="s">
        <v>376</v>
      </c>
      <c r="H166" s="32" t="s">
        <v>376</v>
      </c>
      <c r="I166" s="32" t="s">
        <v>376</v>
      </c>
      <c r="J166" s="32" t="s">
        <v>376</v>
      </c>
      <c r="K166" s="32" t="s">
        <v>376</v>
      </c>
      <c r="L166" s="73">
        <f>'Расчет субсидий'!P166-1</f>
        <v>-0.22146197391090328</v>
      </c>
      <c r="M166" s="73">
        <f>L166*'Расчет субсидий'!Q166</f>
        <v>-4.4292394782180651</v>
      </c>
      <c r="N166" s="74">
        <f t="shared" si="21"/>
        <v>-76.01974618069157</v>
      </c>
      <c r="O166" s="73">
        <f>'Расчет субсидий'!R166-1</f>
        <v>0</v>
      </c>
      <c r="P166" s="73">
        <f>O166*'Расчет субсидий'!S166</f>
        <v>0</v>
      </c>
      <c r="Q166" s="74">
        <f t="shared" si="22"/>
        <v>0</v>
      </c>
      <c r="R166" s="73">
        <f>'Расчет субсидий'!V166-1</f>
        <v>0</v>
      </c>
      <c r="S166" s="73">
        <f>R166*'Расчет субсидий'!W166</f>
        <v>0</v>
      </c>
      <c r="T166" s="74">
        <f t="shared" si="23"/>
        <v>0</v>
      </c>
      <c r="U166" s="73">
        <f>'Расчет субсидий'!Z166-1</f>
        <v>2.2000000000000002</v>
      </c>
      <c r="V166" s="73">
        <f>U166*'Расчет субсидий'!AA166</f>
        <v>33</v>
      </c>
      <c r="W166" s="74">
        <f t="shared" si="24"/>
        <v>566.38428251616722</v>
      </c>
      <c r="X166" s="32" t="s">
        <v>376</v>
      </c>
      <c r="Y166" s="32" t="s">
        <v>376</v>
      </c>
      <c r="Z166" s="32" t="s">
        <v>376</v>
      </c>
      <c r="AA166" s="31" t="s">
        <v>429</v>
      </c>
      <c r="AB166" s="31" t="s">
        <v>429</v>
      </c>
      <c r="AC166" s="31" t="s">
        <v>429</v>
      </c>
      <c r="AD166" s="73">
        <f>'Расчет субсидий'!AL166-1</f>
        <v>0</v>
      </c>
      <c r="AE166" s="73">
        <f>AD166*'Расчет субсидий'!AM166</f>
        <v>0</v>
      </c>
      <c r="AF166" s="74">
        <f t="shared" si="25"/>
        <v>0</v>
      </c>
      <c r="AG166" s="73">
        <f t="shared" si="26"/>
        <v>27.835518192632701</v>
      </c>
      <c r="AH166" s="31" t="str">
        <f>IF('Расчет субсидий'!AZ166="+",'Расчет субсидий'!AZ166,"-")</f>
        <v>-</v>
      </c>
    </row>
    <row r="167" spans="1:34" ht="15" customHeight="1">
      <c r="A167" s="38" t="s">
        <v>166</v>
      </c>
      <c r="B167" s="70">
        <f>'Расчет субсидий'!AS167</f>
        <v>87.109090909090924</v>
      </c>
      <c r="C167" s="73">
        <f>'Расчет субсидий'!D167-1</f>
        <v>-1</v>
      </c>
      <c r="D167" s="73">
        <f>C167*'Расчет субсидий'!E167</f>
        <v>0</v>
      </c>
      <c r="E167" s="74">
        <f t="shared" si="20"/>
        <v>0</v>
      </c>
      <c r="F167" s="32" t="s">
        <v>376</v>
      </c>
      <c r="G167" s="32" t="s">
        <v>376</v>
      </c>
      <c r="H167" s="32" t="s">
        <v>376</v>
      </c>
      <c r="I167" s="32" t="s">
        <v>376</v>
      </c>
      <c r="J167" s="32" t="s">
        <v>376</v>
      </c>
      <c r="K167" s="32" t="s">
        <v>376</v>
      </c>
      <c r="L167" s="73">
        <f>'Расчет субсидий'!P167-1</f>
        <v>-0.16412146743900302</v>
      </c>
      <c r="M167" s="73">
        <f>L167*'Расчет субсидий'!Q167</f>
        <v>-3.2824293487800604</v>
      </c>
      <c r="N167" s="74">
        <f t="shared" si="21"/>
        <v>-26.678567919027827</v>
      </c>
      <c r="O167" s="73">
        <f>'Расчет субсидий'!R167-1</f>
        <v>0</v>
      </c>
      <c r="P167" s="73">
        <f>O167*'Расчет субсидий'!S167</f>
        <v>0</v>
      </c>
      <c r="Q167" s="74">
        <f t="shared" si="22"/>
        <v>0</v>
      </c>
      <c r="R167" s="73">
        <f>'Расчет субсидий'!V167-1</f>
        <v>0</v>
      </c>
      <c r="S167" s="73">
        <f>R167*'Расчет субсидий'!W167</f>
        <v>0</v>
      </c>
      <c r="T167" s="74">
        <f t="shared" si="23"/>
        <v>0</v>
      </c>
      <c r="U167" s="73">
        <f>'Расчет субсидий'!Z167-1</f>
        <v>0.39999999999999991</v>
      </c>
      <c r="V167" s="73">
        <f>U167*'Расчет субсидий'!AA167</f>
        <v>13.999999999999996</v>
      </c>
      <c r="W167" s="74">
        <f t="shared" si="24"/>
        <v>113.78765882811875</v>
      </c>
      <c r="X167" s="32" t="s">
        <v>376</v>
      </c>
      <c r="Y167" s="32" t="s">
        <v>376</v>
      </c>
      <c r="Z167" s="32" t="s">
        <v>376</v>
      </c>
      <c r="AA167" s="31" t="s">
        <v>429</v>
      </c>
      <c r="AB167" s="31" t="s">
        <v>429</v>
      </c>
      <c r="AC167" s="31" t="s">
        <v>429</v>
      </c>
      <c r="AD167" s="73">
        <f>'Расчет субсидий'!AL167-1</f>
        <v>0</v>
      </c>
      <c r="AE167" s="73">
        <f>AD167*'Расчет субсидий'!AM167</f>
        <v>0</v>
      </c>
      <c r="AF167" s="74">
        <f t="shared" si="25"/>
        <v>0</v>
      </c>
      <c r="AG167" s="73">
        <f t="shared" si="26"/>
        <v>10.717570651219937</v>
      </c>
      <c r="AH167" s="31" t="str">
        <f>IF('Расчет субсидий'!AZ167="+",'Расчет субсидий'!AZ167,"-")</f>
        <v>-</v>
      </c>
    </row>
    <row r="168" spans="1:34" ht="15" customHeight="1">
      <c r="A168" s="38" t="s">
        <v>167</v>
      </c>
      <c r="B168" s="70">
        <f>'Расчет субсидий'!AS168</f>
        <v>138.68181818181813</v>
      </c>
      <c r="C168" s="73">
        <f>'Расчет субсидий'!D168-1</f>
        <v>-0.14249999999999996</v>
      </c>
      <c r="D168" s="73">
        <f>C168*'Расчет субсидий'!E168</f>
        <v>-1.4249999999999996</v>
      </c>
      <c r="E168" s="74">
        <f t="shared" si="20"/>
        <v>-4.6734838189210199</v>
      </c>
      <c r="F168" s="32" t="s">
        <v>376</v>
      </c>
      <c r="G168" s="32" t="s">
        <v>376</v>
      </c>
      <c r="H168" s="32" t="s">
        <v>376</v>
      </c>
      <c r="I168" s="32" t="s">
        <v>376</v>
      </c>
      <c r="J168" s="32" t="s">
        <v>376</v>
      </c>
      <c r="K168" s="32" t="s">
        <v>376</v>
      </c>
      <c r="L168" s="73">
        <f>'Расчет субсидий'!P168-1</f>
        <v>-0.10196439887090269</v>
      </c>
      <c r="M168" s="73">
        <f>L168*'Расчет субсидий'!Q168</f>
        <v>-2.0392879774180539</v>
      </c>
      <c r="N168" s="74">
        <f t="shared" si="21"/>
        <v>-6.688125869883125</v>
      </c>
      <c r="O168" s="73">
        <f>'Расчет субсидий'!R168-1</f>
        <v>0</v>
      </c>
      <c r="P168" s="73">
        <f>O168*'Расчет субсидий'!S168</f>
        <v>0</v>
      </c>
      <c r="Q168" s="74">
        <f t="shared" si="22"/>
        <v>0</v>
      </c>
      <c r="R168" s="73">
        <f>'Расчет субсидий'!V168-1</f>
        <v>0</v>
      </c>
      <c r="S168" s="73">
        <f>R168*'Расчет субсидий'!W168</f>
        <v>0</v>
      </c>
      <c r="T168" s="74">
        <f t="shared" si="23"/>
        <v>0</v>
      </c>
      <c r="U168" s="73">
        <f>'Расчет субсидий'!Z168-1</f>
        <v>3.05</v>
      </c>
      <c r="V168" s="73">
        <f>U168*'Расчет субсидий'!AA168</f>
        <v>45.75</v>
      </c>
      <c r="W168" s="74">
        <f t="shared" si="24"/>
        <v>150.04342787062228</v>
      </c>
      <c r="X168" s="32" t="s">
        <v>376</v>
      </c>
      <c r="Y168" s="32" t="s">
        <v>376</v>
      </c>
      <c r="Z168" s="32" t="s">
        <v>376</v>
      </c>
      <c r="AA168" s="31" t="s">
        <v>429</v>
      </c>
      <c r="AB168" s="31" t="s">
        <v>429</v>
      </c>
      <c r="AC168" s="31" t="s">
        <v>429</v>
      </c>
      <c r="AD168" s="73">
        <f>'Расчет субсидий'!AL168-1</f>
        <v>0</v>
      </c>
      <c r="AE168" s="73">
        <f>AD168*'Расчет субсидий'!AM168</f>
        <v>0</v>
      </c>
      <c r="AF168" s="74">
        <f t="shared" si="25"/>
        <v>0</v>
      </c>
      <c r="AG168" s="73">
        <f t="shared" si="26"/>
        <v>42.285712022581947</v>
      </c>
      <c r="AH168" s="31" t="str">
        <f>IF('Расчет субсидий'!AZ168="+",'Расчет субсидий'!AZ168,"-")</f>
        <v>-</v>
      </c>
    </row>
    <row r="169" spans="1:34" ht="15" customHeight="1">
      <c r="A169" s="38" t="s">
        <v>101</v>
      </c>
      <c r="B169" s="70">
        <f>'Расчет субсидий'!AS169</f>
        <v>383.19999999999982</v>
      </c>
      <c r="C169" s="73">
        <f>'Расчет субсидий'!D169-1</f>
        <v>-1.7827160493827154E-2</v>
      </c>
      <c r="D169" s="73">
        <f>C169*'Расчет субсидий'!E169</f>
        <v>-0.17827160493827154</v>
      </c>
      <c r="E169" s="74">
        <f t="shared" si="20"/>
        <v>-2.8472988307903351</v>
      </c>
      <c r="F169" s="32" t="s">
        <v>376</v>
      </c>
      <c r="G169" s="32" t="s">
        <v>376</v>
      </c>
      <c r="H169" s="32" t="s">
        <v>376</v>
      </c>
      <c r="I169" s="32" t="s">
        <v>376</v>
      </c>
      <c r="J169" s="32" t="s">
        <v>376</v>
      </c>
      <c r="K169" s="32" t="s">
        <v>376</v>
      </c>
      <c r="L169" s="73">
        <f>'Расчет субсидий'!P169-1</f>
        <v>0.45853615364191502</v>
      </c>
      <c r="M169" s="73">
        <f>L169*'Расчет субсидий'!Q169</f>
        <v>9.1707230728382996</v>
      </c>
      <c r="N169" s="74">
        <f t="shared" si="21"/>
        <v>146.4719470710769</v>
      </c>
      <c r="O169" s="73">
        <f>'Расчет субсидий'!R169-1</f>
        <v>0</v>
      </c>
      <c r="P169" s="73">
        <f>O169*'Расчет субсидий'!S169</f>
        <v>0</v>
      </c>
      <c r="Q169" s="74">
        <f t="shared" si="22"/>
        <v>0</v>
      </c>
      <c r="R169" s="73">
        <f>'Расчет субсидий'!V169-1</f>
        <v>0</v>
      </c>
      <c r="S169" s="73">
        <f>R169*'Расчет субсидий'!W169</f>
        <v>0</v>
      </c>
      <c r="T169" s="74">
        <f t="shared" si="23"/>
        <v>0</v>
      </c>
      <c r="U169" s="73">
        <f>'Расчет субсидий'!Z169-1</f>
        <v>0.60000000000000009</v>
      </c>
      <c r="V169" s="73">
        <f>U169*'Расчет субсидий'!AA169</f>
        <v>15.000000000000002</v>
      </c>
      <c r="W169" s="74">
        <f t="shared" si="24"/>
        <v>239.57535175971321</v>
      </c>
      <c r="X169" s="32" t="s">
        <v>376</v>
      </c>
      <c r="Y169" s="32" t="s">
        <v>376</v>
      </c>
      <c r="Z169" s="32" t="s">
        <v>376</v>
      </c>
      <c r="AA169" s="31" t="s">
        <v>429</v>
      </c>
      <c r="AB169" s="31" t="s">
        <v>429</v>
      </c>
      <c r="AC169" s="31" t="s">
        <v>429</v>
      </c>
      <c r="AD169" s="73">
        <f>'Расчет субсидий'!AL169-1</f>
        <v>0</v>
      </c>
      <c r="AE169" s="73">
        <f>AD169*'Расчет субсидий'!AM169</f>
        <v>0</v>
      </c>
      <c r="AF169" s="74">
        <f t="shared" si="25"/>
        <v>0</v>
      </c>
      <c r="AG169" s="73">
        <f t="shared" si="26"/>
        <v>23.992451467900032</v>
      </c>
      <c r="AH169" s="31" t="str">
        <f>IF('Расчет субсидий'!AZ169="+",'Расчет субсидий'!AZ169,"-")</f>
        <v>-</v>
      </c>
    </row>
    <row r="170" spans="1:34" ht="15" customHeight="1">
      <c r="A170" s="38" t="s">
        <v>168</v>
      </c>
      <c r="B170" s="70">
        <f>'Расчет субсидий'!AS170</f>
        <v>416.82727272727243</v>
      </c>
      <c r="C170" s="73">
        <f>'Расчет субсидий'!D170-1</f>
        <v>8.8751308409904306E-2</v>
      </c>
      <c r="D170" s="73">
        <f>C170*'Расчет субсидий'!E170</f>
        <v>0.88751308409904306</v>
      </c>
      <c r="E170" s="74">
        <f t="shared" si="20"/>
        <v>12.472460091671211</v>
      </c>
      <c r="F170" s="32" t="s">
        <v>376</v>
      </c>
      <c r="G170" s="32" t="s">
        <v>376</v>
      </c>
      <c r="H170" s="32" t="s">
        <v>376</v>
      </c>
      <c r="I170" s="32" t="s">
        <v>376</v>
      </c>
      <c r="J170" s="32" t="s">
        <v>376</v>
      </c>
      <c r="K170" s="32" t="s">
        <v>376</v>
      </c>
      <c r="L170" s="73">
        <f>'Расчет субсидий'!P170-1</f>
        <v>0.51544672049109219</v>
      </c>
      <c r="M170" s="73">
        <f>L170*'Расчет субсидий'!Q170</f>
        <v>10.308934409821845</v>
      </c>
      <c r="N170" s="74">
        <f t="shared" si="21"/>
        <v>144.87422813003877</v>
      </c>
      <c r="O170" s="73">
        <f>'Расчет субсидий'!R170-1</f>
        <v>0</v>
      </c>
      <c r="P170" s="73">
        <f>O170*'Расчет субсидий'!S170</f>
        <v>0</v>
      </c>
      <c r="Q170" s="74">
        <f t="shared" si="22"/>
        <v>0</v>
      </c>
      <c r="R170" s="73">
        <f>'Расчет субсидий'!V170-1</f>
        <v>1.742424242424212E-3</v>
      </c>
      <c r="S170" s="73">
        <f>R170*'Расчет субсидий'!W170</f>
        <v>8.7121212121210601E-3</v>
      </c>
      <c r="T170" s="74">
        <f t="shared" si="23"/>
        <v>0.12243378275632938</v>
      </c>
      <c r="U170" s="73">
        <f>'Расчет субсидий'!Z170-1</f>
        <v>0.40782423712805316</v>
      </c>
      <c r="V170" s="73">
        <f>U170*'Расчет субсидий'!AA170</f>
        <v>18.352090670762394</v>
      </c>
      <c r="W170" s="74">
        <f t="shared" si="24"/>
        <v>257.90686649107653</v>
      </c>
      <c r="X170" s="32" t="s">
        <v>376</v>
      </c>
      <c r="Y170" s="32" t="s">
        <v>376</v>
      </c>
      <c r="Z170" s="32" t="s">
        <v>376</v>
      </c>
      <c r="AA170" s="31" t="s">
        <v>429</v>
      </c>
      <c r="AB170" s="31" t="s">
        <v>429</v>
      </c>
      <c r="AC170" s="31" t="s">
        <v>429</v>
      </c>
      <c r="AD170" s="73">
        <f>'Расчет субсидий'!AL170-1</f>
        <v>5.1635111876076056E-3</v>
      </c>
      <c r="AE170" s="73">
        <f>AD170*'Расчет субсидий'!AM170</f>
        <v>0.10327022375215211</v>
      </c>
      <c r="AF170" s="74">
        <f t="shared" si="25"/>
        <v>1.4512842317296291</v>
      </c>
      <c r="AG170" s="73">
        <f t="shared" si="26"/>
        <v>29.660520509647551</v>
      </c>
      <c r="AH170" s="31" t="str">
        <f>IF('Расчет субсидий'!AZ170="+",'Расчет субсидий'!AZ170,"-")</f>
        <v>-</v>
      </c>
    </row>
    <row r="171" spans="1:34" ht="15" customHeight="1">
      <c r="A171" s="38" t="s">
        <v>169</v>
      </c>
      <c r="B171" s="70">
        <f>'Расчет субсидий'!AS171</f>
        <v>232.29090909090883</v>
      </c>
      <c r="C171" s="73">
        <f>'Расчет субсидий'!D171-1</f>
        <v>0.23891697830964853</v>
      </c>
      <c r="D171" s="73">
        <f>C171*'Расчет субсидий'!E171</f>
        <v>2.3891697830964853</v>
      </c>
      <c r="E171" s="74">
        <f t="shared" si="20"/>
        <v>75.029744891795914</v>
      </c>
      <c r="F171" s="32" t="s">
        <v>376</v>
      </c>
      <c r="G171" s="32" t="s">
        <v>376</v>
      </c>
      <c r="H171" s="32" t="s">
        <v>376</v>
      </c>
      <c r="I171" s="32" t="s">
        <v>376</v>
      </c>
      <c r="J171" s="32" t="s">
        <v>376</v>
      </c>
      <c r="K171" s="32" t="s">
        <v>376</v>
      </c>
      <c r="L171" s="73">
        <f>'Расчет субсидий'!P171-1</f>
        <v>1.6383112791430454E-2</v>
      </c>
      <c r="M171" s="73">
        <f>L171*'Расчет субсидий'!Q171</f>
        <v>0.32766225582860908</v>
      </c>
      <c r="N171" s="74">
        <f t="shared" si="21"/>
        <v>10.289940731473783</v>
      </c>
      <c r="O171" s="73">
        <f>'Расчет субсидий'!R171-1</f>
        <v>0</v>
      </c>
      <c r="P171" s="73">
        <f>O171*'Расчет субсидий'!S171</f>
        <v>0</v>
      </c>
      <c r="Q171" s="74">
        <f t="shared" si="22"/>
        <v>0</v>
      </c>
      <c r="R171" s="73">
        <f>'Расчет субсидий'!V171-1</f>
        <v>3.7333333333333218E-2</v>
      </c>
      <c r="S171" s="73">
        <f>R171*'Расчет субсидий'!W171</f>
        <v>1.6799999999999948</v>
      </c>
      <c r="T171" s="74">
        <f t="shared" si="23"/>
        <v>52.758900731972922</v>
      </c>
      <c r="U171" s="73">
        <f>'Расчет субсидий'!Z171-1</f>
        <v>0.60000000000000009</v>
      </c>
      <c r="V171" s="73">
        <f>U171*'Расчет субсидий'!AA171</f>
        <v>3.0000000000000004</v>
      </c>
      <c r="W171" s="74">
        <f t="shared" si="24"/>
        <v>94.212322735666234</v>
      </c>
      <c r="X171" s="32" t="s">
        <v>376</v>
      </c>
      <c r="Y171" s="32" t="s">
        <v>376</v>
      </c>
      <c r="Z171" s="32" t="s">
        <v>376</v>
      </c>
      <c r="AA171" s="31" t="s">
        <v>429</v>
      </c>
      <c r="AB171" s="31" t="s">
        <v>429</v>
      </c>
      <c r="AC171" s="31" t="s">
        <v>429</v>
      </c>
      <c r="AD171" s="73">
        <f>'Расчет субсидий'!AL171-1</f>
        <v>0</v>
      </c>
      <c r="AE171" s="73">
        <f>AD171*'Расчет субсидий'!AM171</f>
        <v>0</v>
      </c>
      <c r="AF171" s="74">
        <f t="shared" si="25"/>
        <v>0</v>
      </c>
      <c r="AG171" s="73">
        <f t="shared" si="26"/>
        <v>7.3968320389250888</v>
      </c>
      <c r="AH171" s="31" t="str">
        <f>IF('Расчет субсидий'!AZ171="+",'Расчет субсидий'!AZ171,"-")</f>
        <v>-</v>
      </c>
    </row>
    <row r="172" spans="1:34" ht="15" customHeight="1">
      <c r="A172" s="38" t="s">
        <v>170</v>
      </c>
      <c r="B172" s="70">
        <f>'Расчет субсидий'!AS172</f>
        <v>114.93636363636369</v>
      </c>
      <c r="C172" s="73">
        <f>'Расчет субсидий'!D172-1</f>
        <v>0.214259676208856</v>
      </c>
      <c r="D172" s="73">
        <f>C172*'Расчет субсидий'!E172</f>
        <v>2.14259676208856</v>
      </c>
      <c r="E172" s="74">
        <f t="shared" si="20"/>
        <v>24.11013631479614</v>
      </c>
      <c r="F172" s="32" t="s">
        <v>376</v>
      </c>
      <c r="G172" s="32" t="s">
        <v>376</v>
      </c>
      <c r="H172" s="32" t="s">
        <v>376</v>
      </c>
      <c r="I172" s="32" t="s">
        <v>376</v>
      </c>
      <c r="J172" s="32" t="s">
        <v>376</v>
      </c>
      <c r="K172" s="32" t="s">
        <v>376</v>
      </c>
      <c r="L172" s="73">
        <f>'Расчет субсидий'!P172-1</f>
        <v>0.12857295792741685</v>
      </c>
      <c r="M172" s="73">
        <f>L172*'Расчет субсидий'!Q172</f>
        <v>2.5714591585483371</v>
      </c>
      <c r="N172" s="74">
        <f t="shared" si="21"/>
        <v>28.936023771499009</v>
      </c>
      <c r="O172" s="73">
        <f>'Расчет субсидий'!R172-1</f>
        <v>0</v>
      </c>
      <c r="P172" s="73">
        <f>O172*'Расчет субсидий'!S172</f>
        <v>0</v>
      </c>
      <c r="Q172" s="74">
        <f t="shared" si="22"/>
        <v>0</v>
      </c>
      <c r="R172" s="73">
        <f>'Расчет субсидий'!V172-1</f>
        <v>0</v>
      </c>
      <c r="S172" s="73">
        <f>R172*'Расчет субсидий'!W172</f>
        <v>0</v>
      </c>
      <c r="T172" s="74">
        <f t="shared" si="23"/>
        <v>0</v>
      </c>
      <c r="U172" s="73">
        <f>'Расчет субсидий'!Z172-1</f>
        <v>1.1000000000000001</v>
      </c>
      <c r="V172" s="73">
        <f>U172*'Расчет субсидий'!AA172</f>
        <v>5.5</v>
      </c>
      <c r="W172" s="74">
        <f t="shared" si="24"/>
        <v>61.890203550068549</v>
      </c>
      <c r="X172" s="32" t="s">
        <v>376</v>
      </c>
      <c r="Y172" s="32" t="s">
        <v>376</v>
      </c>
      <c r="Z172" s="32" t="s">
        <v>376</v>
      </c>
      <c r="AA172" s="31" t="s">
        <v>429</v>
      </c>
      <c r="AB172" s="31" t="s">
        <v>429</v>
      </c>
      <c r="AC172" s="31" t="s">
        <v>429</v>
      </c>
      <c r="AD172" s="73">
        <f>'Расчет субсидий'!AL172-1</f>
        <v>0</v>
      </c>
      <c r="AE172" s="73">
        <f>AD172*'Расчет субсидий'!AM172</f>
        <v>0</v>
      </c>
      <c r="AF172" s="74">
        <f t="shared" si="25"/>
        <v>0</v>
      </c>
      <c r="AG172" s="73">
        <f t="shared" si="26"/>
        <v>10.214055920636897</v>
      </c>
      <c r="AH172" s="31" t="str">
        <f>IF('Расчет субсидий'!AZ172="+",'Расчет субсидий'!AZ172,"-")</f>
        <v>-</v>
      </c>
    </row>
    <row r="173" spans="1:34" ht="15" customHeight="1">
      <c r="A173" s="37" t="s">
        <v>171</v>
      </c>
      <c r="B173" s="75"/>
      <c r="C173" s="76"/>
      <c r="D173" s="76"/>
      <c r="E173" s="77"/>
      <c r="F173" s="76"/>
      <c r="G173" s="76"/>
      <c r="H173" s="77"/>
      <c r="I173" s="77"/>
      <c r="J173" s="77"/>
      <c r="K173" s="77"/>
      <c r="L173" s="76"/>
      <c r="M173" s="76"/>
      <c r="N173" s="77"/>
      <c r="O173" s="76"/>
      <c r="P173" s="76"/>
      <c r="Q173" s="77"/>
      <c r="R173" s="76"/>
      <c r="S173" s="76"/>
      <c r="T173" s="77"/>
      <c r="U173" s="76"/>
      <c r="V173" s="76"/>
      <c r="W173" s="77"/>
      <c r="X173" s="77"/>
      <c r="Y173" s="77"/>
      <c r="Z173" s="77"/>
      <c r="AA173" s="77"/>
      <c r="AB173" s="77"/>
      <c r="AC173" s="77"/>
      <c r="AD173" s="76"/>
      <c r="AE173" s="76"/>
      <c r="AF173" s="77"/>
      <c r="AG173" s="77"/>
      <c r="AH173" s="78"/>
    </row>
    <row r="174" spans="1:34" ht="15" customHeight="1">
      <c r="A174" s="38" t="s">
        <v>172</v>
      </c>
      <c r="B174" s="70">
        <f>'Расчет субсидий'!AS174</f>
        <v>-145.81818181818176</v>
      </c>
      <c r="C174" s="73">
        <f>'Расчет субсидий'!D174-1</f>
        <v>-1</v>
      </c>
      <c r="D174" s="73">
        <f>C174*'Расчет субсидий'!E174</f>
        <v>0</v>
      </c>
      <c r="E174" s="74">
        <f t="shared" si="20"/>
        <v>0</v>
      </c>
      <c r="F174" s="32" t="s">
        <v>376</v>
      </c>
      <c r="G174" s="32" t="s">
        <v>376</v>
      </c>
      <c r="H174" s="32" t="s">
        <v>376</v>
      </c>
      <c r="I174" s="32" t="s">
        <v>376</v>
      </c>
      <c r="J174" s="32" t="s">
        <v>376</v>
      </c>
      <c r="K174" s="32" t="s">
        <v>376</v>
      </c>
      <c r="L174" s="73">
        <f>'Расчет субсидий'!P174-1</f>
        <v>-0.15189393939393936</v>
      </c>
      <c r="M174" s="73">
        <f>L174*'Расчет субсидий'!Q174</f>
        <v>-3.0378787878787872</v>
      </c>
      <c r="N174" s="74">
        <f t="shared" si="21"/>
        <v>-27.358296933764642</v>
      </c>
      <c r="O174" s="73">
        <f>'Расчет субсидий'!R174-1</f>
        <v>0</v>
      </c>
      <c r="P174" s="73">
        <f>O174*'Расчет субсидий'!S174</f>
        <v>0</v>
      </c>
      <c r="Q174" s="74">
        <f t="shared" si="22"/>
        <v>0</v>
      </c>
      <c r="R174" s="73">
        <f>'Расчет субсидий'!V174-1</f>
        <v>-0.22431043807463491</v>
      </c>
      <c r="S174" s="73">
        <f>R174*'Расчет субсидий'!W174</f>
        <v>-7.850865332612222</v>
      </c>
      <c r="T174" s="74">
        <f t="shared" si="23"/>
        <v>-70.702723826114081</v>
      </c>
      <c r="U174" s="73">
        <f>'Расчет субсидий'!Z174-1</f>
        <v>-0.42553191489361697</v>
      </c>
      <c r="V174" s="73">
        <f>U174*'Расчет субсидий'!AA174</f>
        <v>-6.3829787234042543</v>
      </c>
      <c r="W174" s="74">
        <f t="shared" si="24"/>
        <v>-57.483342631563637</v>
      </c>
      <c r="X174" s="32" t="s">
        <v>376</v>
      </c>
      <c r="Y174" s="32" t="s">
        <v>376</v>
      </c>
      <c r="Z174" s="32" t="s">
        <v>376</v>
      </c>
      <c r="AA174" s="31" t="s">
        <v>429</v>
      </c>
      <c r="AB174" s="31" t="s">
        <v>429</v>
      </c>
      <c r="AC174" s="31" t="s">
        <v>429</v>
      </c>
      <c r="AD174" s="73">
        <f>'Расчет субсидий'!AL174-1</f>
        <v>5.4000000000000048E-2</v>
      </c>
      <c r="AE174" s="73">
        <f>AD174*'Расчет субсидий'!AM174</f>
        <v>1.080000000000001</v>
      </c>
      <c r="AF174" s="74">
        <f t="shared" si="25"/>
        <v>9.7261815732605772</v>
      </c>
      <c r="AG174" s="73">
        <f t="shared" si="26"/>
        <v>-16.19172284389526</v>
      </c>
      <c r="AH174" s="31" t="str">
        <f>IF('Расчет субсидий'!AZ174="+",'Расчет субсидий'!AZ174,"-")</f>
        <v>-</v>
      </c>
    </row>
    <row r="175" spans="1:34" ht="15" customHeight="1">
      <c r="A175" s="38" t="s">
        <v>173</v>
      </c>
      <c r="B175" s="70">
        <f>'Расчет субсидий'!AS175</f>
        <v>109.42727272727279</v>
      </c>
      <c r="C175" s="73">
        <f>'Расчет субсидий'!D175-1</f>
        <v>-5.8115446041524521E-3</v>
      </c>
      <c r="D175" s="73">
        <f>C175*'Расчет субсидий'!E175</f>
        <v>-5.8115446041524521E-2</v>
      </c>
      <c r="E175" s="74">
        <f t="shared" ref="E175:E238" si="27">$B175*D175/$AG175</f>
        <v>-0.67179203627326367</v>
      </c>
      <c r="F175" s="32" t="s">
        <v>376</v>
      </c>
      <c r="G175" s="32" t="s">
        <v>376</v>
      </c>
      <c r="H175" s="32" t="s">
        <v>376</v>
      </c>
      <c r="I175" s="32" t="s">
        <v>376</v>
      </c>
      <c r="J175" s="32" t="s">
        <v>376</v>
      </c>
      <c r="K175" s="32" t="s">
        <v>376</v>
      </c>
      <c r="L175" s="73">
        <f>'Расчет субсидий'!P175-1</f>
        <v>0.18097411772012362</v>
      </c>
      <c r="M175" s="73">
        <f>L175*'Расчет субсидий'!Q175</f>
        <v>3.6194823544024723</v>
      </c>
      <c r="N175" s="74">
        <f t="shared" ref="N175:N238" si="28">$B175*M175/$AG175</f>
        <v>41.839813453067279</v>
      </c>
      <c r="O175" s="73">
        <f>'Расчет субсидий'!R175-1</f>
        <v>0</v>
      </c>
      <c r="P175" s="73">
        <f>O175*'Расчет субсидий'!S175</f>
        <v>0</v>
      </c>
      <c r="Q175" s="74">
        <f t="shared" ref="Q175:Q238" si="29">$B175*P175/$AG175</f>
        <v>0</v>
      </c>
      <c r="R175" s="73">
        <f>'Расчет субсидий'!V175-1</f>
        <v>-9.3562231759656722E-2</v>
      </c>
      <c r="S175" s="73">
        <f>R175*'Расчет субсидий'!W175</f>
        <v>-2.3390557939914181</v>
      </c>
      <c r="T175" s="74">
        <f t="shared" ref="T175:T238" si="30">$B175*S175/$AG175</f>
        <v>-27.038578585106375</v>
      </c>
      <c r="U175" s="73">
        <f>'Расчет субсидий'!Z175-1</f>
        <v>0.41317365269461082</v>
      </c>
      <c r="V175" s="73">
        <f>U175*'Расчет субсидий'!AA175</f>
        <v>10.32934131736527</v>
      </c>
      <c r="W175" s="74">
        <f t="shared" ref="W175:W238" si="31">$B175*V175/$AG175</f>
        <v>119.40318296785006</v>
      </c>
      <c r="X175" s="32" t="s">
        <v>376</v>
      </c>
      <c r="Y175" s="32" t="s">
        <v>376</v>
      </c>
      <c r="Z175" s="32" t="s">
        <v>376</v>
      </c>
      <c r="AA175" s="31" t="s">
        <v>429</v>
      </c>
      <c r="AB175" s="31" t="s">
        <v>429</v>
      </c>
      <c r="AC175" s="31" t="s">
        <v>429</v>
      </c>
      <c r="AD175" s="73">
        <f>'Расчет субсидий'!AL175-1</f>
        <v>-0.10426540284360186</v>
      </c>
      <c r="AE175" s="73">
        <f>AD175*'Расчет субсидий'!AM175</f>
        <v>-2.0853080568720372</v>
      </c>
      <c r="AF175" s="74">
        <f t="shared" ref="AF175:AF238" si="32">$B175*AE175/$AG175</f>
        <v>-24.105353072264908</v>
      </c>
      <c r="AG175" s="73">
        <f t="shared" si="26"/>
        <v>9.4663443748627625</v>
      </c>
      <c r="AH175" s="31" t="str">
        <f>IF('Расчет субсидий'!AZ175="+",'Расчет субсидий'!AZ175,"-")</f>
        <v>-</v>
      </c>
    </row>
    <row r="176" spans="1:34" ht="15" customHeight="1">
      <c r="A176" s="38" t="s">
        <v>174</v>
      </c>
      <c r="B176" s="70">
        <f>'Расчет субсидий'!AS176</f>
        <v>-78.454545454545439</v>
      </c>
      <c r="C176" s="73">
        <f>'Расчет субсидий'!D176-1</f>
        <v>-1</v>
      </c>
      <c r="D176" s="73">
        <f>C176*'Расчет субсидий'!E176</f>
        <v>0</v>
      </c>
      <c r="E176" s="74">
        <f t="shared" si="27"/>
        <v>0</v>
      </c>
      <c r="F176" s="32" t="s">
        <v>376</v>
      </c>
      <c r="G176" s="32" t="s">
        <v>376</v>
      </c>
      <c r="H176" s="32" t="s">
        <v>376</v>
      </c>
      <c r="I176" s="32" t="s">
        <v>376</v>
      </c>
      <c r="J176" s="32" t="s">
        <v>376</v>
      </c>
      <c r="K176" s="32" t="s">
        <v>376</v>
      </c>
      <c r="L176" s="73">
        <f>'Расчет субсидий'!P176-1</f>
        <v>-0.4594117647058823</v>
      </c>
      <c r="M176" s="73">
        <f>L176*'Расчет субсидий'!Q176</f>
        <v>-9.1882352941176464</v>
      </c>
      <c r="N176" s="74">
        <f t="shared" si="28"/>
        <v>-29.879247813233359</v>
      </c>
      <c r="O176" s="73">
        <f>'Расчет субсидий'!R176-1</f>
        <v>0</v>
      </c>
      <c r="P176" s="73">
        <f>O176*'Расчет субсидий'!S176</f>
        <v>0</v>
      </c>
      <c r="Q176" s="74">
        <f t="shared" si="29"/>
        <v>0</v>
      </c>
      <c r="R176" s="73">
        <f>'Расчет субсидий'!V176-1</f>
        <v>0</v>
      </c>
      <c r="S176" s="73">
        <f>R176*'Расчет субсидий'!W176</f>
        <v>0</v>
      </c>
      <c r="T176" s="74">
        <f t="shared" si="30"/>
        <v>0</v>
      </c>
      <c r="U176" s="73">
        <f>'Расчет субсидий'!Z176-1</f>
        <v>-0.30000000000000004</v>
      </c>
      <c r="V176" s="73">
        <f>U176*'Расчет субсидий'!AA176</f>
        <v>-9.0000000000000018</v>
      </c>
      <c r="W176" s="74">
        <f t="shared" si="31"/>
        <v>-29.267124938698498</v>
      </c>
      <c r="X176" s="32" t="s">
        <v>376</v>
      </c>
      <c r="Y176" s="32" t="s">
        <v>376</v>
      </c>
      <c r="Z176" s="32" t="s">
        <v>376</v>
      </c>
      <c r="AA176" s="31" t="s">
        <v>429</v>
      </c>
      <c r="AB176" s="31" t="s">
        <v>429</v>
      </c>
      <c r="AC176" s="31" t="s">
        <v>429</v>
      </c>
      <c r="AD176" s="73">
        <f>'Расчет субсидий'!AL176-1</f>
        <v>-0.296875</v>
      </c>
      <c r="AE176" s="73">
        <f>AD176*'Расчет субсидий'!AM176</f>
        <v>-5.9375</v>
      </c>
      <c r="AF176" s="74">
        <f t="shared" si="32"/>
        <v>-19.308172702613589</v>
      </c>
      <c r="AG176" s="73">
        <f t="shared" ref="AG176:AG239" si="33">D176+M176+P176+S176+V176+AE176</f>
        <v>-24.125735294117646</v>
      </c>
      <c r="AH176" s="31" t="str">
        <f>IF('Расчет субсидий'!AZ176="+",'Расчет субсидий'!AZ176,"-")</f>
        <v>-</v>
      </c>
    </row>
    <row r="177" spans="1:34" ht="15" customHeight="1">
      <c r="A177" s="38" t="s">
        <v>175</v>
      </c>
      <c r="B177" s="70">
        <f>'Расчет субсидий'!AS177</f>
        <v>-38.127272727272725</v>
      </c>
      <c r="C177" s="73">
        <f>'Расчет субсидий'!D177-1</f>
        <v>-1</v>
      </c>
      <c r="D177" s="73">
        <f>C177*'Расчет субсидий'!E177</f>
        <v>0</v>
      </c>
      <c r="E177" s="74">
        <f t="shared" si="27"/>
        <v>0</v>
      </c>
      <c r="F177" s="32" t="s">
        <v>376</v>
      </c>
      <c r="G177" s="32" t="s">
        <v>376</v>
      </c>
      <c r="H177" s="32" t="s">
        <v>376</v>
      </c>
      <c r="I177" s="32" t="s">
        <v>376</v>
      </c>
      <c r="J177" s="32" t="s">
        <v>376</v>
      </c>
      <c r="K177" s="32" t="s">
        <v>376</v>
      </c>
      <c r="L177" s="73">
        <f>'Расчет субсидий'!P177-1</f>
        <v>-0.54934770277935341</v>
      </c>
      <c r="M177" s="73">
        <f>L177*'Расчет субсидий'!Q177</f>
        <v>-10.986954055587068</v>
      </c>
      <c r="N177" s="74">
        <f t="shared" si="28"/>
        <v>-44.192617179320571</v>
      </c>
      <c r="O177" s="73">
        <f>'Расчет субсидий'!R177-1</f>
        <v>0</v>
      </c>
      <c r="P177" s="73">
        <f>O177*'Расчет субсидий'!S177</f>
        <v>0</v>
      </c>
      <c r="Q177" s="74">
        <f t="shared" si="29"/>
        <v>0</v>
      </c>
      <c r="R177" s="73">
        <f>'Расчет субсидий'!V177-1</f>
        <v>0</v>
      </c>
      <c r="S177" s="73">
        <f>R177*'Расчет субсидий'!W177</f>
        <v>0</v>
      </c>
      <c r="T177" s="74">
        <f t="shared" si="30"/>
        <v>0</v>
      </c>
      <c r="U177" s="73">
        <f>'Расчет субсидий'!Z177-1</f>
        <v>0.23809523809523814</v>
      </c>
      <c r="V177" s="73">
        <f>U177*'Расчет субсидий'!AA177</f>
        <v>5.9523809523809534</v>
      </c>
      <c r="W177" s="74">
        <f t="shared" si="31"/>
        <v>23.942149152820445</v>
      </c>
      <c r="X177" s="32" t="s">
        <v>376</v>
      </c>
      <c r="Y177" s="32" t="s">
        <v>376</v>
      </c>
      <c r="Z177" s="32" t="s">
        <v>376</v>
      </c>
      <c r="AA177" s="31" t="s">
        <v>429</v>
      </c>
      <c r="AB177" s="31" t="s">
        <v>429</v>
      </c>
      <c r="AC177" s="31" t="s">
        <v>429</v>
      </c>
      <c r="AD177" s="73">
        <f>'Расчет субсидий'!AL177-1</f>
        <v>-0.22222222222222221</v>
      </c>
      <c r="AE177" s="73">
        <f>AD177*'Расчет субсидий'!AM177</f>
        <v>-4.4444444444444446</v>
      </c>
      <c r="AF177" s="74">
        <f t="shared" si="32"/>
        <v>-17.876804700772595</v>
      </c>
      <c r="AG177" s="73">
        <f t="shared" si="33"/>
        <v>-9.4790175476505603</v>
      </c>
      <c r="AH177" s="31" t="str">
        <f>IF('Расчет субсидий'!AZ177="+",'Расчет субсидий'!AZ177,"-")</f>
        <v>-</v>
      </c>
    </row>
    <row r="178" spans="1:34" ht="15" customHeight="1">
      <c r="A178" s="38" t="s">
        <v>176</v>
      </c>
      <c r="B178" s="70">
        <f>'Расчет субсидий'!AS178</f>
        <v>-150.39090909090913</v>
      </c>
      <c r="C178" s="73">
        <f>'Расчет субсидий'!D178-1</f>
        <v>-1</v>
      </c>
      <c r="D178" s="73">
        <f>C178*'Расчет субсидий'!E178</f>
        <v>0</v>
      </c>
      <c r="E178" s="74">
        <f t="shared" si="27"/>
        <v>0</v>
      </c>
      <c r="F178" s="32" t="s">
        <v>376</v>
      </c>
      <c r="G178" s="32" t="s">
        <v>376</v>
      </c>
      <c r="H178" s="32" t="s">
        <v>376</v>
      </c>
      <c r="I178" s="32" t="s">
        <v>376</v>
      </c>
      <c r="J178" s="32" t="s">
        <v>376</v>
      </c>
      <c r="K178" s="32" t="s">
        <v>376</v>
      </c>
      <c r="L178" s="73">
        <f>'Расчет субсидий'!P178-1</f>
        <v>-0.63876967095851211</v>
      </c>
      <c r="M178" s="73">
        <f>L178*'Расчет субсидий'!Q178</f>
        <v>-12.775393419170243</v>
      </c>
      <c r="N178" s="74">
        <f t="shared" si="28"/>
        <v>-53.433037345148755</v>
      </c>
      <c r="O178" s="73">
        <f>'Расчет субсидий'!R178-1</f>
        <v>0</v>
      </c>
      <c r="P178" s="73">
        <f>O178*'Расчет субсидий'!S178</f>
        <v>0</v>
      </c>
      <c r="Q178" s="74">
        <f t="shared" si="29"/>
        <v>0</v>
      </c>
      <c r="R178" s="73">
        <f>'Расчет субсидий'!V178-1</f>
        <v>0</v>
      </c>
      <c r="S178" s="73">
        <f>R178*'Расчет субсидий'!W178</f>
        <v>0</v>
      </c>
      <c r="T178" s="74">
        <f t="shared" si="30"/>
        <v>0</v>
      </c>
      <c r="U178" s="73">
        <f>'Расчет субсидий'!Z178-1</f>
        <v>-0.83333333333333337</v>
      </c>
      <c r="V178" s="73">
        <f>U178*'Расчет субсидий'!AA178</f>
        <v>-25</v>
      </c>
      <c r="W178" s="74">
        <f t="shared" si="31"/>
        <v>-104.56241070621215</v>
      </c>
      <c r="X178" s="32" t="s">
        <v>376</v>
      </c>
      <c r="Y178" s="32" t="s">
        <v>376</v>
      </c>
      <c r="Z178" s="32" t="s">
        <v>376</v>
      </c>
      <c r="AA178" s="31" t="s">
        <v>429</v>
      </c>
      <c r="AB178" s="31" t="s">
        <v>429</v>
      </c>
      <c r="AC178" s="31" t="s">
        <v>429</v>
      </c>
      <c r="AD178" s="73">
        <f>'Расчет субсидий'!AL178-1</f>
        <v>9.0909090909090828E-2</v>
      </c>
      <c r="AE178" s="73">
        <f>AD178*'Расчет субсидий'!AM178</f>
        <v>1.8181818181818166</v>
      </c>
      <c r="AF178" s="74">
        <f t="shared" si="32"/>
        <v>7.6045389604517863</v>
      </c>
      <c r="AG178" s="73">
        <f t="shared" si="33"/>
        <v>-35.95721160098843</v>
      </c>
      <c r="AH178" s="31" t="str">
        <f>IF('Расчет субсидий'!AZ178="+",'Расчет субсидий'!AZ178,"-")</f>
        <v>-</v>
      </c>
    </row>
    <row r="179" spans="1:34" ht="15" customHeight="1">
      <c r="A179" s="38" t="s">
        <v>177</v>
      </c>
      <c r="B179" s="70">
        <f>'Расчет субсидий'!AS179</f>
        <v>-40.390909090909076</v>
      </c>
      <c r="C179" s="73">
        <f>'Расчет субсидий'!D179-1</f>
        <v>-1</v>
      </c>
      <c r="D179" s="73">
        <f>C179*'Расчет субсидий'!E179</f>
        <v>0</v>
      </c>
      <c r="E179" s="74">
        <f t="shared" si="27"/>
        <v>0</v>
      </c>
      <c r="F179" s="32" t="s">
        <v>376</v>
      </c>
      <c r="G179" s="32" t="s">
        <v>376</v>
      </c>
      <c r="H179" s="32" t="s">
        <v>376</v>
      </c>
      <c r="I179" s="32" t="s">
        <v>376</v>
      </c>
      <c r="J179" s="32" t="s">
        <v>376</v>
      </c>
      <c r="K179" s="32" t="s">
        <v>376</v>
      </c>
      <c r="L179" s="73">
        <f>'Расчет субсидий'!P179-1</f>
        <v>0.17590705258866679</v>
      </c>
      <c r="M179" s="73">
        <f>L179*'Расчет субсидий'!Q179</f>
        <v>3.5181410517733358</v>
      </c>
      <c r="N179" s="74">
        <f t="shared" si="28"/>
        <v>19.918043270321323</v>
      </c>
      <c r="O179" s="73">
        <f>'Расчет субсидий'!R179-1</f>
        <v>0</v>
      </c>
      <c r="P179" s="73">
        <f>O179*'Расчет субсидий'!S179</f>
        <v>0</v>
      </c>
      <c r="Q179" s="74">
        <f t="shared" si="29"/>
        <v>0</v>
      </c>
      <c r="R179" s="73">
        <f>'Расчет субсидий'!V179-1</f>
        <v>-8.2075012177301621E-2</v>
      </c>
      <c r="S179" s="73">
        <f>R179*'Расчет субсидий'!W179</f>
        <v>-2.8726254262055568</v>
      </c>
      <c r="T179" s="74">
        <f t="shared" si="30"/>
        <v>-16.263440463749166</v>
      </c>
      <c r="U179" s="73">
        <f>'Расчет субсидий'!Z179-1</f>
        <v>-0.40625000000000011</v>
      </c>
      <c r="V179" s="73">
        <f>U179*'Расчет субсидий'!AA179</f>
        <v>-6.0937500000000018</v>
      </c>
      <c r="W179" s="74">
        <f t="shared" si="31"/>
        <v>-34.499917539503052</v>
      </c>
      <c r="X179" s="32" t="s">
        <v>376</v>
      </c>
      <c r="Y179" s="32" t="s">
        <v>376</v>
      </c>
      <c r="Z179" s="32" t="s">
        <v>376</v>
      </c>
      <c r="AA179" s="31" t="s">
        <v>429</v>
      </c>
      <c r="AB179" s="31" t="s">
        <v>429</v>
      </c>
      <c r="AC179" s="31" t="s">
        <v>429</v>
      </c>
      <c r="AD179" s="73">
        <f>'Расчет субсидий'!AL179-1</f>
        <v>-8.4302325581395388E-2</v>
      </c>
      <c r="AE179" s="73">
        <f>AD179*'Расчет субсидий'!AM179</f>
        <v>-1.6860465116279078</v>
      </c>
      <c r="AF179" s="74">
        <f t="shared" si="32"/>
        <v>-9.545594357978187</v>
      </c>
      <c r="AG179" s="73">
        <f t="shared" si="33"/>
        <v>-7.1342808860601306</v>
      </c>
      <c r="AH179" s="31" t="str">
        <f>IF('Расчет субсидий'!AZ179="+",'Расчет субсидий'!AZ179,"-")</f>
        <v>-</v>
      </c>
    </row>
    <row r="180" spans="1:34" ht="15" customHeight="1">
      <c r="A180" s="38" t="s">
        <v>178</v>
      </c>
      <c r="B180" s="70">
        <f>'Расчет субсидий'!AS180</f>
        <v>75.290909090909054</v>
      </c>
      <c r="C180" s="73">
        <f>'Расчет субсидий'!D180-1</f>
        <v>-1</v>
      </c>
      <c r="D180" s="73">
        <f>C180*'Расчет субсидий'!E180</f>
        <v>0</v>
      </c>
      <c r="E180" s="74">
        <f t="shared" si="27"/>
        <v>0</v>
      </c>
      <c r="F180" s="32" t="s">
        <v>376</v>
      </c>
      <c r="G180" s="32" t="s">
        <v>376</v>
      </c>
      <c r="H180" s="32" t="s">
        <v>376</v>
      </c>
      <c r="I180" s="32" t="s">
        <v>376</v>
      </c>
      <c r="J180" s="32" t="s">
        <v>376</v>
      </c>
      <c r="K180" s="32" t="s">
        <v>376</v>
      </c>
      <c r="L180" s="73">
        <f>'Расчет субсидий'!P180-1</f>
        <v>0.55194805194805174</v>
      </c>
      <c r="M180" s="73">
        <f>L180*'Расчет субсидий'!Q180</f>
        <v>11.038961038961034</v>
      </c>
      <c r="N180" s="74">
        <f t="shared" si="28"/>
        <v>6.5255776997947379</v>
      </c>
      <c r="O180" s="73">
        <f>'Расчет субсидий'!R180-1</f>
        <v>0</v>
      </c>
      <c r="P180" s="73">
        <f>O180*'Расчет субсидий'!S180</f>
        <v>0</v>
      </c>
      <c r="Q180" s="74">
        <f t="shared" si="29"/>
        <v>0</v>
      </c>
      <c r="R180" s="73">
        <f>'Расчет субсидий'!V180-1</f>
        <v>0</v>
      </c>
      <c r="S180" s="73">
        <f>R180*'Расчет субсидий'!W180</f>
        <v>0</v>
      </c>
      <c r="T180" s="74">
        <f t="shared" si="30"/>
        <v>0</v>
      </c>
      <c r="U180" s="73">
        <f>'Расчет субсидий'!Z180-1</f>
        <v>4</v>
      </c>
      <c r="V180" s="73">
        <f>U180*'Расчет субсидий'!AA180</f>
        <v>120</v>
      </c>
      <c r="W180" s="74">
        <f t="shared" si="31"/>
        <v>70.93686817188636</v>
      </c>
      <c r="X180" s="32" t="s">
        <v>376</v>
      </c>
      <c r="Y180" s="32" t="s">
        <v>376</v>
      </c>
      <c r="Z180" s="32" t="s">
        <v>376</v>
      </c>
      <c r="AA180" s="31" t="s">
        <v>429</v>
      </c>
      <c r="AB180" s="31" t="s">
        <v>429</v>
      </c>
      <c r="AC180" s="31" t="s">
        <v>429</v>
      </c>
      <c r="AD180" s="73">
        <f>'Расчет субсидий'!AL180-1</f>
        <v>-0.18367346938775508</v>
      </c>
      <c r="AE180" s="73">
        <f>AD180*'Расчет субсидий'!AM180</f>
        <v>-3.6734693877551017</v>
      </c>
      <c r="AF180" s="74">
        <f t="shared" si="32"/>
        <v>-2.1715367807720312</v>
      </c>
      <c r="AG180" s="73">
        <f t="shared" si="33"/>
        <v>127.36549165120591</v>
      </c>
      <c r="AH180" s="31" t="str">
        <f>IF('Расчет субсидий'!AZ180="+",'Расчет субсидий'!AZ180,"-")</f>
        <v>-</v>
      </c>
    </row>
    <row r="181" spans="1:34" ht="15" customHeight="1">
      <c r="A181" s="38" t="s">
        <v>179</v>
      </c>
      <c r="B181" s="70">
        <f>'Расчет субсидий'!AS181</f>
        <v>-4.3454545454545439</v>
      </c>
      <c r="C181" s="73">
        <f>'Расчет субсидий'!D181-1</f>
        <v>-1</v>
      </c>
      <c r="D181" s="73">
        <f>C181*'Расчет субсидий'!E181</f>
        <v>0</v>
      </c>
      <c r="E181" s="74">
        <f t="shared" si="27"/>
        <v>0</v>
      </c>
      <c r="F181" s="32" t="s">
        <v>376</v>
      </c>
      <c r="G181" s="32" t="s">
        <v>376</v>
      </c>
      <c r="H181" s="32" t="s">
        <v>376</v>
      </c>
      <c r="I181" s="32" t="s">
        <v>376</v>
      </c>
      <c r="J181" s="32" t="s">
        <v>376</v>
      </c>
      <c r="K181" s="32" t="s">
        <v>376</v>
      </c>
      <c r="L181" s="73">
        <f>'Расчет субсидий'!P181-1</f>
        <v>-0.38985687616677045</v>
      </c>
      <c r="M181" s="73">
        <f>L181*'Расчет субсидий'!Q181</f>
        <v>-7.797137523335409</v>
      </c>
      <c r="N181" s="74">
        <f t="shared" si="28"/>
        <v>-5.8446270346227402</v>
      </c>
      <c r="O181" s="73">
        <f>'Расчет субсидий'!R181-1</f>
        <v>0</v>
      </c>
      <c r="P181" s="73">
        <f>O181*'Расчет субсидий'!S181</f>
        <v>0</v>
      </c>
      <c r="Q181" s="74">
        <f t="shared" si="29"/>
        <v>0</v>
      </c>
      <c r="R181" s="73">
        <f>'Расчет субсидий'!V181-1</f>
        <v>0</v>
      </c>
      <c r="S181" s="73">
        <f>R181*'Расчет субсидий'!W181</f>
        <v>0</v>
      </c>
      <c r="T181" s="74">
        <f t="shared" si="30"/>
        <v>0</v>
      </c>
      <c r="U181" s="73">
        <f>'Расчет субсидий'!Z181-1</f>
        <v>0</v>
      </c>
      <c r="V181" s="73">
        <f>U181*'Расчет субсидий'!AA181</f>
        <v>0</v>
      </c>
      <c r="W181" s="74">
        <f t="shared" si="31"/>
        <v>0</v>
      </c>
      <c r="X181" s="32" t="s">
        <v>376</v>
      </c>
      <c r="Y181" s="32" t="s">
        <v>376</v>
      </c>
      <c r="Z181" s="32" t="s">
        <v>376</v>
      </c>
      <c r="AA181" s="31" t="s">
        <v>429</v>
      </c>
      <c r="AB181" s="31" t="s">
        <v>429</v>
      </c>
      <c r="AC181" s="31" t="s">
        <v>429</v>
      </c>
      <c r="AD181" s="73">
        <f>'Расчет субсидий'!AL181-1</f>
        <v>0.10000000000000009</v>
      </c>
      <c r="AE181" s="73">
        <f>AD181*'Расчет субсидий'!AM181</f>
        <v>2.0000000000000018</v>
      </c>
      <c r="AF181" s="74">
        <f t="shared" si="32"/>
        <v>1.4991724891681963</v>
      </c>
      <c r="AG181" s="73">
        <f t="shared" si="33"/>
        <v>-5.7971375233354072</v>
      </c>
      <c r="AH181" s="31" t="str">
        <f>IF('Расчет субсидий'!AZ181="+",'Расчет субсидий'!AZ181,"-")</f>
        <v>-</v>
      </c>
    </row>
    <row r="182" spans="1:34" ht="15" customHeight="1">
      <c r="A182" s="38" t="s">
        <v>180</v>
      </c>
      <c r="B182" s="70">
        <f>'Расчет субсидий'!AS182</f>
        <v>0.46363636363636829</v>
      </c>
      <c r="C182" s="73">
        <f>'Расчет субсидий'!D182-1</f>
        <v>-1</v>
      </c>
      <c r="D182" s="73">
        <f>C182*'Расчет субсидий'!E182</f>
        <v>0</v>
      </c>
      <c r="E182" s="74">
        <f t="shared" si="27"/>
        <v>0</v>
      </c>
      <c r="F182" s="32" t="s">
        <v>376</v>
      </c>
      <c r="G182" s="32" t="s">
        <v>376</v>
      </c>
      <c r="H182" s="32" t="s">
        <v>376</v>
      </c>
      <c r="I182" s="32" t="s">
        <v>376</v>
      </c>
      <c r="J182" s="32" t="s">
        <v>376</v>
      </c>
      <c r="K182" s="32" t="s">
        <v>376</v>
      </c>
      <c r="L182" s="73">
        <f>'Расчет субсидий'!P182-1</f>
        <v>0.29483282674772027</v>
      </c>
      <c r="M182" s="73">
        <f>L182*'Расчет субсидий'!Q182</f>
        <v>5.8966565349544053</v>
      </c>
      <c r="N182" s="74">
        <f t="shared" si="28"/>
        <v>14.990909090909334</v>
      </c>
      <c r="O182" s="73">
        <f>'Расчет субсидий'!R182-1</f>
        <v>0</v>
      </c>
      <c r="P182" s="73">
        <f>O182*'Расчет субсидий'!S182</f>
        <v>0</v>
      </c>
      <c r="Q182" s="74">
        <f t="shared" si="29"/>
        <v>0</v>
      </c>
      <c r="R182" s="73">
        <f>'Расчет субсидий'!V182-1</f>
        <v>0</v>
      </c>
      <c r="S182" s="73">
        <f>R182*'Расчет субсидий'!W182</f>
        <v>0</v>
      </c>
      <c r="T182" s="74">
        <f t="shared" si="30"/>
        <v>0</v>
      </c>
      <c r="U182" s="73">
        <f>'Расчет субсидий'!Z182-1</f>
        <v>0</v>
      </c>
      <c r="V182" s="73">
        <f>U182*'Расчет субсидий'!AA182</f>
        <v>0</v>
      </c>
      <c r="W182" s="74">
        <f t="shared" si="31"/>
        <v>0</v>
      </c>
      <c r="X182" s="32" t="s">
        <v>376</v>
      </c>
      <c r="Y182" s="32" t="s">
        <v>376</v>
      </c>
      <c r="Z182" s="32" t="s">
        <v>376</v>
      </c>
      <c r="AA182" s="31" t="s">
        <v>429</v>
      </c>
      <c r="AB182" s="31" t="s">
        <v>429</v>
      </c>
      <c r="AC182" s="31" t="s">
        <v>429</v>
      </c>
      <c r="AD182" s="73">
        <f>'Расчет субсидий'!AL182-1</f>
        <v>-0.2857142857142857</v>
      </c>
      <c r="AE182" s="73">
        <f>AD182*'Расчет субсидий'!AM182</f>
        <v>-5.7142857142857135</v>
      </c>
      <c r="AF182" s="74">
        <f t="shared" si="32"/>
        <v>-14.527272727272965</v>
      </c>
      <c r="AG182" s="73">
        <f t="shared" si="33"/>
        <v>0.18237082066869181</v>
      </c>
      <c r="AH182" s="31" t="str">
        <f>IF('Расчет субсидий'!AZ182="+",'Расчет субсидий'!AZ182,"-")</f>
        <v>-</v>
      </c>
    </row>
    <row r="183" spans="1:34" ht="15" customHeight="1">
      <c r="A183" s="38" t="s">
        <v>181</v>
      </c>
      <c r="B183" s="70">
        <f>'Расчет субсидий'!AS183</f>
        <v>-52.5</v>
      </c>
      <c r="C183" s="73">
        <f>'Расчет субсидий'!D183-1</f>
        <v>-1</v>
      </c>
      <c r="D183" s="73">
        <f>C183*'Расчет субсидий'!E183</f>
        <v>0</v>
      </c>
      <c r="E183" s="74">
        <f t="shared" si="27"/>
        <v>0</v>
      </c>
      <c r="F183" s="32" t="s">
        <v>376</v>
      </c>
      <c r="G183" s="32" t="s">
        <v>376</v>
      </c>
      <c r="H183" s="32" t="s">
        <v>376</v>
      </c>
      <c r="I183" s="32" t="s">
        <v>376</v>
      </c>
      <c r="J183" s="32" t="s">
        <v>376</v>
      </c>
      <c r="K183" s="32" t="s">
        <v>376</v>
      </c>
      <c r="L183" s="73">
        <f>'Расчет субсидий'!P183-1</f>
        <v>-0.23940345368916793</v>
      </c>
      <c r="M183" s="73">
        <f>L183*'Расчет субсидий'!Q183</f>
        <v>-4.7880690737833582</v>
      </c>
      <c r="N183" s="74">
        <f t="shared" si="28"/>
        <v>-43.504604089796352</v>
      </c>
      <c r="O183" s="73">
        <f>'Расчет субсидий'!R183-1</f>
        <v>0</v>
      </c>
      <c r="P183" s="73">
        <f>O183*'Расчет субсидий'!S183</f>
        <v>0</v>
      </c>
      <c r="Q183" s="74">
        <f t="shared" si="29"/>
        <v>0</v>
      </c>
      <c r="R183" s="73">
        <f>'Расчет субсидий'!V183-1</f>
        <v>6.2600321027287409E-2</v>
      </c>
      <c r="S183" s="73">
        <f>R183*'Расчет субсидий'!W183</f>
        <v>1.5650080256821852</v>
      </c>
      <c r="T183" s="74">
        <f t="shared" si="30"/>
        <v>14.21973106600548</v>
      </c>
      <c r="U183" s="73">
        <f>'Расчет субсидий'!Z183-1</f>
        <v>-0.28333333333333333</v>
      </c>
      <c r="V183" s="73">
        <f>U183*'Расчет субсидий'!AA183</f>
        <v>-7.083333333333333</v>
      </c>
      <c r="W183" s="74">
        <f t="shared" si="31"/>
        <v>-64.35947509404437</v>
      </c>
      <c r="X183" s="32" t="s">
        <v>376</v>
      </c>
      <c r="Y183" s="32" t="s">
        <v>376</v>
      </c>
      <c r="Z183" s="32" t="s">
        <v>376</v>
      </c>
      <c r="AA183" s="31" t="s">
        <v>429</v>
      </c>
      <c r="AB183" s="31" t="s">
        <v>429</v>
      </c>
      <c r="AC183" s="31" t="s">
        <v>429</v>
      </c>
      <c r="AD183" s="73">
        <f>'Расчет субсидий'!AL183-1</f>
        <v>0.22641509433962259</v>
      </c>
      <c r="AE183" s="73">
        <f>AD183*'Расчет субсидий'!AM183</f>
        <v>4.5283018867924518</v>
      </c>
      <c r="AF183" s="74">
        <f t="shared" si="32"/>
        <v>41.144348117835236</v>
      </c>
      <c r="AG183" s="73">
        <f t="shared" si="33"/>
        <v>-5.7780924946420544</v>
      </c>
      <c r="AH183" s="31" t="str">
        <f>IF('Расчет субсидий'!AZ183="+",'Расчет субсидий'!AZ183,"-")</f>
        <v>-</v>
      </c>
    </row>
    <row r="184" spans="1:34" ht="15" customHeight="1">
      <c r="A184" s="38" t="s">
        <v>182</v>
      </c>
      <c r="B184" s="70">
        <f>'Расчет субсидий'!AS184</f>
        <v>-7.6727272727272293</v>
      </c>
      <c r="C184" s="73">
        <f>'Расчет субсидий'!D184-1</f>
        <v>-1</v>
      </c>
      <c r="D184" s="73">
        <f>C184*'Расчет субсидий'!E184</f>
        <v>0</v>
      </c>
      <c r="E184" s="74">
        <f t="shared" si="27"/>
        <v>0</v>
      </c>
      <c r="F184" s="32" t="s">
        <v>376</v>
      </c>
      <c r="G184" s="32" t="s">
        <v>376</v>
      </c>
      <c r="H184" s="32" t="s">
        <v>376</v>
      </c>
      <c r="I184" s="32" t="s">
        <v>376</v>
      </c>
      <c r="J184" s="32" t="s">
        <v>376</v>
      </c>
      <c r="K184" s="32" t="s">
        <v>376</v>
      </c>
      <c r="L184" s="73">
        <f>'Расчет субсидий'!P184-1</f>
        <v>-0.49334853667806922</v>
      </c>
      <c r="M184" s="73">
        <f>L184*'Расчет субсидий'!Q184</f>
        <v>-9.8669707335613843</v>
      </c>
      <c r="N184" s="74">
        <f t="shared" si="28"/>
        <v>-44.248649858044303</v>
      </c>
      <c r="O184" s="73">
        <f>'Расчет субсидий'!R184-1</f>
        <v>0</v>
      </c>
      <c r="P184" s="73">
        <f>O184*'Расчет субсидий'!S184</f>
        <v>0</v>
      </c>
      <c r="Q184" s="74">
        <f t="shared" si="29"/>
        <v>0</v>
      </c>
      <c r="R184" s="73">
        <f>'Расчет субсидий'!V184-1</f>
        <v>-0.52812499999999996</v>
      </c>
      <c r="S184" s="73">
        <f>R184*'Расчет субсидий'!W184</f>
        <v>-10.5625</v>
      </c>
      <c r="T184" s="74">
        <f t="shared" si="30"/>
        <v>-47.367766333375769</v>
      </c>
      <c r="U184" s="73">
        <f>'Расчет субсидий'!Z184-1</f>
        <v>0.42105263157894757</v>
      </c>
      <c r="V184" s="73">
        <f>U184*'Расчет субсидий'!AA184</f>
        <v>12.631578947368427</v>
      </c>
      <c r="W184" s="74">
        <f t="shared" si="31"/>
        <v>56.646596923127703</v>
      </c>
      <c r="X184" s="32" t="s">
        <v>376</v>
      </c>
      <c r="Y184" s="32" t="s">
        <v>376</v>
      </c>
      <c r="Z184" s="32" t="s">
        <v>376</v>
      </c>
      <c r="AA184" s="31" t="s">
        <v>429</v>
      </c>
      <c r="AB184" s="31" t="s">
        <v>429</v>
      </c>
      <c r="AC184" s="31" t="s">
        <v>429</v>
      </c>
      <c r="AD184" s="73">
        <f>'Расчет субсидий'!AL184-1</f>
        <v>0.30434782608695654</v>
      </c>
      <c r="AE184" s="73">
        <f>AD184*'Расчет субсидий'!AM184</f>
        <v>6.0869565217391308</v>
      </c>
      <c r="AF184" s="74">
        <f t="shared" si="32"/>
        <v>27.29709199556515</v>
      </c>
      <c r="AG184" s="73">
        <f t="shared" si="33"/>
        <v>-1.7109352644538269</v>
      </c>
      <c r="AH184" s="31" t="str">
        <f>IF('Расчет субсидий'!AZ184="+",'Расчет субсидий'!AZ184,"-")</f>
        <v>-</v>
      </c>
    </row>
    <row r="185" spans="1:34" ht="15" customHeight="1">
      <c r="A185" s="37" t="s">
        <v>183</v>
      </c>
      <c r="B185" s="75"/>
      <c r="C185" s="76"/>
      <c r="D185" s="76"/>
      <c r="E185" s="77"/>
      <c r="F185" s="76"/>
      <c r="G185" s="76"/>
      <c r="H185" s="77"/>
      <c r="I185" s="77"/>
      <c r="J185" s="77"/>
      <c r="K185" s="77"/>
      <c r="L185" s="76"/>
      <c r="M185" s="76"/>
      <c r="N185" s="77"/>
      <c r="O185" s="76"/>
      <c r="P185" s="76"/>
      <c r="Q185" s="77"/>
      <c r="R185" s="76"/>
      <c r="S185" s="76"/>
      <c r="T185" s="77"/>
      <c r="U185" s="76"/>
      <c r="V185" s="76"/>
      <c r="W185" s="77"/>
      <c r="X185" s="77"/>
      <c r="Y185" s="77"/>
      <c r="Z185" s="77"/>
      <c r="AA185" s="77"/>
      <c r="AB185" s="77"/>
      <c r="AC185" s="77"/>
      <c r="AD185" s="76"/>
      <c r="AE185" s="76"/>
      <c r="AF185" s="77"/>
      <c r="AG185" s="77"/>
      <c r="AH185" s="78"/>
    </row>
    <row r="186" spans="1:34" ht="15" customHeight="1">
      <c r="A186" s="38" t="s">
        <v>184</v>
      </c>
      <c r="B186" s="70">
        <f>'Расчет субсидий'!AS186</f>
        <v>8.0818181818181927</v>
      </c>
      <c r="C186" s="73">
        <f>'Расчет субсидий'!D186-1</f>
        <v>-1</v>
      </c>
      <c r="D186" s="73">
        <f>C186*'Расчет субсидий'!E186</f>
        <v>0</v>
      </c>
      <c r="E186" s="74">
        <f t="shared" si="27"/>
        <v>0</v>
      </c>
      <c r="F186" s="32" t="s">
        <v>376</v>
      </c>
      <c r="G186" s="32" t="s">
        <v>376</v>
      </c>
      <c r="H186" s="32" t="s">
        <v>376</v>
      </c>
      <c r="I186" s="32" t="s">
        <v>376</v>
      </c>
      <c r="J186" s="32" t="s">
        <v>376</v>
      </c>
      <c r="K186" s="32" t="s">
        <v>376</v>
      </c>
      <c r="L186" s="73">
        <f>'Расчет субсидий'!P186-1</f>
        <v>-0.72891963109354418</v>
      </c>
      <c r="M186" s="73">
        <f>L186*'Расчет субсидий'!Q186</f>
        <v>-14.578392621870883</v>
      </c>
      <c r="N186" s="74">
        <f t="shared" si="28"/>
        <v>-11.328931724625262</v>
      </c>
      <c r="O186" s="73">
        <f>'Расчет субсидий'!R186-1</f>
        <v>0</v>
      </c>
      <c r="P186" s="73">
        <f>O186*'Расчет субсидий'!S186</f>
        <v>0</v>
      </c>
      <c r="Q186" s="74">
        <f t="shared" si="29"/>
        <v>0</v>
      </c>
      <c r="R186" s="73">
        <f>'Расчет субсидий'!V186-1</f>
        <v>0.75066666666666682</v>
      </c>
      <c r="S186" s="73">
        <f>R186*'Расчет субсидий'!W186</f>
        <v>18.766666666666669</v>
      </c>
      <c r="T186" s="74">
        <f t="shared" si="30"/>
        <v>14.583657532073184</v>
      </c>
      <c r="U186" s="73">
        <f>'Расчет субсидий'!Z186-1</f>
        <v>0.17142857142857126</v>
      </c>
      <c r="V186" s="73">
        <f>U186*'Расчет субсидий'!AA186</f>
        <v>4.2857142857142811</v>
      </c>
      <c r="W186" s="74">
        <f t="shared" si="31"/>
        <v>3.3304470385348521</v>
      </c>
      <c r="X186" s="32" t="s">
        <v>376</v>
      </c>
      <c r="Y186" s="32" t="s">
        <v>376</v>
      </c>
      <c r="Z186" s="32" t="s">
        <v>376</v>
      </c>
      <c r="AA186" s="31" t="s">
        <v>429</v>
      </c>
      <c r="AB186" s="31" t="s">
        <v>429</v>
      </c>
      <c r="AC186" s="31" t="s">
        <v>429</v>
      </c>
      <c r="AD186" s="73">
        <f>'Расчет субсидий'!AL186-1</f>
        <v>9.6296296296296324E-2</v>
      </c>
      <c r="AE186" s="73">
        <f>AD186*'Расчет субсидий'!AM186</f>
        <v>1.9259259259259265</v>
      </c>
      <c r="AF186" s="74">
        <f t="shared" si="32"/>
        <v>1.4966453358354168</v>
      </c>
      <c r="AG186" s="73">
        <f t="shared" si="33"/>
        <v>10.399914256435995</v>
      </c>
      <c r="AH186" s="31" t="str">
        <f>IF('Расчет субсидий'!AZ186="+",'Расчет субсидий'!AZ186,"-")</f>
        <v>-</v>
      </c>
    </row>
    <row r="187" spans="1:34" ht="15" customHeight="1">
      <c r="A187" s="38" t="s">
        <v>185</v>
      </c>
      <c r="B187" s="70">
        <f>'Расчет субсидий'!AS187</f>
        <v>6.4272727272727366</v>
      </c>
      <c r="C187" s="73">
        <f>'Расчет субсидий'!D187-1</f>
        <v>-1</v>
      </c>
      <c r="D187" s="73">
        <f>C187*'Расчет субсидий'!E187</f>
        <v>0</v>
      </c>
      <c r="E187" s="74">
        <f t="shared" si="27"/>
        <v>0</v>
      </c>
      <c r="F187" s="32" t="s">
        <v>376</v>
      </c>
      <c r="G187" s="32" t="s">
        <v>376</v>
      </c>
      <c r="H187" s="32" t="s">
        <v>376</v>
      </c>
      <c r="I187" s="32" t="s">
        <v>376</v>
      </c>
      <c r="J187" s="32" t="s">
        <v>376</v>
      </c>
      <c r="K187" s="32" t="s">
        <v>376</v>
      </c>
      <c r="L187" s="73">
        <f>'Расчет субсидий'!P187-1</f>
        <v>-0.39537753842701673</v>
      </c>
      <c r="M187" s="73">
        <f>L187*'Расчет субсидий'!Q187</f>
        <v>-7.9075507685403341</v>
      </c>
      <c r="N187" s="74">
        <f t="shared" si="28"/>
        <v>-4.3268097495439068</v>
      </c>
      <c r="O187" s="73">
        <f>'Расчет субсидий'!R187-1</f>
        <v>0</v>
      </c>
      <c r="P187" s="73">
        <f>O187*'Расчет субсидий'!S187</f>
        <v>0</v>
      </c>
      <c r="Q187" s="74">
        <f t="shared" si="29"/>
        <v>0</v>
      </c>
      <c r="R187" s="73">
        <f>'Расчет субсидий'!V187-1</f>
        <v>0.4076923076923078</v>
      </c>
      <c r="S187" s="73">
        <f>R187*'Расчет субсидий'!W187</f>
        <v>8.1538461538461569</v>
      </c>
      <c r="T187" s="74">
        <f t="shared" si="30"/>
        <v>4.4615762917517188</v>
      </c>
      <c r="U187" s="73">
        <f>'Расчет субсидий'!Z187-1</f>
        <v>0.38333333333333353</v>
      </c>
      <c r="V187" s="73">
        <f>U187*'Расчет субсидий'!AA187</f>
        <v>11.500000000000005</v>
      </c>
      <c r="W187" s="74">
        <f t="shared" si="31"/>
        <v>6.2925061850649238</v>
      </c>
      <c r="X187" s="32" t="s">
        <v>376</v>
      </c>
      <c r="Y187" s="32" t="s">
        <v>376</v>
      </c>
      <c r="Z187" s="32" t="s">
        <v>376</v>
      </c>
      <c r="AA187" s="31" t="s">
        <v>429</v>
      </c>
      <c r="AB187" s="31" t="s">
        <v>429</v>
      </c>
      <c r="AC187" s="31" t="s">
        <v>429</v>
      </c>
      <c r="AD187" s="73">
        <f>'Расчет субсидий'!AL187-1</f>
        <v>0</v>
      </c>
      <c r="AE187" s="73">
        <f>AD187*'Расчет субсидий'!AM187</f>
        <v>0</v>
      </c>
      <c r="AF187" s="74">
        <f t="shared" si="32"/>
        <v>0</v>
      </c>
      <c r="AG187" s="73">
        <f t="shared" si="33"/>
        <v>11.746295385305828</v>
      </c>
      <c r="AH187" s="31" t="str">
        <f>IF('Расчет субсидий'!AZ187="+",'Расчет субсидий'!AZ187,"-")</f>
        <v>-</v>
      </c>
    </row>
    <row r="188" spans="1:34" ht="15" customHeight="1">
      <c r="A188" s="38" t="s">
        <v>186</v>
      </c>
      <c r="B188" s="70">
        <f>'Расчет субсидий'!AS188</f>
        <v>95.190909090909145</v>
      </c>
      <c r="C188" s="73">
        <f>'Расчет субсидий'!D188-1</f>
        <v>-1</v>
      </c>
      <c r="D188" s="73">
        <f>C188*'Расчет субсидий'!E188</f>
        <v>0</v>
      </c>
      <c r="E188" s="74">
        <f t="shared" si="27"/>
        <v>0</v>
      </c>
      <c r="F188" s="32" t="s">
        <v>376</v>
      </c>
      <c r="G188" s="32" t="s">
        <v>376</v>
      </c>
      <c r="H188" s="32" t="s">
        <v>376</v>
      </c>
      <c r="I188" s="32" t="s">
        <v>376</v>
      </c>
      <c r="J188" s="32" t="s">
        <v>376</v>
      </c>
      <c r="K188" s="32" t="s">
        <v>376</v>
      </c>
      <c r="L188" s="73">
        <f>'Расчет субсидий'!P188-1</f>
        <v>-0.90411872602968146</v>
      </c>
      <c r="M188" s="73">
        <f>L188*'Расчет субсидий'!Q188</f>
        <v>-18.082374520593628</v>
      </c>
      <c r="N188" s="74">
        <f t="shared" si="28"/>
        <v>-92.854332726886696</v>
      </c>
      <c r="O188" s="73">
        <f>'Расчет субсидий'!R188-1</f>
        <v>0</v>
      </c>
      <c r="P188" s="73">
        <f>O188*'Расчет субсидий'!S188</f>
        <v>0</v>
      </c>
      <c r="Q188" s="74">
        <f t="shared" si="29"/>
        <v>0</v>
      </c>
      <c r="R188" s="73">
        <f>'Расчет субсидий'!V188-1</f>
        <v>1.1940298507462588E-2</v>
      </c>
      <c r="S188" s="73">
        <f>R188*'Расчет субсидий'!W188</f>
        <v>0.35820895522387763</v>
      </c>
      <c r="T188" s="74">
        <f t="shared" si="30"/>
        <v>1.8394295216166363</v>
      </c>
      <c r="U188" s="73">
        <f>'Расчет субсидий'!Z188-1</f>
        <v>2.0666666666666669</v>
      </c>
      <c r="V188" s="73">
        <f>U188*'Расчет субсидий'!AA188</f>
        <v>41.333333333333336</v>
      </c>
      <c r="W188" s="74">
        <f t="shared" si="31"/>
        <v>212.24972868876586</v>
      </c>
      <c r="X188" s="32" t="s">
        <v>376</v>
      </c>
      <c r="Y188" s="32" t="s">
        <v>376</v>
      </c>
      <c r="Z188" s="32" t="s">
        <v>376</v>
      </c>
      <c r="AA188" s="31" t="s">
        <v>429</v>
      </c>
      <c r="AB188" s="31" t="s">
        <v>429</v>
      </c>
      <c r="AC188" s="31" t="s">
        <v>429</v>
      </c>
      <c r="AD188" s="73">
        <f>'Расчет субсидий'!AL188-1</f>
        <v>-0.25358851674641147</v>
      </c>
      <c r="AE188" s="73">
        <f>AD188*'Расчет субсидий'!AM188</f>
        <v>-5.0717703349282299</v>
      </c>
      <c r="AF188" s="74">
        <f t="shared" si="32"/>
        <v>-26.043916392586642</v>
      </c>
      <c r="AG188" s="73">
        <f t="shared" si="33"/>
        <v>18.537397433035352</v>
      </c>
      <c r="AH188" s="31" t="str">
        <f>IF('Расчет субсидий'!AZ188="+",'Расчет субсидий'!AZ188,"-")</f>
        <v>-</v>
      </c>
    </row>
    <row r="189" spans="1:34" ht="15" customHeight="1">
      <c r="A189" s="38" t="s">
        <v>187</v>
      </c>
      <c r="B189" s="70">
        <f>'Расчет субсидий'!AS189</f>
        <v>425.12727272727261</v>
      </c>
      <c r="C189" s="73">
        <f>'Расчет субсидий'!D189-1</f>
        <v>0.19587869548560111</v>
      </c>
      <c r="D189" s="73">
        <f>C189*'Расчет субсидий'!E189</f>
        <v>1.9587869548560111</v>
      </c>
      <c r="E189" s="74">
        <f t="shared" si="27"/>
        <v>24.732507131801324</v>
      </c>
      <c r="F189" s="32" t="s">
        <v>376</v>
      </c>
      <c r="G189" s="32" t="s">
        <v>376</v>
      </c>
      <c r="H189" s="32" t="s">
        <v>376</v>
      </c>
      <c r="I189" s="32" t="s">
        <v>376</v>
      </c>
      <c r="J189" s="32" t="s">
        <v>376</v>
      </c>
      <c r="K189" s="32" t="s">
        <v>376</v>
      </c>
      <c r="L189" s="73">
        <f>'Расчет субсидий'!P189-1</f>
        <v>-6.5355816284417112E-2</v>
      </c>
      <c r="M189" s="73">
        <f>L189*'Расчет субсидий'!Q189</f>
        <v>-1.3071163256883422</v>
      </c>
      <c r="N189" s="74">
        <f t="shared" si="28"/>
        <v>-16.504226642431</v>
      </c>
      <c r="O189" s="73">
        <f>'Расчет субсидий'!R189-1</f>
        <v>0</v>
      </c>
      <c r="P189" s="73">
        <f>O189*'Расчет субсидий'!S189</f>
        <v>0</v>
      </c>
      <c r="Q189" s="74">
        <f t="shared" si="29"/>
        <v>0</v>
      </c>
      <c r="R189" s="73">
        <f>'Расчет субсидий'!V189-1</f>
        <v>6.999999999999984E-2</v>
      </c>
      <c r="S189" s="73">
        <f>R189*'Расчет субсидий'!W189</f>
        <v>0.6999999999999984</v>
      </c>
      <c r="T189" s="74">
        <f t="shared" si="30"/>
        <v>8.8385084193771011</v>
      </c>
      <c r="U189" s="73">
        <f>'Расчет субсидий'!Z189-1</f>
        <v>0.87826086956521743</v>
      </c>
      <c r="V189" s="73">
        <f>U189*'Расчет субсидий'!AA189</f>
        <v>35.130434782608695</v>
      </c>
      <c r="W189" s="74">
        <f t="shared" si="31"/>
        <v>443.57234800352256</v>
      </c>
      <c r="X189" s="32" t="s">
        <v>376</v>
      </c>
      <c r="Y189" s="32" t="s">
        <v>376</v>
      </c>
      <c r="Z189" s="32" t="s">
        <v>376</v>
      </c>
      <c r="AA189" s="31" t="s">
        <v>429</v>
      </c>
      <c r="AB189" s="31" t="s">
        <v>429</v>
      </c>
      <c r="AC189" s="31" t="s">
        <v>429</v>
      </c>
      <c r="AD189" s="73">
        <f>'Расчет субсидий'!AL189-1</f>
        <v>-0.140625</v>
      </c>
      <c r="AE189" s="73">
        <f>AD189*'Расчет субсидий'!AM189</f>
        <v>-2.8125</v>
      </c>
      <c r="AF189" s="74">
        <f t="shared" si="32"/>
        <v>-35.511864184997364</v>
      </c>
      <c r="AG189" s="73">
        <f t="shared" si="33"/>
        <v>33.669605411776359</v>
      </c>
      <c r="AH189" s="31" t="str">
        <f>IF('Расчет субсидий'!AZ189="+",'Расчет субсидий'!AZ189,"-")</f>
        <v>-</v>
      </c>
    </row>
    <row r="190" spans="1:34" ht="15" customHeight="1">
      <c r="A190" s="38" t="s">
        <v>188</v>
      </c>
      <c r="B190" s="70">
        <f>'Расчет субсидий'!AS190</f>
        <v>102.31818181818187</v>
      </c>
      <c r="C190" s="73">
        <f>'Расчет субсидий'!D190-1</f>
        <v>-1</v>
      </c>
      <c r="D190" s="73">
        <f>C190*'Расчет субсидий'!E190</f>
        <v>0</v>
      </c>
      <c r="E190" s="74">
        <f t="shared" si="27"/>
        <v>0</v>
      </c>
      <c r="F190" s="32" t="s">
        <v>376</v>
      </c>
      <c r="G190" s="32" t="s">
        <v>376</v>
      </c>
      <c r="H190" s="32" t="s">
        <v>376</v>
      </c>
      <c r="I190" s="32" t="s">
        <v>376</v>
      </c>
      <c r="J190" s="32" t="s">
        <v>376</v>
      </c>
      <c r="K190" s="32" t="s">
        <v>376</v>
      </c>
      <c r="L190" s="73">
        <f>'Расчет субсидий'!P190-1</f>
        <v>4.5584246309930743E-2</v>
      </c>
      <c r="M190" s="73">
        <f>L190*'Расчет субсидий'!Q190</f>
        <v>0.91168492619861485</v>
      </c>
      <c r="N190" s="74">
        <f t="shared" si="28"/>
        <v>4.0003880241930174</v>
      </c>
      <c r="O190" s="73">
        <f>'Расчет субсидий'!R190-1</f>
        <v>0</v>
      </c>
      <c r="P190" s="73">
        <f>O190*'Расчет субсидий'!S190</f>
        <v>0</v>
      </c>
      <c r="Q190" s="74">
        <f t="shared" si="29"/>
        <v>0</v>
      </c>
      <c r="R190" s="73">
        <f>'Расчет субсидий'!V190-1</f>
        <v>0.2413397129186603</v>
      </c>
      <c r="S190" s="73">
        <f>R190*'Расчет субсидий'!W190</f>
        <v>8.4468899521531107</v>
      </c>
      <c r="T190" s="74">
        <f t="shared" si="30"/>
        <v>37.064161570779483</v>
      </c>
      <c r="U190" s="73">
        <f>'Расчет субсидий'!Z190-1</f>
        <v>0.62888888888888883</v>
      </c>
      <c r="V190" s="73">
        <f>U190*'Расчет субсидий'!AA190</f>
        <v>9.4333333333333318</v>
      </c>
      <c r="W190" s="74">
        <f t="shared" si="31"/>
        <v>41.392582689983264</v>
      </c>
      <c r="X190" s="32" t="s">
        <v>376</v>
      </c>
      <c r="Y190" s="32" t="s">
        <v>376</v>
      </c>
      <c r="Z190" s="32" t="s">
        <v>376</v>
      </c>
      <c r="AA190" s="31" t="s">
        <v>429</v>
      </c>
      <c r="AB190" s="31" t="s">
        <v>429</v>
      </c>
      <c r="AC190" s="31" t="s">
        <v>429</v>
      </c>
      <c r="AD190" s="73">
        <f>'Расчет субсидий'!AL190-1</f>
        <v>0.22631578947368425</v>
      </c>
      <c r="AE190" s="73">
        <f>AD190*'Расчет субсидий'!AM190</f>
        <v>4.526315789473685</v>
      </c>
      <c r="AF190" s="74">
        <f t="shared" si="32"/>
        <v>19.861049533226119</v>
      </c>
      <c r="AG190" s="73">
        <f t="shared" si="33"/>
        <v>23.31822400115874</v>
      </c>
      <c r="AH190" s="31" t="str">
        <f>IF('Расчет субсидий'!AZ190="+",'Расчет субсидий'!AZ190,"-")</f>
        <v>-</v>
      </c>
    </row>
    <row r="191" spans="1:34" ht="15" customHeight="1">
      <c r="A191" s="38" t="s">
        <v>189</v>
      </c>
      <c r="B191" s="70">
        <f>'Расчет субсидий'!AS191</f>
        <v>83.890909090909076</v>
      </c>
      <c r="C191" s="73">
        <f>'Расчет субсидий'!D191-1</f>
        <v>-1</v>
      </c>
      <c r="D191" s="73">
        <f>C191*'Расчет субсидий'!E191</f>
        <v>0</v>
      </c>
      <c r="E191" s="74">
        <f t="shared" si="27"/>
        <v>0</v>
      </c>
      <c r="F191" s="32" t="s">
        <v>376</v>
      </c>
      <c r="G191" s="32" t="s">
        <v>376</v>
      </c>
      <c r="H191" s="32" t="s">
        <v>376</v>
      </c>
      <c r="I191" s="32" t="s">
        <v>376</v>
      </c>
      <c r="J191" s="32" t="s">
        <v>376</v>
      </c>
      <c r="K191" s="32" t="s">
        <v>376</v>
      </c>
      <c r="L191" s="73">
        <f>'Расчет субсидий'!P191-1</f>
        <v>1.2824130652149761</v>
      </c>
      <c r="M191" s="73">
        <f>L191*'Расчет субсидий'!Q191</f>
        <v>25.648261304299524</v>
      </c>
      <c r="N191" s="74">
        <f t="shared" si="28"/>
        <v>48.14617219688386</v>
      </c>
      <c r="O191" s="73">
        <f>'Расчет субсидий'!R191-1</f>
        <v>0</v>
      </c>
      <c r="P191" s="73">
        <f>O191*'Расчет субсидий'!S191</f>
        <v>0</v>
      </c>
      <c r="Q191" s="74">
        <f t="shared" si="29"/>
        <v>0</v>
      </c>
      <c r="R191" s="73">
        <f>'Расчет субсидий'!V191-1</f>
        <v>0.59024390243902425</v>
      </c>
      <c r="S191" s="73">
        <f>R191*'Расчет субсидий'!W191</f>
        <v>14.756097560975606</v>
      </c>
      <c r="T191" s="74">
        <f t="shared" si="30"/>
        <v>27.6997183433114</v>
      </c>
      <c r="U191" s="73">
        <f>'Расчет субсидий'!Z191-1</f>
        <v>0.17142857142857149</v>
      </c>
      <c r="V191" s="73">
        <f>U191*'Расчет субсидий'!AA191</f>
        <v>4.2857142857142874</v>
      </c>
      <c r="W191" s="74">
        <f t="shared" si="31"/>
        <v>8.0450185507138237</v>
      </c>
      <c r="X191" s="32" t="s">
        <v>376</v>
      </c>
      <c r="Y191" s="32" t="s">
        <v>376</v>
      </c>
      <c r="Z191" s="32" t="s">
        <v>376</v>
      </c>
      <c r="AA191" s="31" t="s">
        <v>429</v>
      </c>
      <c r="AB191" s="31" t="s">
        <v>429</v>
      </c>
      <c r="AC191" s="31" t="s">
        <v>429</v>
      </c>
      <c r="AD191" s="73">
        <f>'Расчет субсидий'!AL191-1</f>
        <v>0</v>
      </c>
      <c r="AE191" s="73">
        <f>AD191*'Расчет субсидий'!AM191</f>
        <v>0</v>
      </c>
      <c r="AF191" s="74">
        <f t="shared" si="32"/>
        <v>0</v>
      </c>
      <c r="AG191" s="73">
        <f t="shared" si="33"/>
        <v>44.690073150989413</v>
      </c>
      <c r="AH191" s="31" t="str">
        <f>IF('Расчет субсидий'!AZ191="+",'Расчет субсидий'!AZ191,"-")</f>
        <v>-</v>
      </c>
    </row>
    <row r="192" spans="1:34" ht="15" customHeight="1">
      <c r="A192" s="38" t="s">
        <v>190</v>
      </c>
      <c r="B192" s="70">
        <f>'Расчет субсидий'!AS192</f>
        <v>15.954545454545439</v>
      </c>
      <c r="C192" s="73">
        <f>'Расчет субсидий'!D192-1</f>
        <v>-1</v>
      </c>
      <c r="D192" s="73">
        <f>C192*'Расчет субсидий'!E192</f>
        <v>0</v>
      </c>
      <c r="E192" s="74">
        <f t="shared" si="27"/>
        <v>0</v>
      </c>
      <c r="F192" s="32" t="s">
        <v>376</v>
      </c>
      <c r="G192" s="32" t="s">
        <v>376</v>
      </c>
      <c r="H192" s="32" t="s">
        <v>376</v>
      </c>
      <c r="I192" s="32" t="s">
        <v>376</v>
      </c>
      <c r="J192" s="32" t="s">
        <v>376</v>
      </c>
      <c r="K192" s="32" t="s">
        <v>376</v>
      </c>
      <c r="L192" s="73">
        <f>'Расчет субсидий'!P192-1</f>
        <v>-0.89847104247104248</v>
      </c>
      <c r="M192" s="73">
        <f>L192*'Расчет субсидий'!Q192</f>
        <v>-17.96942084942085</v>
      </c>
      <c r="N192" s="74">
        <f t="shared" si="28"/>
        <v>-35.099070674537757</v>
      </c>
      <c r="O192" s="73">
        <f>'Расчет субсидий'!R192-1</f>
        <v>0</v>
      </c>
      <c r="P192" s="73">
        <f>O192*'Расчет субсидий'!S192</f>
        <v>0</v>
      </c>
      <c r="Q192" s="74">
        <f t="shared" si="29"/>
        <v>0</v>
      </c>
      <c r="R192" s="73">
        <f>'Расчет субсидий'!V192-1</f>
        <v>0.81343873517786558</v>
      </c>
      <c r="S192" s="73">
        <f>R192*'Расчет субсидий'!W192</f>
        <v>20.335968379446641</v>
      </c>
      <c r="T192" s="74">
        <f t="shared" si="30"/>
        <v>39.721569068174361</v>
      </c>
      <c r="U192" s="73">
        <f>'Расчет субсидий'!Z192-1</f>
        <v>0.11428571428571432</v>
      </c>
      <c r="V192" s="73">
        <f>U192*'Расчет субсидий'!AA192</f>
        <v>2.8571428571428581</v>
      </c>
      <c r="W192" s="74">
        <f t="shared" si="31"/>
        <v>5.580761890461261</v>
      </c>
      <c r="X192" s="32" t="s">
        <v>376</v>
      </c>
      <c r="Y192" s="32" t="s">
        <v>376</v>
      </c>
      <c r="Z192" s="32" t="s">
        <v>376</v>
      </c>
      <c r="AA192" s="31" t="s">
        <v>429</v>
      </c>
      <c r="AB192" s="31" t="s">
        <v>429</v>
      </c>
      <c r="AC192" s="31" t="s">
        <v>429</v>
      </c>
      <c r="AD192" s="73">
        <f>'Расчет субсидий'!AL192-1</f>
        <v>0.14722222222222214</v>
      </c>
      <c r="AE192" s="73">
        <f>AD192*'Расчет субсидий'!AM192</f>
        <v>2.9444444444444429</v>
      </c>
      <c r="AF192" s="74">
        <f t="shared" si="32"/>
        <v>5.7512851704475727</v>
      </c>
      <c r="AG192" s="73">
        <f t="shared" si="33"/>
        <v>8.1681348316130915</v>
      </c>
      <c r="AH192" s="31" t="str">
        <f>IF('Расчет субсидий'!AZ192="+",'Расчет субсидий'!AZ192,"-")</f>
        <v>-</v>
      </c>
    </row>
    <row r="193" spans="1:34" ht="15" customHeight="1">
      <c r="A193" s="38" t="s">
        <v>191</v>
      </c>
      <c r="B193" s="70">
        <f>'Расчет субсидий'!AS193</f>
        <v>34.218181818181847</v>
      </c>
      <c r="C193" s="73">
        <f>'Расчет субсидий'!D193-1</f>
        <v>8.881316855684962E-2</v>
      </c>
      <c r="D193" s="73">
        <f>C193*'Расчет субсидий'!E193</f>
        <v>0.8881316855684962</v>
      </c>
      <c r="E193" s="74">
        <f t="shared" si="27"/>
        <v>4.42209156044661</v>
      </c>
      <c r="F193" s="32" t="s">
        <v>376</v>
      </c>
      <c r="G193" s="32" t="s">
        <v>376</v>
      </c>
      <c r="H193" s="32" t="s">
        <v>376</v>
      </c>
      <c r="I193" s="32" t="s">
        <v>376</v>
      </c>
      <c r="J193" s="32" t="s">
        <v>376</v>
      </c>
      <c r="K193" s="32" t="s">
        <v>376</v>
      </c>
      <c r="L193" s="73">
        <f>'Расчет субсидий'!P193-1</f>
        <v>0.15808600847970933</v>
      </c>
      <c r="M193" s="73">
        <f>L193*'Расчет субсидий'!Q193</f>
        <v>3.1617201695941866</v>
      </c>
      <c r="N193" s="74">
        <f t="shared" si="28"/>
        <v>15.742503398588605</v>
      </c>
      <c r="O193" s="73">
        <f>'Расчет субсидий'!R193-1</f>
        <v>0</v>
      </c>
      <c r="P193" s="73">
        <f>O193*'Расчет субсидий'!S193</f>
        <v>0</v>
      </c>
      <c r="Q193" s="74">
        <f t="shared" si="29"/>
        <v>0</v>
      </c>
      <c r="R193" s="73">
        <f>'Расчет субсидий'!V193-1</f>
        <v>2.0642893018583575E-2</v>
      </c>
      <c r="S193" s="73">
        <f>R193*'Расчет субсидий'!W193</f>
        <v>0.72250125565042511</v>
      </c>
      <c r="T193" s="74">
        <f t="shared" si="30"/>
        <v>3.5974020034863572</v>
      </c>
      <c r="U193" s="73">
        <f>'Расчет субсидий'!Z193-1</f>
        <v>9.7391304347826058E-2</v>
      </c>
      <c r="V193" s="73">
        <f>U193*'Расчет субсидий'!AA193</f>
        <v>1.4608695652173909</v>
      </c>
      <c r="W193" s="74">
        <f t="shared" si="31"/>
        <v>7.2738075673158775</v>
      </c>
      <c r="X193" s="32" t="s">
        <v>376</v>
      </c>
      <c r="Y193" s="32" t="s">
        <v>376</v>
      </c>
      <c r="Z193" s="32" t="s">
        <v>376</v>
      </c>
      <c r="AA193" s="31" t="s">
        <v>429</v>
      </c>
      <c r="AB193" s="31" t="s">
        <v>429</v>
      </c>
      <c r="AC193" s="31" t="s">
        <v>429</v>
      </c>
      <c r="AD193" s="73">
        <f>'Расчет субсидий'!AL193-1</f>
        <v>3.1957390146471365E-2</v>
      </c>
      <c r="AE193" s="73">
        <f>AD193*'Расчет субсидий'!AM193</f>
        <v>0.6391478029294273</v>
      </c>
      <c r="AF193" s="74">
        <f t="shared" si="32"/>
        <v>3.1823772883444019</v>
      </c>
      <c r="AG193" s="73">
        <f t="shared" si="33"/>
        <v>6.8723704789599251</v>
      </c>
      <c r="AH193" s="31" t="str">
        <f>IF('Расчет субсидий'!AZ193="+",'Расчет субсидий'!AZ193,"-")</f>
        <v>-</v>
      </c>
    </row>
    <row r="194" spans="1:34" ht="15" customHeight="1">
      <c r="A194" s="38" t="s">
        <v>192</v>
      </c>
      <c r="B194" s="70">
        <f>'Расчет субсидий'!AS194</f>
        <v>82.181818181818244</v>
      </c>
      <c r="C194" s="73">
        <f>'Расчет субсидий'!D194-1</f>
        <v>-1</v>
      </c>
      <c r="D194" s="73">
        <f>C194*'Расчет субсидий'!E194</f>
        <v>0</v>
      </c>
      <c r="E194" s="74">
        <f t="shared" si="27"/>
        <v>0</v>
      </c>
      <c r="F194" s="32" t="s">
        <v>376</v>
      </c>
      <c r="G194" s="32" t="s">
        <v>376</v>
      </c>
      <c r="H194" s="32" t="s">
        <v>376</v>
      </c>
      <c r="I194" s="32" t="s">
        <v>376</v>
      </c>
      <c r="J194" s="32" t="s">
        <v>376</v>
      </c>
      <c r="K194" s="32" t="s">
        <v>376</v>
      </c>
      <c r="L194" s="73">
        <f>'Расчет субсидий'!P194-1</f>
        <v>-4.9000799360511604E-2</v>
      </c>
      <c r="M194" s="73">
        <f>L194*'Расчет субсидий'!Q194</f>
        <v>-0.98001598721023209</v>
      </c>
      <c r="N194" s="74">
        <f t="shared" si="28"/>
        <v>-9.4467013435501848</v>
      </c>
      <c r="O194" s="73">
        <f>'Расчет субсидий'!R194-1</f>
        <v>0</v>
      </c>
      <c r="P194" s="73">
        <f>O194*'Расчет субсидий'!S194</f>
        <v>0</v>
      </c>
      <c r="Q194" s="74">
        <f t="shared" si="29"/>
        <v>0</v>
      </c>
      <c r="R194" s="73">
        <f>'Расчет субсидий'!V194-1</f>
        <v>0.24096692111959284</v>
      </c>
      <c r="S194" s="73">
        <f>R194*'Расчет субсидий'!W194</f>
        <v>7.2290076335877851</v>
      </c>
      <c r="T194" s="74">
        <f t="shared" si="30"/>
        <v>69.682818460081606</v>
      </c>
      <c r="U194" s="73">
        <f>'Расчет субсидий'!Z194-1</f>
        <v>3.777777777777791E-2</v>
      </c>
      <c r="V194" s="73">
        <f>U194*'Расчет субсидий'!AA194</f>
        <v>0.7555555555555582</v>
      </c>
      <c r="W194" s="74">
        <f t="shared" si="31"/>
        <v>7.2830522919442595</v>
      </c>
      <c r="X194" s="32" t="s">
        <v>376</v>
      </c>
      <c r="Y194" s="32" t="s">
        <v>376</v>
      </c>
      <c r="Z194" s="32" t="s">
        <v>376</v>
      </c>
      <c r="AA194" s="31" t="s">
        <v>429</v>
      </c>
      <c r="AB194" s="31" t="s">
        <v>429</v>
      </c>
      <c r="AC194" s="31" t="s">
        <v>429</v>
      </c>
      <c r="AD194" s="73">
        <f>'Расчет субсидий'!AL194-1</f>
        <v>7.6056338028168913E-2</v>
      </c>
      <c r="AE194" s="73">
        <f>AD194*'Расчет субсидий'!AM194</f>
        <v>1.5211267605633783</v>
      </c>
      <c r="AF194" s="74">
        <f t="shared" si="32"/>
        <v>14.662648773342557</v>
      </c>
      <c r="AG194" s="73">
        <f t="shared" si="33"/>
        <v>8.525673962496489</v>
      </c>
      <c r="AH194" s="31" t="str">
        <f>IF('Расчет субсидий'!AZ194="+",'Расчет субсидий'!AZ194,"-")</f>
        <v>-</v>
      </c>
    </row>
    <row r="195" spans="1:34" ht="15" customHeight="1">
      <c r="A195" s="38" t="s">
        <v>193</v>
      </c>
      <c r="B195" s="70">
        <f>'Расчет субсидий'!AS195</f>
        <v>104.43636363636358</v>
      </c>
      <c r="C195" s="73">
        <f>'Расчет субсидий'!D195-1</f>
        <v>-1</v>
      </c>
      <c r="D195" s="73">
        <f>C195*'Расчет субсидий'!E195</f>
        <v>0</v>
      </c>
      <c r="E195" s="74">
        <f t="shared" si="27"/>
        <v>0</v>
      </c>
      <c r="F195" s="32" t="s">
        <v>376</v>
      </c>
      <c r="G195" s="32" t="s">
        <v>376</v>
      </c>
      <c r="H195" s="32" t="s">
        <v>376</v>
      </c>
      <c r="I195" s="32" t="s">
        <v>376</v>
      </c>
      <c r="J195" s="32" t="s">
        <v>376</v>
      </c>
      <c r="K195" s="32" t="s">
        <v>376</v>
      </c>
      <c r="L195" s="73">
        <f>'Расчет субсидий'!P195-1</f>
        <v>0.28747433264887068</v>
      </c>
      <c r="M195" s="73">
        <f>L195*'Расчет субсидий'!Q195</f>
        <v>5.7494866529774136</v>
      </c>
      <c r="N195" s="74">
        <f t="shared" si="28"/>
        <v>35.398072822096886</v>
      </c>
      <c r="O195" s="73">
        <f>'Расчет субсидий'!R195-1</f>
        <v>0</v>
      </c>
      <c r="P195" s="73">
        <f>O195*'Расчет субсидий'!S195</f>
        <v>0</v>
      </c>
      <c r="Q195" s="74">
        <f t="shared" si="29"/>
        <v>0</v>
      </c>
      <c r="R195" s="73">
        <f>'Расчет субсидий'!V195-1</f>
        <v>0.31340450771055761</v>
      </c>
      <c r="S195" s="73">
        <f>R195*'Расчет субсидий'!W195</f>
        <v>9.4021352313167288</v>
      </c>
      <c r="T195" s="74">
        <f t="shared" si="30"/>
        <v>57.886466686378057</v>
      </c>
      <c r="U195" s="73">
        <f>'Расчет субсидий'!Z195-1</f>
        <v>9.0566037735849036E-2</v>
      </c>
      <c r="V195" s="73">
        <f>U195*'Расчет субсидий'!AA195</f>
        <v>1.8113207547169807</v>
      </c>
      <c r="W195" s="74">
        <f t="shared" si="31"/>
        <v>11.151824127888631</v>
      </c>
      <c r="X195" s="32" t="s">
        <v>376</v>
      </c>
      <c r="Y195" s="32" t="s">
        <v>376</v>
      </c>
      <c r="Z195" s="32" t="s">
        <v>376</v>
      </c>
      <c r="AA195" s="31" t="s">
        <v>429</v>
      </c>
      <c r="AB195" s="31" t="s">
        <v>429</v>
      </c>
      <c r="AC195" s="31" t="s">
        <v>429</v>
      </c>
      <c r="AD195" s="73">
        <f>'Расчет субсидий'!AL195-1</f>
        <v>0</v>
      </c>
      <c r="AE195" s="73">
        <f>AD195*'Расчет субсидий'!AM195</f>
        <v>0</v>
      </c>
      <c r="AF195" s="74">
        <f t="shared" si="32"/>
        <v>0</v>
      </c>
      <c r="AG195" s="73">
        <f t="shared" si="33"/>
        <v>16.962942639011125</v>
      </c>
      <c r="AH195" s="31" t="str">
        <f>IF('Расчет субсидий'!AZ195="+",'Расчет субсидий'!AZ195,"-")</f>
        <v>-</v>
      </c>
    </row>
    <row r="196" spans="1:34" ht="15" customHeight="1">
      <c r="A196" s="38" t="s">
        <v>194</v>
      </c>
      <c r="B196" s="70">
        <f>'Расчет субсидий'!AS196</f>
        <v>6.6727272727272862</v>
      </c>
      <c r="C196" s="73">
        <f>'Расчет субсидий'!D196-1</f>
        <v>-1</v>
      </c>
      <c r="D196" s="73">
        <f>C196*'Расчет субсидий'!E196</f>
        <v>0</v>
      </c>
      <c r="E196" s="74">
        <f t="shared" si="27"/>
        <v>0</v>
      </c>
      <c r="F196" s="32" t="s">
        <v>376</v>
      </c>
      <c r="G196" s="32" t="s">
        <v>376</v>
      </c>
      <c r="H196" s="32" t="s">
        <v>376</v>
      </c>
      <c r="I196" s="32" t="s">
        <v>376</v>
      </c>
      <c r="J196" s="32" t="s">
        <v>376</v>
      </c>
      <c r="K196" s="32" t="s">
        <v>376</v>
      </c>
      <c r="L196" s="73">
        <f>'Расчет субсидий'!P196-1</f>
        <v>-0.83399482312338225</v>
      </c>
      <c r="M196" s="73">
        <f>L196*'Расчет субсидий'!Q196</f>
        <v>-16.679896462467646</v>
      </c>
      <c r="N196" s="74">
        <f t="shared" si="28"/>
        <v>-16.58376333737478</v>
      </c>
      <c r="O196" s="73">
        <f>'Расчет субсидий'!R196-1</f>
        <v>0</v>
      </c>
      <c r="P196" s="73">
        <f>O196*'Расчет субсидий'!S196</f>
        <v>0</v>
      </c>
      <c r="Q196" s="74">
        <f t="shared" si="29"/>
        <v>0</v>
      </c>
      <c r="R196" s="73">
        <f>'Расчет субсидий'!V196-1</f>
        <v>0.58869565217391284</v>
      </c>
      <c r="S196" s="73">
        <f>R196*'Расчет субсидий'!W196</f>
        <v>14.717391304347821</v>
      </c>
      <c r="T196" s="74">
        <f t="shared" si="30"/>
        <v>14.632568906170164</v>
      </c>
      <c r="U196" s="73">
        <f>'Расчет субсидий'!Z196-1</f>
        <v>8.260869565217388E-2</v>
      </c>
      <c r="V196" s="73">
        <f>U196*'Расчет субсидий'!AA196</f>
        <v>2.0652173913043468</v>
      </c>
      <c r="W196" s="74">
        <f t="shared" si="31"/>
        <v>2.0533146914123566</v>
      </c>
      <c r="X196" s="32" t="s">
        <v>376</v>
      </c>
      <c r="Y196" s="32" t="s">
        <v>376</v>
      </c>
      <c r="Z196" s="32" t="s">
        <v>376</v>
      </c>
      <c r="AA196" s="31" t="s">
        <v>429</v>
      </c>
      <c r="AB196" s="31" t="s">
        <v>429</v>
      </c>
      <c r="AC196" s="31" t="s">
        <v>429</v>
      </c>
      <c r="AD196" s="73">
        <f>'Расчет субсидий'!AL196-1</f>
        <v>0.33043478260869574</v>
      </c>
      <c r="AE196" s="73">
        <f>AD196*'Расчет субсидий'!AM196</f>
        <v>6.6086956521739149</v>
      </c>
      <c r="AF196" s="74">
        <f t="shared" si="32"/>
        <v>6.5706070125195462</v>
      </c>
      <c r="AG196" s="73">
        <f t="shared" si="33"/>
        <v>6.7114078853584367</v>
      </c>
      <c r="AH196" s="31" t="str">
        <f>IF('Расчет субсидий'!AZ196="+",'Расчет субсидий'!AZ196,"-")</f>
        <v>-</v>
      </c>
    </row>
    <row r="197" spans="1:34" ht="15" customHeight="1">
      <c r="A197" s="38" t="s">
        <v>195</v>
      </c>
      <c r="B197" s="70">
        <f>'Расчет субсидий'!AS197</f>
        <v>21.909090909090935</v>
      </c>
      <c r="C197" s="73">
        <f>'Расчет субсидий'!D197-1</f>
        <v>-1</v>
      </c>
      <c r="D197" s="73">
        <f>C197*'Расчет субсидий'!E197</f>
        <v>0</v>
      </c>
      <c r="E197" s="74">
        <f t="shared" si="27"/>
        <v>0</v>
      </c>
      <c r="F197" s="32" t="s">
        <v>376</v>
      </c>
      <c r="G197" s="32" t="s">
        <v>376</v>
      </c>
      <c r="H197" s="32" t="s">
        <v>376</v>
      </c>
      <c r="I197" s="32" t="s">
        <v>376</v>
      </c>
      <c r="J197" s="32" t="s">
        <v>376</v>
      </c>
      <c r="K197" s="32" t="s">
        <v>376</v>
      </c>
      <c r="L197" s="73">
        <f>'Расчет субсидий'!P197-1</f>
        <v>0.15501101321585908</v>
      </c>
      <c r="M197" s="73">
        <f>L197*'Расчет субсидий'!Q197</f>
        <v>3.1002202643171817</v>
      </c>
      <c r="N197" s="74">
        <f t="shared" si="28"/>
        <v>7.2860455230255097</v>
      </c>
      <c r="O197" s="73">
        <f>'Расчет субсидий'!R197-1</f>
        <v>0</v>
      </c>
      <c r="P197" s="73">
        <f>O197*'Расчет субсидий'!S197</f>
        <v>0</v>
      </c>
      <c r="Q197" s="74">
        <f t="shared" si="29"/>
        <v>0</v>
      </c>
      <c r="R197" s="73">
        <f>'Расчет субсидий'!V197-1</f>
        <v>0.15304166666666674</v>
      </c>
      <c r="S197" s="73">
        <f>R197*'Расчет субсидий'!W197</f>
        <v>5.356458333333336</v>
      </c>
      <c r="T197" s="74">
        <f t="shared" si="30"/>
        <v>12.588589174792636</v>
      </c>
      <c r="U197" s="73">
        <f>'Расчет субсидий'!Z197-1</f>
        <v>5.3846153846153877E-2</v>
      </c>
      <c r="V197" s="73">
        <f>U197*'Расчет субсидий'!AA197</f>
        <v>0.80769230769230815</v>
      </c>
      <c r="W197" s="74">
        <f t="shared" si="31"/>
        <v>1.8982144559782816</v>
      </c>
      <c r="X197" s="32" t="s">
        <v>376</v>
      </c>
      <c r="Y197" s="32" t="s">
        <v>376</v>
      </c>
      <c r="Z197" s="32" t="s">
        <v>376</v>
      </c>
      <c r="AA197" s="31" t="s">
        <v>429</v>
      </c>
      <c r="AB197" s="31" t="s">
        <v>429</v>
      </c>
      <c r="AC197" s="31" t="s">
        <v>429</v>
      </c>
      <c r="AD197" s="73">
        <f>'Расчет субсидий'!AL197-1</f>
        <v>2.8985507246377384E-3</v>
      </c>
      <c r="AE197" s="73">
        <f>AD197*'Расчет субсидий'!AM197</f>
        <v>5.7971014492754769E-2</v>
      </c>
      <c r="AF197" s="74">
        <f t="shared" si="32"/>
        <v>0.13624175529451008</v>
      </c>
      <c r="AG197" s="73">
        <f t="shared" si="33"/>
        <v>9.3223419198355799</v>
      </c>
      <c r="AH197" s="31" t="str">
        <f>IF('Расчет субсидий'!AZ197="+",'Расчет субсидий'!AZ197,"-")</f>
        <v>-</v>
      </c>
    </row>
    <row r="198" spans="1:34" ht="15" customHeight="1">
      <c r="A198" s="38" t="s">
        <v>196</v>
      </c>
      <c r="B198" s="70">
        <f>'Расчет субсидий'!AS198</f>
        <v>115.60909090909092</v>
      </c>
      <c r="C198" s="73">
        <f>'Расчет субсидий'!D198-1</f>
        <v>-1</v>
      </c>
      <c r="D198" s="73">
        <f>C198*'Расчет субсидий'!E198</f>
        <v>0</v>
      </c>
      <c r="E198" s="74">
        <f t="shared" si="27"/>
        <v>0</v>
      </c>
      <c r="F198" s="32" t="s">
        <v>376</v>
      </c>
      <c r="G198" s="32" t="s">
        <v>376</v>
      </c>
      <c r="H198" s="32" t="s">
        <v>376</v>
      </c>
      <c r="I198" s="32" t="s">
        <v>376</v>
      </c>
      <c r="J198" s="32" t="s">
        <v>376</v>
      </c>
      <c r="K198" s="32" t="s">
        <v>376</v>
      </c>
      <c r="L198" s="73">
        <f>'Расчет субсидий'!P198-1</f>
        <v>-0.17216948686201672</v>
      </c>
      <c r="M198" s="73">
        <f>L198*'Расчет субсидий'!Q198</f>
        <v>-3.4433897372403344</v>
      </c>
      <c r="N198" s="74">
        <f t="shared" si="28"/>
        <v>-26.018703716756161</v>
      </c>
      <c r="O198" s="73">
        <f>'Расчет субсидий'!R198-1</f>
        <v>0</v>
      </c>
      <c r="P198" s="73">
        <f>O198*'Расчет субсидий'!S198</f>
        <v>0</v>
      </c>
      <c r="Q198" s="74">
        <f t="shared" si="29"/>
        <v>0</v>
      </c>
      <c r="R198" s="73">
        <f>'Расчет субсидий'!V198-1</f>
        <v>9.6263736263736188E-2</v>
      </c>
      <c r="S198" s="73">
        <f>R198*'Расчет субсидий'!W198</f>
        <v>2.4065934065934047</v>
      </c>
      <c r="T198" s="74">
        <f t="shared" si="30"/>
        <v>18.184534888878403</v>
      </c>
      <c r="U198" s="73">
        <f>'Расчет субсидий'!Z198-1</f>
        <v>0.58695652173913038</v>
      </c>
      <c r="V198" s="73">
        <f>U198*'Расчет субсидий'!AA198</f>
        <v>14.67391304347826</v>
      </c>
      <c r="W198" s="74">
        <f t="shared" si="31"/>
        <v>110.8780082935633</v>
      </c>
      <c r="X198" s="32" t="s">
        <v>376</v>
      </c>
      <c r="Y198" s="32" t="s">
        <v>376</v>
      </c>
      <c r="Z198" s="32" t="s">
        <v>376</v>
      </c>
      <c r="AA198" s="31" t="s">
        <v>429</v>
      </c>
      <c r="AB198" s="31" t="s">
        <v>429</v>
      </c>
      <c r="AC198" s="31" t="s">
        <v>429</v>
      </c>
      <c r="AD198" s="73">
        <f>'Расчет субсидий'!AL198-1</f>
        <v>8.3146067415730274E-2</v>
      </c>
      <c r="AE198" s="73">
        <f>AD198*'Расчет субсидий'!AM198</f>
        <v>1.6629213483146055</v>
      </c>
      <c r="AF198" s="74">
        <f t="shared" si="32"/>
        <v>12.565251443405383</v>
      </c>
      <c r="AG198" s="73">
        <f t="shared" si="33"/>
        <v>15.300038061145937</v>
      </c>
      <c r="AH198" s="31" t="str">
        <f>IF('Расчет субсидий'!AZ198="+",'Расчет субсидий'!AZ198,"-")</f>
        <v>-</v>
      </c>
    </row>
    <row r="199" spans="1:34" ht="15" customHeight="1">
      <c r="A199" s="37" t="s">
        <v>197</v>
      </c>
      <c r="B199" s="75"/>
      <c r="C199" s="76"/>
      <c r="D199" s="76"/>
      <c r="E199" s="77"/>
      <c r="F199" s="76"/>
      <c r="G199" s="76"/>
      <c r="H199" s="77"/>
      <c r="I199" s="77"/>
      <c r="J199" s="77"/>
      <c r="K199" s="77"/>
      <c r="L199" s="76"/>
      <c r="M199" s="76"/>
      <c r="N199" s="77"/>
      <c r="O199" s="76"/>
      <c r="P199" s="76"/>
      <c r="Q199" s="77"/>
      <c r="R199" s="76"/>
      <c r="S199" s="76"/>
      <c r="T199" s="77"/>
      <c r="U199" s="76"/>
      <c r="V199" s="76"/>
      <c r="W199" s="77"/>
      <c r="X199" s="77"/>
      <c r="Y199" s="77"/>
      <c r="Z199" s="77"/>
      <c r="AA199" s="77"/>
      <c r="AB199" s="77"/>
      <c r="AC199" s="77"/>
      <c r="AD199" s="76"/>
      <c r="AE199" s="76"/>
      <c r="AF199" s="77"/>
      <c r="AG199" s="77"/>
      <c r="AH199" s="78"/>
    </row>
    <row r="200" spans="1:34" ht="15" customHeight="1">
      <c r="A200" s="38" t="s">
        <v>198</v>
      </c>
      <c r="B200" s="70">
        <f>'Расчет субсидий'!AS200</f>
        <v>155.4727272727273</v>
      </c>
      <c r="C200" s="73">
        <f>'Расчет субсидий'!D200-1</f>
        <v>-1</v>
      </c>
      <c r="D200" s="73">
        <f>C200*'Расчет субсидий'!E200</f>
        <v>0</v>
      </c>
      <c r="E200" s="74">
        <f t="shared" si="27"/>
        <v>0</v>
      </c>
      <c r="F200" s="32" t="s">
        <v>376</v>
      </c>
      <c r="G200" s="32" t="s">
        <v>376</v>
      </c>
      <c r="H200" s="32" t="s">
        <v>376</v>
      </c>
      <c r="I200" s="32" t="s">
        <v>376</v>
      </c>
      <c r="J200" s="32" t="s">
        <v>376</v>
      </c>
      <c r="K200" s="32" t="s">
        <v>376</v>
      </c>
      <c r="L200" s="73">
        <f>'Расчет субсидий'!P200-1</f>
        <v>-0.62501226572465907</v>
      </c>
      <c r="M200" s="73">
        <f>L200*'Расчет субсидий'!Q200</f>
        <v>-12.500245314493181</v>
      </c>
      <c r="N200" s="74">
        <f t="shared" si="28"/>
        <v>-45.551386280765918</v>
      </c>
      <c r="O200" s="73">
        <f>'Расчет субсидий'!R200-1</f>
        <v>0</v>
      </c>
      <c r="P200" s="73">
        <f>O200*'Расчет субсидий'!S200</f>
        <v>0</v>
      </c>
      <c r="Q200" s="74">
        <f t="shared" si="29"/>
        <v>0</v>
      </c>
      <c r="R200" s="73">
        <f>'Расчет субсидий'!V200-1</f>
        <v>1.4281250000000001</v>
      </c>
      <c r="S200" s="73">
        <f>R200*'Расчет субсидий'!W200</f>
        <v>49.984375</v>
      </c>
      <c r="T200" s="74">
        <f t="shared" si="30"/>
        <v>182.14503126493031</v>
      </c>
      <c r="U200" s="73">
        <f>'Расчет субсидий'!Z200-1</f>
        <v>0.26666666666666661</v>
      </c>
      <c r="V200" s="73">
        <f>U200*'Расчет субсидий'!AA200</f>
        <v>3.9999999999999991</v>
      </c>
      <c r="W200" s="74">
        <f t="shared" si="31"/>
        <v>14.576157550428931</v>
      </c>
      <c r="X200" s="32" t="s">
        <v>376</v>
      </c>
      <c r="Y200" s="32" t="s">
        <v>376</v>
      </c>
      <c r="Z200" s="32" t="s">
        <v>376</v>
      </c>
      <c r="AA200" s="31" t="s">
        <v>429</v>
      </c>
      <c r="AB200" s="31" t="s">
        <v>429</v>
      </c>
      <c r="AC200" s="31" t="s">
        <v>429</v>
      </c>
      <c r="AD200" s="73">
        <f>'Расчет субсидий'!AL200-1</f>
        <v>5.9040590405904148E-2</v>
      </c>
      <c r="AE200" s="73">
        <f>AD200*'Расчет субсидий'!AM200</f>
        <v>1.180811808118083</v>
      </c>
      <c r="AF200" s="74">
        <f t="shared" si="32"/>
        <v>4.302924738134009</v>
      </c>
      <c r="AG200" s="73">
        <f t="shared" si="33"/>
        <v>42.664941493624895</v>
      </c>
      <c r="AH200" s="31" t="str">
        <f>IF('Расчет субсидий'!AZ200="+",'Расчет субсидий'!AZ200,"-")</f>
        <v>-</v>
      </c>
    </row>
    <row r="201" spans="1:34" ht="15" customHeight="1">
      <c r="A201" s="38" t="s">
        <v>199</v>
      </c>
      <c r="B201" s="70">
        <f>'Расчет субсидий'!AS201</f>
        <v>-181.75454545454545</v>
      </c>
      <c r="C201" s="73">
        <f>'Расчет субсидий'!D201-1</f>
        <v>-1</v>
      </c>
      <c r="D201" s="73">
        <f>C201*'Расчет субсидий'!E201</f>
        <v>0</v>
      </c>
      <c r="E201" s="74">
        <f t="shared" si="27"/>
        <v>0</v>
      </c>
      <c r="F201" s="32" t="s">
        <v>376</v>
      </c>
      <c r="G201" s="32" t="s">
        <v>376</v>
      </c>
      <c r="H201" s="32" t="s">
        <v>376</v>
      </c>
      <c r="I201" s="32" t="s">
        <v>376</v>
      </c>
      <c r="J201" s="32" t="s">
        <v>376</v>
      </c>
      <c r="K201" s="32" t="s">
        <v>376</v>
      </c>
      <c r="L201" s="73">
        <f>'Расчет субсидий'!P201-1</f>
        <v>-0.49709609292502643</v>
      </c>
      <c r="M201" s="73">
        <f>L201*'Расчет субсидий'!Q201</f>
        <v>-9.9419218585005282</v>
      </c>
      <c r="N201" s="74">
        <f t="shared" si="28"/>
        <v>-31.186219413798643</v>
      </c>
      <c r="O201" s="73">
        <f>'Расчет субсидий'!R201-1</f>
        <v>0</v>
      </c>
      <c r="P201" s="73">
        <f>O201*'Расчет субсидий'!S201</f>
        <v>0</v>
      </c>
      <c r="Q201" s="74">
        <f t="shared" si="29"/>
        <v>0</v>
      </c>
      <c r="R201" s="73">
        <f>'Расчет субсидий'!V201-1</f>
        <v>-1</v>
      </c>
      <c r="S201" s="73">
        <f>R201*'Расчет субсидий'!W201</f>
        <v>-30</v>
      </c>
      <c r="T201" s="74">
        <f t="shared" si="30"/>
        <v>-94.105203775466762</v>
      </c>
      <c r="U201" s="73">
        <f>'Расчет субсидий'!Z201-1</f>
        <v>-0.9</v>
      </c>
      <c r="V201" s="73">
        <f>U201*'Расчет субсидий'!AA201</f>
        <v>-18</v>
      </c>
      <c r="W201" s="74">
        <f t="shared" si="31"/>
        <v>-56.463122265280049</v>
      </c>
      <c r="X201" s="32" t="s">
        <v>376</v>
      </c>
      <c r="Y201" s="32" t="s">
        <v>376</v>
      </c>
      <c r="Z201" s="32" t="s">
        <v>376</v>
      </c>
      <c r="AA201" s="31" t="s">
        <v>429</v>
      </c>
      <c r="AB201" s="31" t="s">
        <v>429</v>
      </c>
      <c r="AC201" s="31" t="s">
        <v>429</v>
      </c>
      <c r="AD201" s="73">
        <f>'Расчет субсидий'!AL201-1</f>
        <v>0</v>
      </c>
      <c r="AE201" s="73">
        <f>AD201*'Расчет субсидий'!AM201</f>
        <v>0</v>
      </c>
      <c r="AF201" s="74">
        <f t="shared" si="32"/>
        <v>0</v>
      </c>
      <c r="AG201" s="73">
        <f t="shared" si="33"/>
        <v>-57.941921858500528</v>
      </c>
      <c r="AH201" s="31" t="str">
        <f>IF('Расчет субсидий'!AZ201="+",'Расчет субсидий'!AZ201,"-")</f>
        <v>-</v>
      </c>
    </row>
    <row r="202" spans="1:34" ht="15" customHeight="1">
      <c r="A202" s="38" t="s">
        <v>200</v>
      </c>
      <c r="B202" s="70">
        <f>'Расчет субсидий'!AS202</f>
        <v>-4.545454545454561</v>
      </c>
      <c r="C202" s="73">
        <f>'Расчет субсидий'!D202-1</f>
        <v>-1</v>
      </c>
      <c r="D202" s="73">
        <f>C202*'Расчет субсидий'!E202</f>
        <v>0</v>
      </c>
      <c r="E202" s="74">
        <f t="shared" si="27"/>
        <v>0</v>
      </c>
      <c r="F202" s="32" t="s">
        <v>376</v>
      </c>
      <c r="G202" s="32" t="s">
        <v>376</v>
      </c>
      <c r="H202" s="32" t="s">
        <v>376</v>
      </c>
      <c r="I202" s="32" t="s">
        <v>376</v>
      </c>
      <c r="J202" s="32" t="s">
        <v>376</v>
      </c>
      <c r="K202" s="32" t="s">
        <v>376</v>
      </c>
      <c r="L202" s="73">
        <f>'Расчет субсидий'!P202-1</f>
        <v>-0.76747455606833959</v>
      </c>
      <c r="M202" s="73">
        <f>L202*'Расчет субсидий'!Q202</f>
        <v>-15.349491121366793</v>
      </c>
      <c r="N202" s="74">
        <f t="shared" si="28"/>
        <v>-38.856152627032714</v>
      </c>
      <c r="O202" s="73">
        <f>'Расчет субсидий'!R202-1</f>
        <v>0</v>
      </c>
      <c r="P202" s="73">
        <f>O202*'Расчет субсидий'!S202</f>
        <v>0</v>
      </c>
      <c r="Q202" s="74">
        <f t="shared" si="29"/>
        <v>0</v>
      </c>
      <c r="R202" s="73">
        <f>'Расчет субсидий'!V202-1</f>
        <v>0.52669322709163335</v>
      </c>
      <c r="S202" s="73">
        <f>R202*'Расчет субсидий'!W202</f>
        <v>15.800796812749001</v>
      </c>
      <c r="T202" s="74">
        <f t="shared" si="30"/>
        <v>39.998601108688575</v>
      </c>
      <c r="U202" s="73">
        <f>'Расчет субсидий'!Z202-1</f>
        <v>4.2857142857142705E-2</v>
      </c>
      <c r="V202" s="73">
        <f>U202*'Расчет субсидий'!AA202</f>
        <v>0.8571428571428541</v>
      </c>
      <c r="W202" s="74">
        <f t="shared" si="31"/>
        <v>2.1697966021786903</v>
      </c>
      <c r="X202" s="32" t="s">
        <v>376</v>
      </c>
      <c r="Y202" s="32" t="s">
        <v>376</v>
      </c>
      <c r="Z202" s="32" t="s">
        <v>376</v>
      </c>
      <c r="AA202" s="31" t="s">
        <v>429</v>
      </c>
      <c r="AB202" s="31" t="s">
        <v>429</v>
      </c>
      <c r="AC202" s="31" t="s">
        <v>429</v>
      </c>
      <c r="AD202" s="73">
        <f>'Расчет субсидий'!AL202-1</f>
        <v>-0.15520282186948853</v>
      </c>
      <c r="AE202" s="73">
        <f>AD202*'Расчет субсидий'!AM202</f>
        <v>-3.1040564373897706</v>
      </c>
      <c r="AF202" s="74">
        <f t="shared" si="32"/>
        <v>-7.8576996292891108</v>
      </c>
      <c r="AG202" s="73">
        <f t="shared" si="33"/>
        <v>-1.7956078888647085</v>
      </c>
      <c r="AH202" s="31" t="str">
        <f>IF('Расчет субсидий'!AZ202="+",'Расчет субсидий'!AZ202,"-")</f>
        <v>-</v>
      </c>
    </row>
    <row r="203" spans="1:34" ht="15" customHeight="1">
      <c r="A203" s="38" t="s">
        <v>201</v>
      </c>
      <c r="B203" s="70">
        <f>'Расчет субсидий'!AS203</f>
        <v>-17.927272727272726</v>
      </c>
      <c r="C203" s="73">
        <f>'Расчет субсидий'!D203-1</f>
        <v>-1</v>
      </c>
      <c r="D203" s="73">
        <f>C203*'Расчет субсидий'!E203</f>
        <v>0</v>
      </c>
      <c r="E203" s="74">
        <f t="shared" si="27"/>
        <v>0</v>
      </c>
      <c r="F203" s="32" t="s">
        <v>376</v>
      </c>
      <c r="G203" s="32" t="s">
        <v>376</v>
      </c>
      <c r="H203" s="32" t="s">
        <v>376</v>
      </c>
      <c r="I203" s="32" t="s">
        <v>376</v>
      </c>
      <c r="J203" s="32" t="s">
        <v>376</v>
      </c>
      <c r="K203" s="32" t="s">
        <v>376</v>
      </c>
      <c r="L203" s="73">
        <f>'Расчет субсидий'!P203-1</f>
        <v>-0.65721396787088016</v>
      </c>
      <c r="M203" s="73">
        <f>L203*'Расчет субсидий'!Q203</f>
        <v>-13.144279357417602</v>
      </c>
      <c r="N203" s="74">
        <f t="shared" si="28"/>
        <v>-5.5912945822482651</v>
      </c>
      <c r="O203" s="73">
        <f>'Расчет субсидий'!R203-1</f>
        <v>0</v>
      </c>
      <c r="P203" s="73">
        <f>O203*'Расчет субсидий'!S203</f>
        <v>0</v>
      </c>
      <c r="Q203" s="74">
        <f t="shared" si="29"/>
        <v>0</v>
      </c>
      <c r="R203" s="73">
        <f>'Расчет субсидий'!V203-1</f>
        <v>-0.6</v>
      </c>
      <c r="S203" s="73">
        <f>R203*'Расчет субсидий'!W203</f>
        <v>-18</v>
      </c>
      <c r="T203" s="74">
        <f t="shared" si="30"/>
        <v>-7.6568140210496658</v>
      </c>
      <c r="U203" s="73">
        <f>'Расчет субсидий'!Z203-1</f>
        <v>-0.55000000000000004</v>
      </c>
      <c r="V203" s="73">
        <f>U203*'Расчет субсидий'!AA203</f>
        <v>-11</v>
      </c>
      <c r="W203" s="74">
        <f t="shared" si="31"/>
        <v>-4.679164123974795</v>
      </c>
      <c r="X203" s="32" t="s">
        <v>376</v>
      </c>
      <c r="Y203" s="32" t="s">
        <v>376</v>
      </c>
      <c r="Z203" s="32" t="s">
        <v>376</v>
      </c>
      <c r="AA203" s="31" t="s">
        <v>429</v>
      </c>
      <c r="AB203" s="31" t="s">
        <v>429</v>
      </c>
      <c r="AC203" s="31" t="s">
        <v>429</v>
      </c>
      <c r="AD203" s="73">
        <f>'Расчет субсидий'!AL203-1</f>
        <v>0</v>
      </c>
      <c r="AE203" s="73">
        <f>AD203*'Расчет субсидий'!AM203</f>
        <v>0</v>
      </c>
      <c r="AF203" s="74">
        <f t="shared" si="32"/>
        <v>0</v>
      </c>
      <c r="AG203" s="73">
        <f t="shared" si="33"/>
        <v>-42.144279357417602</v>
      </c>
      <c r="AH203" s="31" t="str">
        <f>IF('Расчет субсидий'!AZ203="+",'Расчет субсидий'!AZ203,"-")</f>
        <v>-</v>
      </c>
    </row>
    <row r="204" spans="1:34" ht="15" customHeight="1">
      <c r="A204" s="38" t="s">
        <v>202</v>
      </c>
      <c r="B204" s="70">
        <f>'Расчет субсидий'!AS204</f>
        <v>-64.136363636363626</v>
      </c>
      <c r="C204" s="73">
        <f>'Расчет субсидий'!D204-1</f>
        <v>-1</v>
      </c>
      <c r="D204" s="73">
        <f>C204*'Расчет субсидий'!E204</f>
        <v>0</v>
      </c>
      <c r="E204" s="74">
        <f t="shared" si="27"/>
        <v>0</v>
      </c>
      <c r="F204" s="32" t="s">
        <v>376</v>
      </c>
      <c r="G204" s="32" t="s">
        <v>376</v>
      </c>
      <c r="H204" s="32" t="s">
        <v>376</v>
      </c>
      <c r="I204" s="32" t="s">
        <v>376</v>
      </c>
      <c r="J204" s="32" t="s">
        <v>376</v>
      </c>
      <c r="K204" s="32" t="s">
        <v>376</v>
      </c>
      <c r="L204" s="73">
        <f>'Расчет субсидий'!P204-1</f>
        <v>-0.38899909828674484</v>
      </c>
      <c r="M204" s="73">
        <f>L204*'Расчет субсидий'!Q204</f>
        <v>-7.7799819657348968</v>
      </c>
      <c r="N204" s="74">
        <f t="shared" si="28"/>
        <v>-51.229348704680888</v>
      </c>
      <c r="O204" s="73">
        <f>'Расчет субсидий'!R204-1</f>
        <v>0</v>
      </c>
      <c r="P204" s="73">
        <f>O204*'Расчет субсидий'!S204</f>
        <v>0</v>
      </c>
      <c r="Q204" s="74">
        <f t="shared" si="29"/>
        <v>0</v>
      </c>
      <c r="R204" s="73">
        <f>'Расчет субсидий'!V204-1</f>
        <v>-0.15652173913043488</v>
      </c>
      <c r="S204" s="73">
        <f>R204*'Расчет субсидий'!W204</f>
        <v>-0.78260869565217439</v>
      </c>
      <c r="T204" s="74">
        <f t="shared" si="30"/>
        <v>-5.1532939209189514</v>
      </c>
      <c r="U204" s="73">
        <f>'Расчет субсидий'!Z204-1</f>
        <v>-0.10000000000000009</v>
      </c>
      <c r="V204" s="73">
        <f>U204*'Расчет субсидий'!AA204</f>
        <v>-4.5000000000000036</v>
      </c>
      <c r="W204" s="74">
        <f t="shared" si="31"/>
        <v>-29.631440045283977</v>
      </c>
      <c r="X204" s="32" t="s">
        <v>376</v>
      </c>
      <c r="Y204" s="32" t="s">
        <v>376</v>
      </c>
      <c r="Z204" s="32" t="s">
        <v>376</v>
      </c>
      <c r="AA204" s="31" t="s">
        <v>429</v>
      </c>
      <c r="AB204" s="31" t="s">
        <v>429</v>
      </c>
      <c r="AC204" s="31" t="s">
        <v>429</v>
      </c>
      <c r="AD204" s="73">
        <f>'Расчет субсидий'!AL204-1</f>
        <v>0.16612377850162874</v>
      </c>
      <c r="AE204" s="73">
        <f>AD204*'Расчет субсидий'!AM204</f>
        <v>3.3224755700325748</v>
      </c>
      <c r="AF204" s="74">
        <f t="shared" si="32"/>
        <v>21.877719034520194</v>
      </c>
      <c r="AG204" s="73">
        <f t="shared" si="33"/>
        <v>-9.7401150913545003</v>
      </c>
      <c r="AH204" s="31" t="str">
        <f>IF('Расчет субсидий'!AZ204="+",'Расчет субсидий'!AZ204,"-")</f>
        <v>-</v>
      </c>
    </row>
    <row r="205" spans="1:34" ht="15" customHeight="1">
      <c r="A205" s="38" t="s">
        <v>203</v>
      </c>
      <c r="B205" s="70">
        <f>'Расчет субсидий'!AS205</f>
        <v>1.4818181818181984</v>
      </c>
      <c r="C205" s="73">
        <f>'Расчет субсидий'!D205-1</f>
        <v>0.36745406824146976</v>
      </c>
      <c r="D205" s="73">
        <f>C205*'Расчет субсидий'!E205</f>
        <v>3.6745406824146976</v>
      </c>
      <c r="E205" s="74">
        <f t="shared" si="27"/>
        <v>69.512589840615988</v>
      </c>
      <c r="F205" s="32" t="s">
        <v>376</v>
      </c>
      <c r="G205" s="32" t="s">
        <v>376</v>
      </c>
      <c r="H205" s="32" t="s">
        <v>376</v>
      </c>
      <c r="I205" s="32" t="s">
        <v>376</v>
      </c>
      <c r="J205" s="32" t="s">
        <v>376</v>
      </c>
      <c r="K205" s="32" t="s">
        <v>376</v>
      </c>
      <c r="L205" s="73">
        <f>'Расчет субсидий'!P205-1</f>
        <v>-0.47884580264199184</v>
      </c>
      <c r="M205" s="73">
        <f>L205*'Расчет субсидий'!Q205</f>
        <v>-9.5769160528398363</v>
      </c>
      <c r="N205" s="74">
        <f t="shared" si="28"/>
        <v>-181.16991892483171</v>
      </c>
      <c r="O205" s="73">
        <f>'Расчет субсидий'!R205-1</f>
        <v>0</v>
      </c>
      <c r="P205" s="73">
        <f>O205*'Расчет субсидий'!S205</f>
        <v>0</v>
      </c>
      <c r="Q205" s="74">
        <f t="shared" si="29"/>
        <v>0</v>
      </c>
      <c r="R205" s="73">
        <f>'Расчет субсидий'!V205-1</f>
        <v>0.11125000000000007</v>
      </c>
      <c r="S205" s="73">
        <f>R205*'Расчет субсидий'!W205</f>
        <v>3.8937500000000025</v>
      </c>
      <c r="T205" s="74">
        <f t="shared" si="30"/>
        <v>73.659450278295296</v>
      </c>
      <c r="U205" s="73">
        <f>'Расчет субсидий'!Z205-1</f>
        <v>0.13913043478260856</v>
      </c>
      <c r="V205" s="73">
        <f>U205*'Расчет субсидий'!AA205</f>
        <v>2.0869565217391282</v>
      </c>
      <c r="W205" s="74">
        <f t="shared" si="31"/>
        <v>39.479696987738627</v>
      </c>
      <c r="X205" s="32" t="s">
        <v>376</v>
      </c>
      <c r="Y205" s="32" t="s">
        <v>376</v>
      </c>
      <c r="Z205" s="32" t="s">
        <v>376</v>
      </c>
      <c r="AA205" s="31" t="s">
        <v>429</v>
      </c>
      <c r="AB205" s="31" t="s">
        <v>429</v>
      </c>
      <c r="AC205" s="31" t="s">
        <v>429</v>
      </c>
      <c r="AD205" s="73">
        <f>'Расчет субсидий'!AL205-1</f>
        <v>0</v>
      </c>
      <c r="AE205" s="73">
        <f>AD205*'Расчет субсидий'!AM205</f>
        <v>0</v>
      </c>
      <c r="AF205" s="74">
        <f t="shared" si="32"/>
        <v>0</v>
      </c>
      <c r="AG205" s="73">
        <f t="shared" si="33"/>
        <v>7.8331151313991931E-2</v>
      </c>
      <c r="AH205" s="31" t="str">
        <f>IF('Расчет субсидий'!AZ205="+",'Расчет субсидий'!AZ205,"-")</f>
        <v>-</v>
      </c>
    </row>
    <row r="206" spans="1:34" ht="15" customHeight="1">
      <c r="A206" s="38" t="s">
        <v>204</v>
      </c>
      <c r="B206" s="70">
        <f>'Расчет субсидий'!AS206</f>
        <v>-50.690909090908917</v>
      </c>
      <c r="C206" s="73">
        <f>'Расчет субсидий'!D206-1</f>
        <v>-9.9396094638537824E-2</v>
      </c>
      <c r="D206" s="73">
        <f>C206*'Расчет субсидий'!E206</f>
        <v>-0.99396094638537824</v>
      </c>
      <c r="E206" s="74">
        <f t="shared" si="27"/>
        <v>-10.699857280744601</v>
      </c>
      <c r="F206" s="32" t="s">
        <v>376</v>
      </c>
      <c r="G206" s="32" t="s">
        <v>376</v>
      </c>
      <c r="H206" s="32" t="s">
        <v>376</v>
      </c>
      <c r="I206" s="32" t="s">
        <v>376</v>
      </c>
      <c r="J206" s="32" t="s">
        <v>376</v>
      </c>
      <c r="K206" s="32" t="s">
        <v>376</v>
      </c>
      <c r="L206" s="73">
        <f>'Расчет субсидий'!P206-1</f>
        <v>-0.25325130052020817</v>
      </c>
      <c r="M206" s="73">
        <f>L206*'Расчет субсидий'!Q206</f>
        <v>-5.0650260104041633</v>
      </c>
      <c r="N206" s="74">
        <f t="shared" si="28"/>
        <v>-54.524330791535213</v>
      </c>
      <c r="O206" s="73">
        <f>'Расчет субсидий'!R206-1</f>
        <v>0</v>
      </c>
      <c r="P206" s="73">
        <f>O206*'Расчет субсидий'!S206</f>
        <v>0</v>
      </c>
      <c r="Q206" s="74">
        <f t="shared" si="29"/>
        <v>0</v>
      </c>
      <c r="R206" s="73">
        <f>'Расчет субсидий'!V206-1</f>
        <v>0.15153061224489783</v>
      </c>
      <c r="S206" s="73">
        <f>R206*'Расчет субсидий'!W206</f>
        <v>4.5459183673469354</v>
      </c>
      <c r="T206" s="74">
        <f t="shared" si="30"/>
        <v>48.936206112939942</v>
      </c>
      <c r="U206" s="73">
        <f>'Расчет субсидий'!Z206-1</f>
        <v>-0.16785714285714282</v>
      </c>
      <c r="V206" s="73">
        <f>U206*'Расчет субсидий'!AA206</f>
        <v>-3.3571428571428563</v>
      </c>
      <c r="W206" s="74">
        <f t="shared" si="31"/>
        <v>-36.139195984640288</v>
      </c>
      <c r="X206" s="32" t="s">
        <v>376</v>
      </c>
      <c r="Y206" s="32" t="s">
        <v>376</v>
      </c>
      <c r="Z206" s="32" t="s">
        <v>376</v>
      </c>
      <c r="AA206" s="31" t="s">
        <v>429</v>
      </c>
      <c r="AB206" s="31" t="s">
        <v>429</v>
      </c>
      <c r="AC206" s="31" t="s">
        <v>429</v>
      </c>
      <c r="AD206" s="73">
        <f>'Расчет субсидий'!AL206-1</f>
        <v>8.0645161290322509E-3</v>
      </c>
      <c r="AE206" s="73">
        <f>AD206*'Расчет субсидий'!AM206</f>
        <v>0.16129032258064502</v>
      </c>
      <c r="AF206" s="74">
        <f t="shared" si="32"/>
        <v>1.7362688530712549</v>
      </c>
      <c r="AG206" s="73">
        <f t="shared" si="33"/>
        <v>-4.7089211240048181</v>
      </c>
      <c r="AH206" s="31" t="str">
        <f>IF('Расчет субсидий'!AZ206="+",'Расчет субсидий'!AZ206,"-")</f>
        <v>-</v>
      </c>
    </row>
    <row r="207" spans="1:34" ht="15" customHeight="1">
      <c r="A207" s="38" t="s">
        <v>205</v>
      </c>
      <c r="B207" s="70">
        <f>'Расчет субсидий'!AS207</f>
        <v>-7.5454545454545467</v>
      </c>
      <c r="C207" s="73">
        <f>'Расчет субсидий'!D207-1</f>
        <v>-1</v>
      </c>
      <c r="D207" s="73">
        <f>C207*'Расчет субсидий'!E207</f>
        <v>0</v>
      </c>
      <c r="E207" s="74">
        <f t="shared" si="27"/>
        <v>0</v>
      </c>
      <c r="F207" s="32" t="s">
        <v>376</v>
      </c>
      <c r="G207" s="32" t="s">
        <v>376</v>
      </c>
      <c r="H207" s="32" t="s">
        <v>376</v>
      </c>
      <c r="I207" s="32" t="s">
        <v>376</v>
      </c>
      <c r="J207" s="32" t="s">
        <v>376</v>
      </c>
      <c r="K207" s="32" t="s">
        <v>376</v>
      </c>
      <c r="L207" s="73">
        <f>'Расчет субсидий'!P207-1</f>
        <v>-0.58631790744466805</v>
      </c>
      <c r="M207" s="73">
        <f>L207*'Расчет субсидий'!Q207</f>
        <v>-11.726358148893361</v>
      </c>
      <c r="N207" s="74">
        <f t="shared" si="28"/>
        <v>-9.4591847200581238</v>
      </c>
      <c r="O207" s="73">
        <f>'Расчет субсидий'!R207-1</f>
        <v>0</v>
      </c>
      <c r="P207" s="73">
        <f>O207*'Расчет субсидий'!S207</f>
        <v>0</v>
      </c>
      <c r="Q207" s="74">
        <f t="shared" si="29"/>
        <v>0</v>
      </c>
      <c r="R207" s="73">
        <f>'Расчет субсидий'!V207-1</f>
        <v>0.13372093023255816</v>
      </c>
      <c r="S207" s="73">
        <f>R207*'Расчет субсидий'!W207</f>
        <v>4.0116279069767451</v>
      </c>
      <c r="T207" s="74">
        <f t="shared" si="30"/>
        <v>3.2360199917494668</v>
      </c>
      <c r="U207" s="73">
        <f>'Расчет субсидий'!Z207-1</f>
        <v>-0.17999999999999994</v>
      </c>
      <c r="V207" s="73">
        <f>U207*'Расчет субсидий'!AA207</f>
        <v>-3.5999999999999988</v>
      </c>
      <c r="W207" s="74">
        <f t="shared" si="31"/>
        <v>-2.9039762012916936</v>
      </c>
      <c r="X207" s="32" t="s">
        <v>376</v>
      </c>
      <c r="Y207" s="32" t="s">
        <v>376</v>
      </c>
      <c r="Z207" s="32" t="s">
        <v>376</v>
      </c>
      <c r="AA207" s="31" t="s">
        <v>429</v>
      </c>
      <c r="AB207" s="31" t="s">
        <v>429</v>
      </c>
      <c r="AC207" s="31" t="s">
        <v>429</v>
      </c>
      <c r="AD207" s="73">
        <f>'Расчет субсидий'!AL207-1</f>
        <v>9.8039215686274606E-2</v>
      </c>
      <c r="AE207" s="73">
        <f>AD207*'Расчет субсидий'!AM207</f>
        <v>1.9607843137254921</v>
      </c>
      <c r="AF207" s="74">
        <f t="shared" si="32"/>
        <v>1.5816863841458049</v>
      </c>
      <c r="AG207" s="73">
        <f t="shared" si="33"/>
        <v>-9.3539459281911217</v>
      </c>
      <c r="AH207" s="31" t="str">
        <f>IF('Расчет субсидий'!AZ207="+",'Расчет субсидий'!AZ207,"-")</f>
        <v>-</v>
      </c>
    </row>
    <row r="208" spans="1:34" ht="15" customHeight="1">
      <c r="A208" s="38" t="s">
        <v>206</v>
      </c>
      <c r="B208" s="70">
        <f>'Расчет субсидий'!AS208</f>
        <v>-40.372727272727275</v>
      </c>
      <c r="C208" s="73">
        <f>'Расчет субсидий'!D208-1</f>
        <v>-1</v>
      </c>
      <c r="D208" s="73">
        <f>C208*'Расчет субсидий'!E208</f>
        <v>0</v>
      </c>
      <c r="E208" s="74">
        <f t="shared" si="27"/>
        <v>0</v>
      </c>
      <c r="F208" s="32" t="s">
        <v>376</v>
      </c>
      <c r="G208" s="32" t="s">
        <v>376</v>
      </c>
      <c r="H208" s="32" t="s">
        <v>376</v>
      </c>
      <c r="I208" s="32" t="s">
        <v>376</v>
      </c>
      <c r="J208" s="32" t="s">
        <v>376</v>
      </c>
      <c r="K208" s="32" t="s">
        <v>376</v>
      </c>
      <c r="L208" s="73">
        <f>'Расчет субсидий'!P208-1</f>
        <v>-0.59565126489650844</v>
      </c>
      <c r="M208" s="73">
        <f>L208*'Расчет субсидий'!Q208</f>
        <v>-11.913025297930169</v>
      </c>
      <c r="N208" s="74">
        <f t="shared" si="28"/>
        <v>-20.799630151151685</v>
      </c>
      <c r="O208" s="73">
        <f>'Расчет субсидий'!R208-1</f>
        <v>0</v>
      </c>
      <c r="P208" s="73">
        <f>O208*'Расчет субсидий'!S208</f>
        <v>0</v>
      </c>
      <c r="Q208" s="74">
        <f t="shared" si="29"/>
        <v>0</v>
      </c>
      <c r="R208" s="73">
        <f>'Расчет субсидий'!V208-1</f>
        <v>-0.5736842105263158</v>
      </c>
      <c r="S208" s="73">
        <f>R208*'Расчет субсидий'!W208</f>
        <v>-17.210526315789473</v>
      </c>
      <c r="T208" s="74">
        <f t="shared" si="30"/>
        <v>-30.04883924298224</v>
      </c>
      <c r="U208" s="73">
        <f>'Расчет субсидий'!Z208-1</f>
        <v>0.19999999999999996</v>
      </c>
      <c r="V208" s="73">
        <f>U208*'Расчет субсидий'!AA208</f>
        <v>3.9999999999999991</v>
      </c>
      <c r="W208" s="74">
        <f t="shared" si="31"/>
        <v>6.9838280809377684</v>
      </c>
      <c r="X208" s="32" t="s">
        <v>376</v>
      </c>
      <c r="Y208" s="32" t="s">
        <v>376</v>
      </c>
      <c r="Z208" s="32" t="s">
        <v>376</v>
      </c>
      <c r="AA208" s="31" t="s">
        <v>429</v>
      </c>
      <c r="AB208" s="31" t="s">
        <v>429</v>
      </c>
      <c r="AC208" s="31" t="s">
        <v>429</v>
      </c>
      <c r="AD208" s="73">
        <f>'Расчет субсидий'!AL208-1</f>
        <v>0.10000000000000009</v>
      </c>
      <c r="AE208" s="73">
        <f>AD208*'Расчет субсидий'!AM208</f>
        <v>2.0000000000000018</v>
      </c>
      <c r="AF208" s="74">
        <f t="shared" si="32"/>
        <v>3.4919140404688878</v>
      </c>
      <c r="AG208" s="73">
        <f t="shared" si="33"/>
        <v>-23.123551613719641</v>
      </c>
      <c r="AH208" s="31" t="str">
        <f>IF('Расчет субсидий'!AZ208="+",'Расчет субсидий'!AZ208,"-")</f>
        <v>-</v>
      </c>
    </row>
    <row r="209" spans="1:34" ht="15" customHeight="1">
      <c r="A209" s="38" t="s">
        <v>207</v>
      </c>
      <c r="B209" s="70">
        <f>'Расчет субсидий'!AS209</f>
        <v>-306.74545454545455</v>
      </c>
      <c r="C209" s="73">
        <f>'Расчет субсидий'!D209-1</f>
        <v>-0.32024539877300617</v>
      </c>
      <c r="D209" s="73">
        <f>C209*'Расчет субсидий'!E209</f>
        <v>-3.2024539877300615</v>
      </c>
      <c r="E209" s="74">
        <f t="shared" si="27"/>
        <v>-41.291400825536819</v>
      </c>
      <c r="F209" s="32" t="s">
        <v>376</v>
      </c>
      <c r="G209" s="32" t="s">
        <v>376</v>
      </c>
      <c r="H209" s="32" t="s">
        <v>376</v>
      </c>
      <c r="I209" s="32" t="s">
        <v>376</v>
      </c>
      <c r="J209" s="32" t="s">
        <v>376</v>
      </c>
      <c r="K209" s="32" t="s">
        <v>376</v>
      </c>
      <c r="L209" s="73">
        <f>'Расчет субсидий'!P209-1</f>
        <v>-0.43688725490196079</v>
      </c>
      <c r="M209" s="73">
        <f>L209*'Расчет субсидий'!Q209</f>
        <v>-8.7377450980392162</v>
      </c>
      <c r="N209" s="74">
        <f t="shared" si="28"/>
        <v>-112.66164526855287</v>
      </c>
      <c r="O209" s="73">
        <f>'Расчет субсидий'!R209-1</f>
        <v>0</v>
      </c>
      <c r="P209" s="73">
        <f>O209*'Расчет субсидий'!S209</f>
        <v>0</v>
      </c>
      <c r="Q209" s="74">
        <f t="shared" si="29"/>
        <v>0</v>
      </c>
      <c r="R209" s="73">
        <f>'Расчет субсидий'!V209-1</f>
        <v>-0.1102599179206567</v>
      </c>
      <c r="S209" s="73">
        <f>R209*'Расчет субсидий'!W209</f>
        <v>-3.8590971272229844</v>
      </c>
      <c r="T209" s="74">
        <f t="shared" si="30"/>
        <v>-49.757944037718836</v>
      </c>
      <c r="U209" s="73">
        <f>'Расчет субсидий'!Z209-1</f>
        <v>-0.5505882352941176</v>
      </c>
      <c r="V209" s="73">
        <f>U209*'Расчет субсидий'!AA209</f>
        <v>-8.2588235294117638</v>
      </c>
      <c r="W209" s="74">
        <f t="shared" si="31"/>
        <v>-106.48658622634382</v>
      </c>
      <c r="X209" s="32" t="s">
        <v>376</v>
      </c>
      <c r="Y209" s="32" t="s">
        <v>376</v>
      </c>
      <c r="Z209" s="32" t="s">
        <v>376</v>
      </c>
      <c r="AA209" s="31" t="s">
        <v>429</v>
      </c>
      <c r="AB209" s="31" t="s">
        <v>429</v>
      </c>
      <c r="AC209" s="31" t="s">
        <v>429</v>
      </c>
      <c r="AD209" s="73">
        <f>'Расчет субсидий'!AL209-1</f>
        <v>1.3386880856760319E-2</v>
      </c>
      <c r="AE209" s="73">
        <f>AD209*'Расчет субсидий'!AM209</f>
        <v>0.26773761713520638</v>
      </c>
      <c r="AF209" s="74">
        <f t="shared" si="32"/>
        <v>3.4521218126977762</v>
      </c>
      <c r="AG209" s="73">
        <f t="shared" si="33"/>
        <v>-23.790382125268817</v>
      </c>
      <c r="AH209" s="31" t="str">
        <f>IF('Расчет субсидий'!AZ209="+",'Расчет субсидий'!AZ209,"-")</f>
        <v>-</v>
      </c>
    </row>
    <row r="210" spans="1:34" ht="15" customHeight="1">
      <c r="A210" s="38" t="s">
        <v>208</v>
      </c>
      <c r="B210" s="70">
        <f>'Расчет субсидий'!AS210</f>
        <v>83.290909090909054</v>
      </c>
      <c r="C210" s="73">
        <f>'Расчет субсидий'!D210-1</f>
        <v>-1</v>
      </c>
      <c r="D210" s="73">
        <f>C210*'Расчет субсидий'!E210</f>
        <v>0</v>
      </c>
      <c r="E210" s="74">
        <f t="shared" si="27"/>
        <v>0</v>
      </c>
      <c r="F210" s="32" t="s">
        <v>376</v>
      </c>
      <c r="G210" s="32" t="s">
        <v>376</v>
      </c>
      <c r="H210" s="32" t="s">
        <v>376</v>
      </c>
      <c r="I210" s="32" t="s">
        <v>376</v>
      </c>
      <c r="J210" s="32" t="s">
        <v>376</v>
      </c>
      <c r="K210" s="32" t="s">
        <v>376</v>
      </c>
      <c r="L210" s="73">
        <f>'Расчет субсидий'!P210-1</f>
        <v>-0.46372917786136481</v>
      </c>
      <c r="M210" s="73">
        <f>L210*'Расчет субсидий'!Q210</f>
        <v>-9.2745835572272952</v>
      </c>
      <c r="N210" s="74">
        <f t="shared" si="28"/>
        <v>-15.26644542134779</v>
      </c>
      <c r="O210" s="73">
        <f>'Расчет субсидий'!R210-1</f>
        <v>0</v>
      </c>
      <c r="P210" s="73">
        <f>O210*'Расчет субсидий'!S210</f>
        <v>0</v>
      </c>
      <c r="Q210" s="74">
        <f t="shared" si="29"/>
        <v>0</v>
      </c>
      <c r="R210" s="73">
        <f>'Расчет субсидий'!V210-1</f>
        <v>2.0749999999999997</v>
      </c>
      <c r="S210" s="73">
        <f>R210*'Расчет субсидий'!W210</f>
        <v>72.624999999999986</v>
      </c>
      <c r="T210" s="74">
        <f t="shared" si="30"/>
        <v>119.54451559837418</v>
      </c>
      <c r="U210" s="73">
        <f>'Расчет субсидий'!Z210-1</f>
        <v>-0.85</v>
      </c>
      <c r="V210" s="73">
        <f>U210*'Расчет субсидий'!AA210</f>
        <v>-12.75</v>
      </c>
      <c r="W210" s="74">
        <f t="shared" si="31"/>
        <v>-20.987161086117329</v>
      </c>
      <c r="X210" s="32" t="s">
        <v>376</v>
      </c>
      <c r="Y210" s="32" t="s">
        <v>376</v>
      </c>
      <c r="Z210" s="32" t="s">
        <v>376</v>
      </c>
      <c r="AA210" s="31" t="s">
        <v>429</v>
      </c>
      <c r="AB210" s="31" t="s">
        <v>429</v>
      </c>
      <c r="AC210" s="31" t="s">
        <v>429</v>
      </c>
      <c r="AD210" s="73">
        <f>'Расчет субсидий'!AL210-1</f>
        <v>0</v>
      </c>
      <c r="AE210" s="73">
        <f>AD210*'Расчет субсидий'!AM210</f>
        <v>0</v>
      </c>
      <c r="AF210" s="74">
        <f t="shared" si="32"/>
        <v>0</v>
      </c>
      <c r="AG210" s="73">
        <f t="shared" si="33"/>
        <v>50.600416442772691</v>
      </c>
      <c r="AH210" s="31" t="str">
        <f>IF('Расчет субсидий'!AZ210="+",'Расчет субсидий'!AZ210,"-")</f>
        <v>-</v>
      </c>
    </row>
    <row r="211" spans="1:34" ht="15" customHeight="1">
      <c r="A211" s="38" t="s">
        <v>209</v>
      </c>
      <c r="B211" s="70">
        <f>'Расчет субсидий'!AS211</f>
        <v>-140.79090909090905</v>
      </c>
      <c r="C211" s="73">
        <f>'Расчет субсидий'!D211-1</f>
        <v>-1</v>
      </c>
      <c r="D211" s="73">
        <f>C211*'Расчет субсидий'!E211</f>
        <v>0</v>
      </c>
      <c r="E211" s="74">
        <f t="shared" si="27"/>
        <v>0</v>
      </c>
      <c r="F211" s="32" t="s">
        <v>376</v>
      </c>
      <c r="G211" s="32" t="s">
        <v>376</v>
      </c>
      <c r="H211" s="32" t="s">
        <v>376</v>
      </c>
      <c r="I211" s="32" t="s">
        <v>376</v>
      </c>
      <c r="J211" s="32" t="s">
        <v>376</v>
      </c>
      <c r="K211" s="32" t="s">
        <v>376</v>
      </c>
      <c r="L211" s="73">
        <f>'Расчет субсидий'!P211-1</f>
        <v>-8.5952015510138202E-2</v>
      </c>
      <c r="M211" s="73">
        <f>L211*'Расчет субсидий'!Q211</f>
        <v>-1.719040310202764</v>
      </c>
      <c r="N211" s="74">
        <f t="shared" si="28"/>
        <v>-5.1255859171934572</v>
      </c>
      <c r="O211" s="73">
        <f>'Расчет субсидий'!R211-1</f>
        <v>0</v>
      </c>
      <c r="P211" s="73">
        <f>O211*'Расчет субсидий'!S211</f>
        <v>0</v>
      </c>
      <c r="Q211" s="74">
        <f t="shared" si="29"/>
        <v>0</v>
      </c>
      <c r="R211" s="73">
        <f>'Расчет субсидий'!V211-1</f>
        <v>-1</v>
      </c>
      <c r="S211" s="73">
        <f>R211*'Расчет субсидий'!W211</f>
        <v>-35</v>
      </c>
      <c r="T211" s="74">
        <f t="shared" si="30"/>
        <v>-104.35794090285816</v>
      </c>
      <c r="U211" s="73">
        <f>'Расчет субсидий'!Z211-1</f>
        <v>-0.7</v>
      </c>
      <c r="V211" s="73">
        <f>U211*'Расчет субсидий'!AA211</f>
        <v>-10.5</v>
      </c>
      <c r="W211" s="74">
        <f t="shared" si="31"/>
        <v>-31.307382270857442</v>
      </c>
      <c r="X211" s="32" t="s">
        <v>376</v>
      </c>
      <c r="Y211" s="32" t="s">
        <v>376</v>
      </c>
      <c r="Z211" s="32" t="s">
        <v>376</v>
      </c>
      <c r="AA211" s="31" t="s">
        <v>429</v>
      </c>
      <c r="AB211" s="31" t="s">
        <v>429</v>
      </c>
      <c r="AC211" s="31" t="s">
        <v>429</v>
      </c>
      <c r="AD211" s="73">
        <f>'Расчет субсидий'!AL211-1</f>
        <v>0</v>
      </c>
      <c r="AE211" s="73">
        <f>AD211*'Расчет субсидий'!AM211</f>
        <v>0</v>
      </c>
      <c r="AF211" s="74">
        <f t="shared" si="32"/>
        <v>0</v>
      </c>
      <c r="AG211" s="73">
        <f t="shared" si="33"/>
        <v>-47.219040310202764</v>
      </c>
      <c r="AH211" s="31" t="str">
        <f>IF('Расчет субсидий'!AZ211="+",'Расчет субсидий'!AZ211,"-")</f>
        <v>-</v>
      </c>
    </row>
    <row r="212" spans="1:34" ht="15" customHeight="1">
      <c r="A212" s="37" t="s">
        <v>210</v>
      </c>
      <c r="B212" s="75"/>
      <c r="C212" s="76"/>
      <c r="D212" s="76"/>
      <c r="E212" s="77"/>
      <c r="F212" s="76"/>
      <c r="G212" s="76"/>
      <c r="H212" s="77"/>
      <c r="I212" s="77"/>
      <c r="J212" s="77"/>
      <c r="K212" s="77"/>
      <c r="L212" s="76"/>
      <c r="M212" s="76"/>
      <c r="N212" s="77"/>
      <c r="O212" s="76"/>
      <c r="P212" s="76"/>
      <c r="Q212" s="77"/>
      <c r="R212" s="76"/>
      <c r="S212" s="76"/>
      <c r="T212" s="77"/>
      <c r="U212" s="76"/>
      <c r="V212" s="76"/>
      <c r="W212" s="77"/>
      <c r="X212" s="77"/>
      <c r="Y212" s="77"/>
      <c r="Z212" s="77"/>
      <c r="AA212" s="77"/>
      <c r="AB212" s="77"/>
      <c r="AC212" s="77"/>
      <c r="AD212" s="76"/>
      <c r="AE212" s="76"/>
      <c r="AF212" s="77"/>
      <c r="AG212" s="77"/>
      <c r="AH212" s="78"/>
    </row>
    <row r="213" spans="1:34" ht="15" customHeight="1">
      <c r="A213" s="38" t="s">
        <v>211</v>
      </c>
      <c r="B213" s="70">
        <f>'Расчет субсидий'!AS213</f>
        <v>-183.78181818181815</v>
      </c>
      <c r="C213" s="73">
        <f>'Расчет субсидий'!D213-1</f>
        <v>-1</v>
      </c>
      <c r="D213" s="73">
        <f>C213*'Расчет субсидий'!E213</f>
        <v>0</v>
      </c>
      <c r="E213" s="74">
        <f t="shared" si="27"/>
        <v>0</v>
      </c>
      <c r="F213" s="32" t="s">
        <v>376</v>
      </c>
      <c r="G213" s="32" t="s">
        <v>376</v>
      </c>
      <c r="H213" s="32" t="s">
        <v>376</v>
      </c>
      <c r="I213" s="32" t="s">
        <v>376</v>
      </c>
      <c r="J213" s="32" t="s">
        <v>376</v>
      </c>
      <c r="K213" s="32" t="s">
        <v>376</v>
      </c>
      <c r="L213" s="73">
        <f>'Расчет субсидий'!P213-1</f>
        <v>-0.53437876960192998</v>
      </c>
      <c r="M213" s="73">
        <f>L213*'Расчет субсидий'!Q213</f>
        <v>-10.6875753920386</v>
      </c>
      <c r="N213" s="74">
        <f t="shared" si="28"/>
        <v>-46.025338153611543</v>
      </c>
      <c r="O213" s="73">
        <f>'Расчет субсидий'!R213-1</f>
        <v>0</v>
      </c>
      <c r="P213" s="73">
        <f>O213*'Расчет субсидий'!S213</f>
        <v>0</v>
      </c>
      <c r="Q213" s="74">
        <f t="shared" si="29"/>
        <v>0</v>
      </c>
      <c r="R213" s="73">
        <f>'Расчет субсидий'!V213-1</f>
        <v>-7.9351351351351296E-2</v>
      </c>
      <c r="S213" s="73">
        <f>R213*'Расчет субсидий'!W213</f>
        <v>-1.1902702702702694</v>
      </c>
      <c r="T213" s="74">
        <f t="shared" si="30"/>
        <v>-5.1258203730837275</v>
      </c>
      <c r="U213" s="73">
        <f>'Расчет субсидий'!Z213-1</f>
        <v>-0.85232067510548526</v>
      </c>
      <c r="V213" s="73">
        <f>U213*'Расчет субсидий'!AA213</f>
        <v>-29.831223628691983</v>
      </c>
      <c r="W213" s="74">
        <f t="shared" si="31"/>
        <v>-128.4661959970197</v>
      </c>
      <c r="X213" s="32" t="s">
        <v>376</v>
      </c>
      <c r="Y213" s="32" t="s">
        <v>376</v>
      </c>
      <c r="Z213" s="32" t="s">
        <v>376</v>
      </c>
      <c r="AA213" s="31" t="s">
        <v>429</v>
      </c>
      <c r="AB213" s="31" t="s">
        <v>429</v>
      </c>
      <c r="AC213" s="31" t="s">
        <v>429</v>
      </c>
      <c r="AD213" s="73">
        <f>'Расчет субсидий'!AL213-1</f>
        <v>-4.8351648351648402E-2</v>
      </c>
      <c r="AE213" s="73">
        <f>AD213*'Расчет субсидий'!AM213</f>
        <v>-0.96703296703296804</v>
      </c>
      <c r="AF213" s="74">
        <f t="shared" si="32"/>
        <v>-4.164463658103184</v>
      </c>
      <c r="AG213" s="73">
        <f t="shared" si="33"/>
        <v>-42.676102258033822</v>
      </c>
      <c r="AH213" s="31" t="str">
        <f>IF('Расчет субсидий'!AZ213="+",'Расчет субсидий'!AZ213,"-")</f>
        <v>-</v>
      </c>
    </row>
    <row r="214" spans="1:34" ht="15" customHeight="1">
      <c r="A214" s="38" t="s">
        <v>212</v>
      </c>
      <c r="B214" s="70">
        <f>'Расчет субсидий'!AS214</f>
        <v>-63.981818181818198</v>
      </c>
      <c r="C214" s="73">
        <f>'Расчет субсидий'!D214-1</f>
        <v>-1</v>
      </c>
      <c r="D214" s="73">
        <f>C214*'Расчет субсидий'!E214</f>
        <v>0</v>
      </c>
      <c r="E214" s="74">
        <f t="shared" si="27"/>
        <v>0</v>
      </c>
      <c r="F214" s="32" t="s">
        <v>376</v>
      </c>
      <c r="G214" s="32" t="s">
        <v>376</v>
      </c>
      <c r="H214" s="32" t="s">
        <v>376</v>
      </c>
      <c r="I214" s="32" t="s">
        <v>376</v>
      </c>
      <c r="J214" s="32" t="s">
        <v>376</v>
      </c>
      <c r="K214" s="32" t="s">
        <v>376</v>
      </c>
      <c r="L214" s="73">
        <f>'Расчет субсидий'!P214-1</f>
        <v>-0.19103496831729649</v>
      </c>
      <c r="M214" s="73">
        <f>L214*'Расчет субсидий'!Q214</f>
        <v>-3.8206993663459299</v>
      </c>
      <c r="N214" s="74">
        <f t="shared" si="28"/>
        <v>-40.690680152124798</v>
      </c>
      <c r="O214" s="73">
        <f>'Расчет субсидий'!R214-1</f>
        <v>0</v>
      </c>
      <c r="P214" s="73">
        <f>O214*'Расчет субсидий'!S214</f>
        <v>0</v>
      </c>
      <c r="Q214" s="74">
        <f t="shared" si="29"/>
        <v>0</v>
      </c>
      <c r="R214" s="73">
        <f>'Расчет субсидий'!V214-1</f>
        <v>0.58333333333333326</v>
      </c>
      <c r="S214" s="73">
        <f>R214*'Расчет субсидий'!W214</f>
        <v>11.666666666666664</v>
      </c>
      <c r="T214" s="74">
        <f t="shared" si="30"/>
        <v>124.25070811808207</v>
      </c>
      <c r="U214" s="73">
        <f>'Расчет субсидий'!Z214-1</f>
        <v>-0.64285714285714279</v>
      </c>
      <c r="V214" s="73">
        <f>U214*'Расчет субсидий'!AA214</f>
        <v>-19.285714285714285</v>
      </c>
      <c r="W214" s="74">
        <f t="shared" si="31"/>
        <v>-205.39402770540099</v>
      </c>
      <c r="X214" s="32" t="s">
        <v>376</v>
      </c>
      <c r="Y214" s="32" t="s">
        <v>376</v>
      </c>
      <c r="Z214" s="32" t="s">
        <v>376</v>
      </c>
      <c r="AA214" s="31" t="s">
        <v>429</v>
      </c>
      <c r="AB214" s="31" t="s">
        <v>429</v>
      </c>
      <c r="AC214" s="31" t="s">
        <v>429</v>
      </c>
      <c r="AD214" s="73">
        <f>'Расчет субсидий'!AL214-1</f>
        <v>0.27160493827160503</v>
      </c>
      <c r="AE214" s="73">
        <f>AD214*'Расчет субсидий'!AM214</f>
        <v>5.4320987654321007</v>
      </c>
      <c r="AF214" s="74">
        <f t="shared" si="32"/>
        <v>57.852181557625549</v>
      </c>
      <c r="AG214" s="73">
        <f t="shared" si="33"/>
        <v>-6.0076482199614505</v>
      </c>
      <c r="AH214" s="31" t="str">
        <f>IF('Расчет субсидий'!AZ214="+",'Расчет субсидий'!AZ214,"-")</f>
        <v>-</v>
      </c>
    </row>
    <row r="215" spans="1:34" ht="15" customHeight="1">
      <c r="A215" s="38" t="s">
        <v>213</v>
      </c>
      <c r="B215" s="70">
        <f>'Расчет субсидий'!AS215</f>
        <v>-60.836363636363672</v>
      </c>
      <c r="C215" s="73">
        <f>'Расчет субсидий'!D215-1</f>
        <v>0.17006353216490422</v>
      </c>
      <c r="D215" s="73">
        <f>C215*'Расчет субсидий'!E215</f>
        <v>1.7006353216490422</v>
      </c>
      <c r="E215" s="74">
        <f t="shared" si="27"/>
        <v>10.138002422516559</v>
      </c>
      <c r="F215" s="32" t="s">
        <v>376</v>
      </c>
      <c r="G215" s="32" t="s">
        <v>376</v>
      </c>
      <c r="H215" s="32" t="s">
        <v>376</v>
      </c>
      <c r="I215" s="32" t="s">
        <v>376</v>
      </c>
      <c r="J215" s="32" t="s">
        <v>376</v>
      </c>
      <c r="K215" s="32" t="s">
        <v>376</v>
      </c>
      <c r="L215" s="73">
        <f>'Расчет субсидий'!P215-1</f>
        <v>0.28529971519969766</v>
      </c>
      <c r="M215" s="73">
        <f>L215*'Расчет субсидий'!Q215</f>
        <v>5.7059943039939531</v>
      </c>
      <c r="N215" s="74">
        <f t="shared" si="28"/>
        <v>34.015160887440558</v>
      </c>
      <c r="O215" s="73">
        <f>'Расчет субсидий'!R215-1</f>
        <v>0</v>
      </c>
      <c r="P215" s="73">
        <f>O215*'Расчет субсидий'!S215</f>
        <v>0</v>
      </c>
      <c r="Q215" s="74">
        <f t="shared" si="29"/>
        <v>0</v>
      </c>
      <c r="R215" s="73">
        <f>'Расчет субсидий'!V215-1</f>
        <v>-0.19999999999999996</v>
      </c>
      <c r="S215" s="73">
        <f>R215*'Расчет субсидий'!W215</f>
        <v>-0.99999999999999978</v>
      </c>
      <c r="T215" s="74">
        <f t="shared" si="30"/>
        <v>-5.9613029868661771</v>
      </c>
      <c r="U215" s="73">
        <f>'Расчет субсидий'!Z215-1</f>
        <v>-0.10526315789473684</v>
      </c>
      <c r="V215" s="73">
        <f>U215*'Расчет субсидий'!AA215</f>
        <v>-4.7368421052631575</v>
      </c>
      <c r="W215" s="74">
        <f t="shared" si="31"/>
        <v>-28.237750990418736</v>
      </c>
      <c r="X215" s="32" t="s">
        <v>376</v>
      </c>
      <c r="Y215" s="32" t="s">
        <v>376</v>
      </c>
      <c r="Z215" s="32" t="s">
        <v>376</v>
      </c>
      <c r="AA215" s="31" t="s">
        <v>429</v>
      </c>
      <c r="AB215" s="31" t="s">
        <v>429</v>
      </c>
      <c r="AC215" s="31" t="s">
        <v>429</v>
      </c>
      <c r="AD215" s="73">
        <f>'Расчет субсидий'!AL215-1</f>
        <v>-0.59375</v>
      </c>
      <c r="AE215" s="73">
        <f>AD215*'Расчет субсидий'!AM215</f>
        <v>-11.875</v>
      </c>
      <c r="AF215" s="74">
        <f t="shared" si="32"/>
        <v>-70.790472969035875</v>
      </c>
      <c r="AG215" s="73">
        <f t="shared" si="33"/>
        <v>-10.205212479620162</v>
      </c>
      <c r="AH215" s="31" t="str">
        <f>IF('Расчет субсидий'!AZ215="+",'Расчет субсидий'!AZ215,"-")</f>
        <v>-</v>
      </c>
    </row>
    <row r="216" spans="1:34" ht="15" customHeight="1">
      <c r="A216" s="38" t="s">
        <v>214</v>
      </c>
      <c r="B216" s="70">
        <f>'Расчет субсидий'!AS216</f>
        <v>144.79999999999995</v>
      </c>
      <c r="C216" s="73">
        <f>'Расчет субсидий'!D216-1</f>
        <v>-1</v>
      </c>
      <c r="D216" s="73">
        <f>C216*'Расчет субсидий'!E216</f>
        <v>0</v>
      </c>
      <c r="E216" s="74">
        <f t="shared" si="27"/>
        <v>0</v>
      </c>
      <c r="F216" s="32" t="s">
        <v>376</v>
      </c>
      <c r="G216" s="32" t="s">
        <v>376</v>
      </c>
      <c r="H216" s="32" t="s">
        <v>376</v>
      </c>
      <c r="I216" s="32" t="s">
        <v>376</v>
      </c>
      <c r="J216" s="32" t="s">
        <v>376</v>
      </c>
      <c r="K216" s="32" t="s">
        <v>376</v>
      </c>
      <c r="L216" s="73">
        <f>'Расчет субсидий'!P216-1</f>
        <v>0.17406944010009395</v>
      </c>
      <c r="M216" s="73">
        <f>L216*'Расчет субсидий'!Q216</f>
        <v>3.4813888020018791</v>
      </c>
      <c r="N216" s="74">
        <f t="shared" si="28"/>
        <v>25.456432615627467</v>
      </c>
      <c r="O216" s="73">
        <f>'Расчет субсидий'!R216-1</f>
        <v>0</v>
      </c>
      <c r="P216" s="73">
        <f>O216*'Расчет субсидий'!S216</f>
        <v>0</v>
      </c>
      <c r="Q216" s="74">
        <f t="shared" si="29"/>
        <v>0</v>
      </c>
      <c r="R216" s="73">
        <f>'Расчет субсидий'!V216-1</f>
        <v>0.16041666666666665</v>
      </c>
      <c r="S216" s="73">
        <f>R216*'Расчет субсидий'!W216</f>
        <v>4.8125</v>
      </c>
      <c r="T216" s="74">
        <f t="shared" si="30"/>
        <v>35.189715636547582</v>
      </c>
      <c r="U216" s="73">
        <f>'Расчет субсидий'!Z216-1</f>
        <v>0.39999999999999991</v>
      </c>
      <c r="V216" s="73">
        <f>U216*'Расчет субсидий'!AA216</f>
        <v>7.9999999999999982</v>
      </c>
      <c r="W216" s="74">
        <f t="shared" si="31"/>
        <v>58.497189629585584</v>
      </c>
      <c r="X216" s="32" t="s">
        <v>376</v>
      </c>
      <c r="Y216" s="32" t="s">
        <v>376</v>
      </c>
      <c r="Z216" s="32" t="s">
        <v>376</v>
      </c>
      <c r="AA216" s="31" t="s">
        <v>429</v>
      </c>
      <c r="AB216" s="31" t="s">
        <v>429</v>
      </c>
      <c r="AC216" s="31" t="s">
        <v>429</v>
      </c>
      <c r="AD216" s="73">
        <f>'Расчет субсидий'!AL216-1</f>
        <v>0.17543859649122817</v>
      </c>
      <c r="AE216" s="73">
        <f>AD216*'Расчет субсидий'!AM216</f>
        <v>3.5087719298245634</v>
      </c>
      <c r="AF216" s="74">
        <f t="shared" si="32"/>
        <v>25.656662118239311</v>
      </c>
      <c r="AG216" s="73">
        <f t="shared" si="33"/>
        <v>19.802660731826442</v>
      </c>
      <c r="AH216" s="31" t="str">
        <f>IF('Расчет субсидий'!AZ216="+",'Расчет субсидий'!AZ216,"-")</f>
        <v>-</v>
      </c>
    </row>
    <row r="217" spans="1:34" ht="15" customHeight="1">
      <c r="A217" s="38" t="s">
        <v>215</v>
      </c>
      <c r="B217" s="70">
        <f>'Расчет субсидий'!AS217</f>
        <v>-107.17272727272734</v>
      </c>
      <c r="C217" s="73">
        <f>'Расчет субсидий'!D217-1</f>
        <v>-9.7941135895496467E-2</v>
      </c>
      <c r="D217" s="73">
        <f>C217*'Расчет субсидий'!E217</f>
        <v>-0.97941135895496467</v>
      </c>
      <c r="E217" s="74">
        <f t="shared" si="27"/>
        <v>-10.146492017179977</v>
      </c>
      <c r="F217" s="32" t="s">
        <v>376</v>
      </c>
      <c r="G217" s="32" t="s">
        <v>376</v>
      </c>
      <c r="H217" s="32" t="s">
        <v>376</v>
      </c>
      <c r="I217" s="32" t="s">
        <v>376</v>
      </c>
      <c r="J217" s="32" t="s">
        <v>376</v>
      </c>
      <c r="K217" s="32" t="s">
        <v>376</v>
      </c>
      <c r="L217" s="73">
        <f>'Расчет субсидий'!P217-1</f>
        <v>-0.61374731497754342</v>
      </c>
      <c r="M217" s="73">
        <f>L217*'Расчет субсидий'!Q217</f>
        <v>-12.274946299550869</v>
      </c>
      <c r="N217" s="74">
        <f t="shared" si="28"/>
        <v>-127.16581597807743</v>
      </c>
      <c r="O217" s="73">
        <f>'Расчет субсидий'!R217-1</f>
        <v>0</v>
      </c>
      <c r="P217" s="73">
        <f>O217*'Расчет субсидий'!S217</f>
        <v>0</v>
      </c>
      <c r="Q217" s="74">
        <f t="shared" si="29"/>
        <v>0</v>
      </c>
      <c r="R217" s="73">
        <f>'Расчет субсидий'!V217-1</f>
        <v>0.29419354838709677</v>
      </c>
      <c r="S217" s="73">
        <f>R217*'Расчет субсидий'!W217</f>
        <v>11.767741935483871</v>
      </c>
      <c r="T217" s="74">
        <f t="shared" si="30"/>
        <v>121.91128734306567</v>
      </c>
      <c r="U217" s="73">
        <f>'Расчет субсидий'!Z217-1</f>
        <v>-5.9374999999999956E-2</v>
      </c>
      <c r="V217" s="73">
        <f>U217*'Расчет субсидий'!AA217</f>
        <v>-0.59374999999999956</v>
      </c>
      <c r="W217" s="74">
        <f t="shared" si="31"/>
        <v>-6.1511228965413949</v>
      </c>
      <c r="X217" s="32" t="s">
        <v>376</v>
      </c>
      <c r="Y217" s="32" t="s">
        <v>376</v>
      </c>
      <c r="Z217" s="32" t="s">
        <v>376</v>
      </c>
      <c r="AA217" s="31" t="s">
        <v>429</v>
      </c>
      <c r="AB217" s="31" t="s">
        <v>429</v>
      </c>
      <c r="AC217" s="31" t="s">
        <v>429</v>
      </c>
      <c r="AD217" s="73">
        <f>'Расчет субсидий'!AL217-1</f>
        <v>-0.41323529411764703</v>
      </c>
      <c r="AE217" s="73">
        <f>AD217*'Расчет субсидий'!AM217</f>
        <v>-8.2647058823529402</v>
      </c>
      <c r="AF217" s="74">
        <f t="shared" si="32"/>
        <v>-85.620583723994201</v>
      </c>
      <c r="AG217" s="73">
        <f t="shared" si="33"/>
        <v>-10.345071605374903</v>
      </c>
      <c r="AH217" s="31" t="str">
        <f>IF('Расчет субсидий'!AZ217="+",'Расчет субсидий'!AZ217,"-")</f>
        <v>-</v>
      </c>
    </row>
    <row r="218" spans="1:34" ht="15" customHeight="1">
      <c r="A218" s="38" t="s">
        <v>216</v>
      </c>
      <c r="B218" s="70">
        <f>'Расчет субсидий'!AS218</f>
        <v>29.163636363636442</v>
      </c>
      <c r="C218" s="73">
        <f>'Расчет субсидий'!D218-1</f>
        <v>-4.2057508839815849E-2</v>
      </c>
      <c r="D218" s="73">
        <f>C218*'Расчет субсидий'!E218</f>
        <v>-0.42057508839815849</v>
      </c>
      <c r="E218" s="74">
        <f t="shared" si="27"/>
        <v>-6.9014686368699278</v>
      </c>
      <c r="F218" s="32" t="s">
        <v>376</v>
      </c>
      <c r="G218" s="32" t="s">
        <v>376</v>
      </c>
      <c r="H218" s="32" t="s">
        <v>376</v>
      </c>
      <c r="I218" s="32" t="s">
        <v>376</v>
      </c>
      <c r="J218" s="32" t="s">
        <v>376</v>
      </c>
      <c r="K218" s="32" t="s">
        <v>376</v>
      </c>
      <c r="L218" s="73">
        <f>'Расчет субсидий'!P218-1</f>
        <v>0.43307575159343425</v>
      </c>
      <c r="M218" s="73">
        <f>L218*'Расчет субсидий'!Q218</f>
        <v>8.6615150318686851</v>
      </c>
      <c r="N218" s="74">
        <f t="shared" si="28"/>
        <v>142.13199019440756</v>
      </c>
      <c r="O218" s="73">
        <f>'Расчет субсидий'!R218-1</f>
        <v>0</v>
      </c>
      <c r="P218" s="73">
        <f>O218*'Расчет субсидий'!S218</f>
        <v>0</v>
      </c>
      <c r="Q218" s="74">
        <f t="shared" si="29"/>
        <v>0</v>
      </c>
      <c r="R218" s="73">
        <f>'Расчет субсидий'!V218-1</f>
        <v>-0.4</v>
      </c>
      <c r="S218" s="73">
        <f>R218*'Расчет субсидий'!W218</f>
        <v>-6</v>
      </c>
      <c r="T218" s="74">
        <f t="shared" si="30"/>
        <v>-98.457595239254488</v>
      </c>
      <c r="U218" s="73">
        <f>'Расчет субсидий'!Z218-1</f>
        <v>0.29032258064516125</v>
      </c>
      <c r="V218" s="73">
        <f>U218*'Расчет субсидий'!AA218</f>
        <v>10.161290322580644</v>
      </c>
      <c r="W218" s="74">
        <f t="shared" si="31"/>
        <v>166.74270161486646</v>
      </c>
      <c r="X218" s="32" t="s">
        <v>376</v>
      </c>
      <c r="Y218" s="32" t="s">
        <v>376</v>
      </c>
      <c r="Z218" s="32" t="s">
        <v>376</v>
      </c>
      <c r="AA218" s="31" t="s">
        <v>429</v>
      </c>
      <c r="AB218" s="31" t="s">
        <v>429</v>
      </c>
      <c r="AC218" s="31" t="s">
        <v>429</v>
      </c>
      <c r="AD218" s="73">
        <f>'Расчет субсидий'!AL218-1</f>
        <v>-0.53125</v>
      </c>
      <c r="AE218" s="73">
        <f>AD218*'Расчет субсидий'!AM218</f>
        <v>-10.625</v>
      </c>
      <c r="AF218" s="74">
        <f t="shared" si="32"/>
        <v>-174.35199156951313</v>
      </c>
      <c r="AG218" s="73">
        <f t="shared" si="33"/>
        <v>1.7772302660511698</v>
      </c>
      <c r="AH218" s="31" t="str">
        <f>IF('Расчет субсидий'!AZ218="+",'Расчет субсидий'!AZ218,"-")</f>
        <v>-</v>
      </c>
    </row>
    <row r="219" spans="1:34" ht="15" customHeight="1">
      <c r="A219" s="38" t="s">
        <v>217</v>
      </c>
      <c r="B219" s="70">
        <f>'Расчет субсидий'!AS219</f>
        <v>101.17272727272723</v>
      </c>
      <c r="C219" s="73">
        <f>'Расчет субсидий'!D219-1</f>
        <v>-7.5654406786156869E-2</v>
      </c>
      <c r="D219" s="73">
        <f>C219*'Расчет субсидий'!E219</f>
        <v>-0.75654406786156869</v>
      </c>
      <c r="E219" s="74">
        <f t="shared" si="27"/>
        <v>-2.4612691269946154</v>
      </c>
      <c r="F219" s="32" t="s">
        <v>376</v>
      </c>
      <c r="G219" s="32" t="s">
        <v>376</v>
      </c>
      <c r="H219" s="32" t="s">
        <v>376</v>
      </c>
      <c r="I219" s="32" t="s">
        <v>376</v>
      </c>
      <c r="J219" s="32" t="s">
        <v>376</v>
      </c>
      <c r="K219" s="32" t="s">
        <v>376</v>
      </c>
      <c r="L219" s="73">
        <f>'Расчет субсидий'!P219-1</f>
        <v>-0.16379848923723517</v>
      </c>
      <c r="M219" s="73">
        <f>L219*'Расчет субсидий'!Q219</f>
        <v>-3.2759697847447034</v>
      </c>
      <c r="N219" s="74">
        <f t="shared" si="28"/>
        <v>-10.657731168192434</v>
      </c>
      <c r="O219" s="73">
        <f>'Расчет субсидий'!R219-1</f>
        <v>0</v>
      </c>
      <c r="P219" s="73">
        <f>O219*'Расчет субсидий'!S219</f>
        <v>0</v>
      </c>
      <c r="Q219" s="74">
        <f t="shared" si="29"/>
        <v>0</v>
      </c>
      <c r="R219" s="73">
        <f>'Расчет субсидий'!V219-1</f>
        <v>0.80833333333333335</v>
      </c>
      <c r="S219" s="73">
        <f>R219*'Расчет субсидий'!W219</f>
        <v>24.25</v>
      </c>
      <c r="T219" s="74">
        <f t="shared" si="30"/>
        <v>78.892663183951683</v>
      </c>
      <c r="U219" s="73">
        <f>'Расчет субсидий'!Z219-1</f>
        <v>0.2583333333333333</v>
      </c>
      <c r="V219" s="73">
        <f>U219*'Расчет субсидий'!AA219</f>
        <v>5.1666666666666661</v>
      </c>
      <c r="W219" s="74">
        <f t="shared" si="31"/>
        <v>16.808746107920971</v>
      </c>
      <c r="X219" s="32" t="s">
        <v>376</v>
      </c>
      <c r="Y219" s="32" t="s">
        <v>376</v>
      </c>
      <c r="Z219" s="32" t="s">
        <v>376</v>
      </c>
      <c r="AA219" s="31" t="s">
        <v>429</v>
      </c>
      <c r="AB219" s="31" t="s">
        <v>429</v>
      </c>
      <c r="AC219" s="31" t="s">
        <v>429</v>
      </c>
      <c r="AD219" s="73">
        <f>'Расчет субсидий'!AL219-1</f>
        <v>0.28571428571428581</v>
      </c>
      <c r="AE219" s="73">
        <f>AD219*'Расчет субсидий'!AM219</f>
        <v>5.7142857142857162</v>
      </c>
      <c r="AF219" s="74">
        <f t="shared" si="32"/>
        <v>18.590318276041636</v>
      </c>
      <c r="AG219" s="73">
        <f t="shared" si="33"/>
        <v>31.098438528346108</v>
      </c>
      <c r="AH219" s="31" t="str">
        <f>IF('Расчет субсидий'!AZ219="+",'Расчет субсидий'!AZ219,"-")</f>
        <v>-</v>
      </c>
    </row>
    <row r="220" spans="1:34" ht="15" customHeight="1">
      <c r="A220" s="38" t="s">
        <v>218</v>
      </c>
      <c r="B220" s="70">
        <f>'Расчет субсидий'!AS220</f>
        <v>-282.10909090909104</v>
      </c>
      <c r="C220" s="73">
        <f>'Расчет субсидий'!D220-1</f>
        <v>-0.2435647274000089</v>
      </c>
      <c r="D220" s="73">
        <f>C220*'Расчет субсидий'!E220</f>
        <v>-2.4356472740000887</v>
      </c>
      <c r="E220" s="74">
        <f t="shared" si="27"/>
        <v>-38.3522849495169</v>
      </c>
      <c r="F220" s="32" t="s">
        <v>376</v>
      </c>
      <c r="G220" s="32" t="s">
        <v>376</v>
      </c>
      <c r="H220" s="32" t="s">
        <v>376</v>
      </c>
      <c r="I220" s="32" t="s">
        <v>376</v>
      </c>
      <c r="J220" s="32" t="s">
        <v>376</v>
      </c>
      <c r="K220" s="32" t="s">
        <v>376</v>
      </c>
      <c r="L220" s="73">
        <f>'Расчет субсидий'!P220-1</f>
        <v>-0.305461701258679</v>
      </c>
      <c r="M220" s="73">
        <f>L220*'Расчет субсидий'!Q220</f>
        <v>-6.1092340251735795</v>
      </c>
      <c r="N220" s="74">
        <f t="shared" si="28"/>
        <v>-96.197461207896026</v>
      </c>
      <c r="O220" s="73">
        <f>'Расчет субсидий'!R220-1</f>
        <v>0</v>
      </c>
      <c r="P220" s="73">
        <f>O220*'Расчет субсидий'!S220</f>
        <v>0</v>
      </c>
      <c r="Q220" s="74">
        <f t="shared" si="29"/>
        <v>0</v>
      </c>
      <c r="R220" s="73">
        <f>'Расчет субсидий'!V220-1</f>
        <v>-0.50560000000000005</v>
      </c>
      <c r="S220" s="73">
        <f>R220*'Расчет субсидий'!W220</f>
        <v>-15.168000000000001</v>
      </c>
      <c r="T220" s="74">
        <f t="shared" si="30"/>
        <v>-238.83895846663191</v>
      </c>
      <c r="U220" s="73">
        <f>'Расчет субсидий'!Z220-1</f>
        <v>0.75</v>
      </c>
      <c r="V220" s="73">
        <f>U220*'Расчет субсидий'!AA220</f>
        <v>15</v>
      </c>
      <c r="W220" s="74">
        <f t="shared" si="31"/>
        <v>236.1935902557673</v>
      </c>
      <c r="X220" s="32" t="s">
        <v>376</v>
      </c>
      <c r="Y220" s="32" t="s">
        <v>376</v>
      </c>
      <c r="Z220" s="32" t="s">
        <v>376</v>
      </c>
      <c r="AA220" s="31" t="s">
        <v>429</v>
      </c>
      <c r="AB220" s="31" t="s">
        <v>429</v>
      </c>
      <c r="AC220" s="31" t="s">
        <v>429</v>
      </c>
      <c r="AD220" s="73">
        <f>'Расчет субсидий'!AL220-1</f>
        <v>-0.46015424164524421</v>
      </c>
      <c r="AE220" s="73">
        <f>AD220*'Расчет субсидий'!AM220</f>
        <v>-9.2030848329048851</v>
      </c>
      <c r="AF220" s="74">
        <f t="shared" si="32"/>
        <v>-144.91397654081354</v>
      </c>
      <c r="AG220" s="73">
        <f t="shared" si="33"/>
        <v>-17.915966132078552</v>
      </c>
      <c r="AH220" s="31" t="str">
        <f>IF('Расчет субсидий'!AZ220="+",'Расчет субсидий'!AZ220,"-")</f>
        <v>-</v>
      </c>
    </row>
    <row r="221" spans="1:34" ht="15" customHeight="1">
      <c r="A221" s="38" t="s">
        <v>219</v>
      </c>
      <c r="B221" s="70">
        <f>'Расчет субсидий'!AS221</f>
        <v>26.818181818181813</v>
      </c>
      <c r="C221" s="73">
        <f>'Расчет субсидий'!D221-1</f>
        <v>1.1000625834612241</v>
      </c>
      <c r="D221" s="73">
        <f>C221*'Расчет субсидий'!E221</f>
        <v>11.00062583461224</v>
      </c>
      <c r="E221" s="74">
        <f t="shared" si="27"/>
        <v>4.0556775577427446</v>
      </c>
      <c r="F221" s="32" t="s">
        <v>376</v>
      </c>
      <c r="G221" s="32" t="s">
        <v>376</v>
      </c>
      <c r="H221" s="32" t="s">
        <v>376</v>
      </c>
      <c r="I221" s="32" t="s">
        <v>376</v>
      </c>
      <c r="J221" s="32" t="s">
        <v>376</v>
      </c>
      <c r="K221" s="32" t="s">
        <v>376</v>
      </c>
      <c r="L221" s="73">
        <f>'Расчет субсидий'!P221-1</f>
        <v>-0.36560324535483557</v>
      </c>
      <c r="M221" s="73">
        <f>L221*'Расчет субсидий'!Q221</f>
        <v>-7.3120649070967119</v>
      </c>
      <c r="N221" s="74">
        <f t="shared" si="28"/>
        <v>-2.6957900387051699</v>
      </c>
      <c r="O221" s="73">
        <f>'Расчет субсидий'!R221-1</f>
        <v>0</v>
      </c>
      <c r="P221" s="73">
        <f>O221*'Расчет субсидий'!S221</f>
        <v>0</v>
      </c>
      <c r="Q221" s="74">
        <f t="shared" si="29"/>
        <v>0</v>
      </c>
      <c r="R221" s="73">
        <f>'Расчет субсидий'!V221-1</f>
        <v>4.1550000000000002</v>
      </c>
      <c r="S221" s="73">
        <f>R221*'Расчет субсидий'!W221</f>
        <v>41.550000000000004</v>
      </c>
      <c r="T221" s="74">
        <f t="shared" si="30"/>
        <v>15.318528696249487</v>
      </c>
      <c r="U221" s="73">
        <f>'Расчет субсидий'!Z221-1</f>
        <v>0.34303242769500453</v>
      </c>
      <c r="V221" s="73">
        <f>U221*'Расчет субсидий'!AA221</f>
        <v>13.721297107800181</v>
      </c>
      <c r="W221" s="74">
        <f t="shared" si="31"/>
        <v>5.0587264379206287</v>
      </c>
      <c r="X221" s="32" t="s">
        <v>376</v>
      </c>
      <c r="Y221" s="32" t="s">
        <v>376</v>
      </c>
      <c r="Z221" s="32" t="s">
        <v>376</v>
      </c>
      <c r="AA221" s="31" t="s">
        <v>429</v>
      </c>
      <c r="AB221" s="31" t="s">
        <v>429</v>
      </c>
      <c r="AC221" s="31" t="s">
        <v>429</v>
      </c>
      <c r="AD221" s="73">
        <f>'Расчет субсидий'!AL221-1</f>
        <v>0.6890909090909092</v>
      </c>
      <c r="AE221" s="73">
        <f>AD221*'Расчет субсидий'!AM221</f>
        <v>13.781818181818185</v>
      </c>
      <c r="AF221" s="74">
        <f t="shared" si="32"/>
        <v>5.081039164974122</v>
      </c>
      <c r="AG221" s="73">
        <f t="shared" si="33"/>
        <v>72.7416762171339</v>
      </c>
      <c r="AH221" s="31" t="str">
        <f>IF('Расчет субсидий'!AZ221="+",'Расчет субсидий'!AZ221,"-")</f>
        <v>-</v>
      </c>
    </row>
    <row r="222" spans="1:34" ht="15" customHeight="1">
      <c r="A222" s="38" t="s">
        <v>220</v>
      </c>
      <c r="B222" s="70">
        <f>'Расчет субсидий'!AS222</f>
        <v>-25.845454545454572</v>
      </c>
      <c r="C222" s="73">
        <f>'Расчет субсидий'!D222-1</f>
        <v>-1</v>
      </c>
      <c r="D222" s="73">
        <f>C222*'Расчет субсидий'!E222</f>
        <v>0</v>
      </c>
      <c r="E222" s="74">
        <f t="shared" si="27"/>
        <v>0</v>
      </c>
      <c r="F222" s="32" t="s">
        <v>376</v>
      </c>
      <c r="G222" s="32" t="s">
        <v>376</v>
      </c>
      <c r="H222" s="32" t="s">
        <v>376</v>
      </c>
      <c r="I222" s="32" t="s">
        <v>376</v>
      </c>
      <c r="J222" s="32" t="s">
        <v>376</v>
      </c>
      <c r="K222" s="32" t="s">
        <v>376</v>
      </c>
      <c r="L222" s="73">
        <f>'Расчет субсидий'!P222-1</f>
        <v>-0.47359069617186245</v>
      </c>
      <c r="M222" s="73">
        <f>L222*'Расчет субсидий'!Q222</f>
        <v>-9.4718139234372494</v>
      </c>
      <c r="N222" s="74">
        <f t="shared" si="28"/>
        <v>-37.985354537895368</v>
      </c>
      <c r="O222" s="73">
        <f>'Расчет субсидий'!R222-1</f>
        <v>0</v>
      </c>
      <c r="P222" s="73">
        <f>O222*'Расчет субсидий'!S222</f>
        <v>0</v>
      </c>
      <c r="Q222" s="74">
        <f t="shared" si="29"/>
        <v>0</v>
      </c>
      <c r="R222" s="73">
        <f>'Расчет субсидий'!V222-1</f>
        <v>-7.999999999999996E-2</v>
      </c>
      <c r="S222" s="73">
        <f>R222*'Расчет субсидий'!W222</f>
        <v>-1.9999999999999991</v>
      </c>
      <c r="T222" s="74">
        <f t="shared" si="30"/>
        <v>-8.0207138452970685</v>
      </c>
      <c r="U222" s="73">
        <f>'Расчет субсидий'!Z222-1</f>
        <v>0.27272727272727249</v>
      </c>
      <c r="V222" s="73">
        <f>U222*'Расчет субсидий'!AA222</f>
        <v>6.8181818181818121</v>
      </c>
      <c r="W222" s="74">
        <f t="shared" si="31"/>
        <v>27.343342654421814</v>
      </c>
      <c r="X222" s="32" t="s">
        <v>376</v>
      </c>
      <c r="Y222" s="32" t="s">
        <v>376</v>
      </c>
      <c r="Z222" s="32" t="s">
        <v>376</v>
      </c>
      <c r="AA222" s="31" t="s">
        <v>429</v>
      </c>
      <c r="AB222" s="31" t="s">
        <v>429</v>
      </c>
      <c r="AC222" s="31" t="s">
        <v>429</v>
      </c>
      <c r="AD222" s="73">
        <f>'Расчет субсидий'!AL222-1</f>
        <v>-8.9552238805970186E-2</v>
      </c>
      <c r="AE222" s="73">
        <f>AD222*'Расчет субсидий'!AM222</f>
        <v>-1.7910447761194037</v>
      </c>
      <c r="AF222" s="74">
        <f t="shared" si="32"/>
        <v>-7.1827288166839489</v>
      </c>
      <c r="AG222" s="73">
        <f t="shared" si="33"/>
        <v>-6.444676881374841</v>
      </c>
      <c r="AH222" s="31" t="str">
        <f>IF('Расчет субсидий'!AZ222="+",'Расчет субсидий'!AZ222,"-")</f>
        <v>-</v>
      </c>
    </row>
    <row r="223" spans="1:34" ht="15" customHeight="1">
      <c r="A223" s="38" t="s">
        <v>221</v>
      </c>
      <c r="B223" s="70">
        <f>'Расчет субсидий'!AS223</f>
        <v>-1.4272727272727934</v>
      </c>
      <c r="C223" s="73">
        <f>'Расчет субсидий'!D223-1</f>
        <v>0.42769168026101134</v>
      </c>
      <c r="D223" s="73">
        <f>C223*'Расчет субсидий'!E223</f>
        <v>4.2769168026101134</v>
      </c>
      <c r="E223" s="74">
        <f t="shared" si="27"/>
        <v>45.640874158522784</v>
      </c>
      <c r="F223" s="32" t="s">
        <v>376</v>
      </c>
      <c r="G223" s="32" t="s">
        <v>376</v>
      </c>
      <c r="H223" s="32" t="s">
        <v>376</v>
      </c>
      <c r="I223" s="32" t="s">
        <v>376</v>
      </c>
      <c r="J223" s="32" t="s">
        <v>376</v>
      </c>
      <c r="K223" s="32" t="s">
        <v>376</v>
      </c>
      <c r="L223" s="73">
        <f>'Расчет субсидий'!P223-1</f>
        <v>-0.5885731713515987</v>
      </c>
      <c r="M223" s="73">
        <f>L223*'Расчет субсидий'!Q223</f>
        <v>-11.771463427031975</v>
      </c>
      <c r="N223" s="74">
        <f t="shared" si="28"/>
        <v>-125.61850176906441</v>
      </c>
      <c r="O223" s="73">
        <f>'Расчет субсидий'!R223-1</f>
        <v>0</v>
      </c>
      <c r="P223" s="73">
        <f>O223*'Расчет субсидий'!S223</f>
        <v>0</v>
      </c>
      <c r="Q223" s="74">
        <f t="shared" si="29"/>
        <v>0</v>
      </c>
      <c r="R223" s="73">
        <f>'Расчет субсидий'!V223-1</f>
        <v>0.25045454545454549</v>
      </c>
      <c r="S223" s="73">
        <f>R223*'Расчет субсидий'!W223</f>
        <v>3.7568181818181823</v>
      </c>
      <c r="T223" s="74">
        <f t="shared" si="30"/>
        <v>40.090671337860215</v>
      </c>
      <c r="U223" s="73">
        <f>'Расчет субсидий'!Z223-1</f>
        <v>-1.5204118280857104E-2</v>
      </c>
      <c r="V223" s="73">
        <f>U223*'Расчет субсидий'!AA223</f>
        <v>-0.53214413982999864</v>
      </c>
      <c r="W223" s="74">
        <f t="shared" si="31"/>
        <v>-5.6787458912818112</v>
      </c>
      <c r="X223" s="32" t="s">
        <v>376</v>
      </c>
      <c r="Y223" s="32" t="s">
        <v>376</v>
      </c>
      <c r="Z223" s="32" t="s">
        <v>376</v>
      </c>
      <c r="AA223" s="31" t="s">
        <v>429</v>
      </c>
      <c r="AB223" s="31" t="s">
        <v>429</v>
      </c>
      <c r="AC223" s="31" t="s">
        <v>429</v>
      </c>
      <c r="AD223" s="73">
        <f>'Расчет субсидий'!AL223-1</f>
        <v>0.206806282722513</v>
      </c>
      <c r="AE223" s="73">
        <f>AD223*'Расчет субсидий'!AM223</f>
        <v>4.13612565445026</v>
      </c>
      <c r="AF223" s="74">
        <f t="shared" si="32"/>
        <v>44.138429436690402</v>
      </c>
      <c r="AG223" s="73">
        <f t="shared" si="33"/>
        <v>-0.13374692798341759</v>
      </c>
      <c r="AH223" s="31" t="str">
        <f>IF('Расчет субсидий'!AZ223="+",'Расчет субсидий'!AZ223,"-")</f>
        <v>-</v>
      </c>
    </row>
    <row r="224" spans="1:34" ht="15" customHeight="1">
      <c r="A224" s="38" t="s">
        <v>222</v>
      </c>
      <c r="B224" s="70">
        <f>'Расчет субсидий'!AS224</f>
        <v>-28.581818181818164</v>
      </c>
      <c r="C224" s="73">
        <f>'Расчет субсидий'!D224-1</f>
        <v>-1</v>
      </c>
      <c r="D224" s="73">
        <f>C224*'Расчет субсидий'!E224</f>
        <v>0</v>
      </c>
      <c r="E224" s="74">
        <f t="shared" si="27"/>
        <v>0</v>
      </c>
      <c r="F224" s="32" t="s">
        <v>376</v>
      </c>
      <c r="G224" s="32" t="s">
        <v>376</v>
      </c>
      <c r="H224" s="32" t="s">
        <v>376</v>
      </c>
      <c r="I224" s="32" t="s">
        <v>376</v>
      </c>
      <c r="J224" s="32" t="s">
        <v>376</v>
      </c>
      <c r="K224" s="32" t="s">
        <v>376</v>
      </c>
      <c r="L224" s="73">
        <f>'Расчет субсидий'!P224-1</f>
        <v>-0.22446626057129349</v>
      </c>
      <c r="M224" s="73">
        <f>L224*'Расчет субсидий'!Q224</f>
        <v>-4.4893252114258697</v>
      </c>
      <c r="N224" s="74">
        <f t="shared" si="28"/>
        <v>-12.900123650003751</v>
      </c>
      <c r="O224" s="73">
        <f>'Расчет субсидий'!R224-1</f>
        <v>0</v>
      </c>
      <c r="P224" s="73">
        <f>O224*'Расчет субсидий'!S224</f>
        <v>0</v>
      </c>
      <c r="Q224" s="74">
        <f t="shared" si="29"/>
        <v>0</v>
      </c>
      <c r="R224" s="73">
        <f>'Расчет субсидий'!V224-1</f>
        <v>-6.0000000000000053E-2</v>
      </c>
      <c r="S224" s="73">
        <f>R224*'Расчет субсидий'!W224</f>
        <v>-1.8000000000000016</v>
      </c>
      <c r="T224" s="74">
        <f t="shared" si="30"/>
        <v>-5.1723191073145083</v>
      </c>
      <c r="U224" s="73">
        <f>'Расчет субсидий'!Z224-1</f>
        <v>-0.15555555555555556</v>
      </c>
      <c r="V224" s="73">
        <f>U224*'Расчет субсидий'!AA224</f>
        <v>-3.1111111111111112</v>
      </c>
      <c r="W224" s="74">
        <f t="shared" si="31"/>
        <v>-8.939810802765809</v>
      </c>
      <c r="X224" s="32" t="s">
        <v>376</v>
      </c>
      <c r="Y224" s="32" t="s">
        <v>376</v>
      </c>
      <c r="Z224" s="32" t="s">
        <v>376</v>
      </c>
      <c r="AA224" s="31" t="s">
        <v>429</v>
      </c>
      <c r="AB224" s="31" t="s">
        <v>429</v>
      </c>
      <c r="AC224" s="31" t="s">
        <v>429</v>
      </c>
      <c r="AD224" s="73">
        <f>'Расчет субсидий'!AL224-1</f>
        <v>-2.7310924369747913E-2</v>
      </c>
      <c r="AE224" s="73">
        <f>AD224*'Расчет субсидий'!AM224</f>
        <v>-0.54621848739495826</v>
      </c>
      <c r="AF224" s="74">
        <f t="shared" si="32"/>
        <v>-1.5695646217340942</v>
      </c>
      <c r="AG224" s="73">
        <f t="shared" si="33"/>
        <v>-9.9466548099319407</v>
      </c>
      <c r="AH224" s="31" t="str">
        <f>IF('Расчет субсидий'!AZ224="+",'Расчет субсидий'!AZ224,"-")</f>
        <v>-</v>
      </c>
    </row>
    <row r="225" spans="1:34" ht="15" customHeight="1">
      <c r="A225" s="38" t="s">
        <v>223</v>
      </c>
      <c r="B225" s="70">
        <f>'Расчет субсидий'!AS225</f>
        <v>-53.136363636363626</v>
      </c>
      <c r="C225" s="73">
        <f>'Расчет субсидий'!D225-1</f>
        <v>-1</v>
      </c>
      <c r="D225" s="73">
        <f>C225*'Расчет субсидий'!E225</f>
        <v>0</v>
      </c>
      <c r="E225" s="74">
        <f t="shared" si="27"/>
        <v>0</v>
      </c>
      <c r="F225" s="32" t="s">
        <v>376</v>
      </c>
      <c r="G225" s="32" t="s">
        <v>376</v>
      </c>
      <c r="H225" s="32" t="s">
        <v>376</v>
      </c>
      <c r="I225" s="32" t="s">
        <v>376</v>
      </c>
      <c r="J225" s="32" t="s">
        <v>376</v>
      </c>
      <c r="K225" s="32" t="s">
        <v>376</v>
      </c>
      <c r="L225" s="73">
        <f>'Расчет субсидий'!P225-1</f>
        <v>-0.52120190957596191</v>
      </c>
      <c r="M225" s="73">
        <f>L225*'Расчет субсидий'!Q225</f>
        <v>-10.424038191519237</v>
      </c>
      <c r="N225" s="74">
        <f t="shared" si="28"/>
        <v>-28.132962904845073</v>
      </c>
      <c r="O225" s="73">
        <f>'Расчет субсидий'!R225-1</f>
        <v>0</v>
      </c>
      <c r="P225" s="73">
        <f>O225*'Расчет субсидий'!S225</f>
        <v>0</v>
      </c>
      <c r="Q225" s="74">
        <f t="shared" si="29"/>
        <v>0</v>
      </c>
      <c r="R225" s="73">
        <f>'Расчет субсидий'!V225-1</f>
        <v>-0.30413043478260859</v>
      </c>
      <c r="S225" s="73">
        <f>R225*'Расчет субсидий'!W225</f>
        <v>-12.165217391304344</v>
      </c>
      <c r="T225" s="74">
        <f t="shared" si="30"/>
        <v>-32.832152310932905</v>
      </c>
      <c r="U225" s="73">
        <f>'Расчет субсидий'!Z225-1</f>
        <v>0.65909090909090917</v>
      </c>
      <c r="V225" s="73">
        <f>U225*'Расчет субсидий'!AA225</f>
        <v>6.5909090909090917</v>
      </c>
      <c r="W225" s="74">
        <f t="shared" si="31"/>
        <v>17.787904990084037</v>
      </c>
      <c r="X225" s="32" t="s">
        <v>376</v>
      </c>
      <c r="Y225" s="32" t="s">
        <v>376</v>
      </c>
      <c r="Z225" s="32" t="s">
        <v>376</v>
      </c>
      <c r="AA225" s="31" t="s">
        <v>429</v>
      </c>
      <c r="AB225" s="31" t="s">
        <v>429</v>
      </c>
      <c r="AC225" s="31" t="s">
        <v>429</v>
      </c>
      <c r="AD225" s="73">
        <f>'Расчет субсидий'!AL225-1</f>
        <v>-0.1845070422535211</v>
      </c>
      <c r="AE225" s="73">
        <f>AD225*'Расчет субсидий'!AM225</f>
        <v>-3.6901408450704221</v>
      </c>
      <c r="AF225" s="74">
        <f t="shared" si="32"/>
        <v>-9.9591534106696802</v>
      </c>
      <c r="AG225" s="73">
        <f t="shared" si="33"/>
        <v>-19.688487336984913</v>
      </c>
      <c r="AH225" s="31" t="str">
        <f>IF('Расчет субсидий'!AZ225="+",'Расчет субсидий'!AZ225,"-")</f>
        <v>-</v>
      </c>
    </row>
    <row r="226" spans="1:34" ht="15" customHeight="1">
      <c r="A226" s="37" t="s">
        <v>224</v>
      </c>
      <c r="B226" s="75"/>
      <c r="C226" s="76"/>
      <c r="D226" s="76"/>
      <c r="E226" s="77"/>
      <c r="F226" s="76"/>
      <c r="G226" s="76"/>
      <c r="H226" s="77"/>
      <c r="I226" s="77"/>
      <c r="J226" s="77"/>
      <c r="K226" s="77"/>
      <c r="L226" s="76"/>
      <c r="M226" s="76"/>
      <c r="N226" s="77"/>
      <c r="O226" s="76"/>
      <c r="P226" s="76"/>
      <c r="Q226" s="77"/>
      <c r="R226" s="76"/>
      <c r="S226" s="76"/>
      <c r="T226" s="77"/>
      <c r="U226" s="76"/>
      <c r="V226" s="76"/>
      <c r="W226" s="77"/>
      <c r="X226" s="77"/>
      <c r="Y226" s="77"/>
      <c r="Z226" s="77"/>
      <c r="AA226" s="77"/>
      <c r="AB226" s="77"/>
      <c r="AC226" s="77"/>
      <c r="AD226" s="76"/>
      <c r="AE226" s="76"/>
      <c r="AF226" s="77"/>
      <c r="AG226" s="77"/>
      <c r="AH226" s="78"/>
    </row>
    <row r="227" spans="1:34" ht="15" customHeight="1">
      <c r="A227" s="38" t="s">
        <v>225</v>
      </c>
      <c r="B227" s="70">
        <f>'Расчет субсидий'!AS227</f>
        <v>205.28181818181815</v>
      </c>
      <c r="C227" s="73">
        <f>'Расчет субсидий'!D227-1</f>
        <v>-1</v>
      </c>
      <c r="D227" s="73">
        <f>C227*'Расчет субсидий'!E227</f>
        <v>0</v>
      </c>
      <c r="E227" s="74">
        <f t="shared" si="27"/>
        <v>0</v>
      </c>
      <c r="F227" s="32" t="s">
        <v>376</v>
      </c>
      <c r="G227" s="32" t="s">
        <v>376</v>
      </c>
      <c r="H227" s="32" t="s">
        <v>376</v>
      </c>
      <c r="I227" s="32" t="s">
        <v>376</v>
      </c>
      <c r="J227" s="32" t="s">
        <v>376</v>
      </c>
      <c r="K227" s="32" t="s">
        <v>376</v>
      </c>
      <c r="L227" s="73">
        <f>'Расчет субсидий'!P227-1</f>
        <v>-0.34978196006426432</v>
      </c>
      <c r="M227" s="73">
        <f>L227*'Расчет субсидий'!Q227</f>
        <v>-6.9956392012852859</v>
      </c>
      <c r="N227" s="74">
        <f t="shared" si="28"/>
        <v>-12.344043306839477</v>
      </c>
      <c r="O227" s="73">
        <f>'Расчет субсидий'!R227-1</f>
        <v>0</v>
      </c>
      <c r="P227" s="73">
        <f>O227*'Расчет субсидий'!S227</f>
        <v>0</v>
      </c>
      <c r="Q227" s="74">
        <f t="shared" si="29"/>
        <v>0</v>
      </c>
      <c r="R227" s="73">
        <f>'Расчет субсидий'!V227-1</f>
        <v>1.4</v>
      </c>
      <c r="S227" s="73">
        <f>R227*'Расчет субсидий'!W227</f>
        <v>28</v>
      </c>
      <c r="T227" s="74">
        <f t="shared" si="30"/>
        <v>49.406952337965528</v>
      </c>
      <c r="U227" s="73">
        <f>'Расчет субсидий'!Z227-1</f>
        <v>3.5999999999999996</v>
      </c>
      <c r="V227" s="73">
        <f>U227*'Расчет субсидий'!AA227</f>
        <v>107.99999999999999</v>
      </c>
      <c r="W227" s="74">
        <f t="shared" si="31"/>
        <v>190.56967330358128</v>
      </c>
      <c r="X227" s="32" t="s">
        <v>376</v>
      </c>
      <c r="Y227" s="32" t="s">
        <v>376</v>
      </c>
      <c r="Z227" s="32" t="s">
        <v>376</v>
      </c>
      <c r="AA227" s="31" t="s">
        <v>429</v>
      </c>
      <c r="AB227" s="31" t="s">
        <v>429</v>
      </c>
      <c r="AC227" s="31" t="s">
        <v>429</v>
      </c>
      <c r="AD227" s="73">
        <f>'Расчет субсидий'!AL227-1</f>
        <v>-0.6333333333333333</v>
      </c>
      <c r="AE227" s="73">
        <f>AD227*'Расчет субсидий'!AM227</f>
        <v>-12.666666666666666</v>
      </c>
      <c r="AF227" s="74">
        <f t="shared" si="32"/>
        <v>-22.350764152889166</v>
      </c>
      <c r="AG227" s="73">
        <f t="shared" si="33"/>
        <v>116.33769413204801</v>
      </c>
      <c r="AH227" s="31" t="str">
        <f>IF('Расчет субсидий'!AZ227="+",'Расчет субсидий'!AZ227,"-")</f>
        <v>-</v>
      </c>
    </row>
    <row r="228" spans="1:34" ht="15" customHeight="1">
      <c r="A228" s="38" t="s">
        <v>149</v>
      </c>
      <c r="B228" s="70">
        <f>'Расчет субсидий'!AS228</f>
        <v>47.390909090909076</v>
      </c>
      <c r="C228" s="73">
        <f>'Расчет субсидий'!D228-1</f>
        <v>-1</v>
      </c>
      <c r="D228" s="73">
        <f>C228*'Расчет субсидий'!E228</f>
        <v>0</v>
      </c>
      <c r="E228" s="74">
        <f t="shared" si="27"/>
        <v>0</v>
      </c>
      <c r="F228" s="32" t="s">
        <v>376</v>
      </c>
      <c r="G228" s="32" t="s">
        <v>376</v>
      </c>
      <c r="H228" s="32" t="s">
        <v>376</v>
      </c>
      <c r="I228" s="32" t="s">
        <v>376</v>
      </c>
      <c r="J228" s="32" t="s">
        <v>376</v>
      </c>
      <c r="K228" s="32" t="s">
        <v>376</v>
      </c>
      <c r="L228" s="73">
        <f>'Расчет субсидий'!P228-1</f>
        <v>-0.10180852409257624</v>
      </c>
      <c r="M228" s="73">
        <f>L228*'Расчет субсидий'!Q228</f>
        <v>-2.0361704818515247</v>
      </c>
      <c r="N228" s="74">
        <f t="shared" si="28"/>
        <v>-10.911861803128028</v>
      </c>
      <c r="O228" s="73">
        <f>'Расчет субсидий'!R228-1</f>
        <v>0</v>
      </c>
      <c r="P228" s="73">
        <f>O228*'Расчет субсидий'!S228</f>
        <v>0</v>
      </c>
      <c r="Q228" s="74">
        <f t="shared" si="29"/>
        <v>0</v>
      </c>
      <c r="R228" s="73">
        <f>'Расчет субсидий'!V228-1</f>
        <v>0.2642335766423356</v>
      </c>
      <c r="S228" s="73">
        <f>R228*'Расчет субсидий'!W228</f>
        <v>7.927007299270068</v>
      </c>
      <c r="T228" s="74">
        <f t="shared" si="30"/>
        <v>42.480926294230358</v>
      </c>
      <c r="U228" s="73">
        <f>'Расчет субсидий'!Z228-1</f>
        <v>6.6666666666666652E-2</v>
      </c>
      <c r="V228" s="73">
        <f>U228*'Расчет субсидий'!AA228</f>
        <v>1.333333333333333</v>
      </c>
      <c r="W228" s="74">
        <f t="shared" si="31"/>
        <v>7.1453491741062747</v>
      </c>
      <c r="X228" s="32" t="s">
        <v>376</v>
      </c>
      <c r="Y228" s="32" t="s">
        <v>376</v>
      </c>
      <c r="Z228" s="32" t="s">
        <v>376</v>
      </c>
      <c r="AA228" s="31" t="s">
        <v>429</v>
      </c>
      <c r="AB228" s="31" t="s">
        <v>429</v>
      </c>
      <c r="AC228" s="31" t="s">
        <v>429</v>
      </c>
      <c r="AD228" s="73">
        <f>'Расчет субсидий'!AL228-1</f>
        <v>8.0952380952380887E-2</v>
      </c>
      <c r="AE228" s="73">
        <f>AD228*'Расчет субсидий'!AM228</f>
        <v>1.6190476190476177</v>
      </c>
      <c r="AF228" s="74">
        <f t="shared" si="32"/>
        <v>8.6764954257004714</v>
      </c>
      <c r="AG228" s="73">
        <f t="shared" si="33"/>
        <v>8.8432177697994945</v>
      </c>
      <c r="AH228" s="31" t="str">
        <f>IF('Расчет субсидий'!AZ228="+",'Расчет субсидий'!AZ228,"-")</f>
        <v>-</v>
      </c>
    </row>
    <row r="229" spans="1:34" ht="15" customHeight="1">
      <c r="A229" s="38" t="s">
        <v>226</v>
      </c>
      <c r="B229" s="70">
        <f>'Расчет субсидий'!AS229</f>
        <v>142.90909090909088</v>
      </c>
      <c r="C229" s="73">
        <f>'Расчет субсидий'!D229-1</f>
        <v>-1</v>
      </c>
      <c r="D229" s="73">
        <f>C229*'Расчет субсидий'!E229</f>
        <v>0</v>
      </c>
      <c r="E229" s="74">
        <f t="shared" si="27"/>
        <v>0</v>
      </c>
      <c r="F229" s="32" t="s">
        <v>376</v>
      </c>
      <c r="G229" s="32" t="s">
        <v>376</v>
      </c>
      <c r="H229" s="32" t="s">
        <v>376</v>
      </c>
      <c r="I229" s="32" t="s">
        <v>376</v>
      </c>
      <c r="J229" s="32" t="s">
        <v>376</v>
      </c>
      <c r="K229" s="32" t="s">
        <v>376</v>
      </c>
      <c r="L229" s="73">
        <f>'Расчет субсидий'!P229-1</f>
        <v>0.14592669194530616</v>
      </c>
      <c r="M229" s="73">
        <f>L229*'Расчет субсидий'!Q229</f>
        <v>2.9185338389061233</v>
      </c>
      <c r="N229" s="74">
        <f t="shared" si="28"/>
        <v>24.05306987554642</v>
      </c>
      <c r="O229" s="73">
        <f>'Расчет субсидий'!R229-1</f>
        <v>0</v>
      </c>
      <c r="P229" s="73">
        <f>O229*'Расчет субсидий'!S229</f>
        <v>0</v>
      </c>
      <c r="Q229" s="74">
        <f t="shared" si="29"/>
        <v>0</v>
      </c>
      <c r="R229" s="73">
        <f>'Расчет субсидий'!V229-1</f>
        <v>0.3322115384615385</v>
      </c>
      <c r="S229" s="73">
        <f>R229*'Расчет субсидий'!W229</f>
        <v>4.9831730769230775</v>
      </c>
      <c r="T229" s="74">
        <f t="shared" si="30"/>
        <v>41.06877522656945</v>
      </c>
      <c r="U229" s="73">
        <f>'Расчет субсидий'!Z229-1</f>
        <v>0.22222222222222232</v>
      </c>
      <c r="V229" s="73">
        <f>U229*'Расчет субсидий'!AA229</f>
        <v>7.7777777777777812</v>
      </c>
      <c r="W229" s="74">
        <f t="shared" si="31"/>
        <v>64.100484247076309</v>
      </c>
      <c r="X229" s="32" t="s">
        <v>376</v>
      </c>
      <c r="Y229" s="32" t="s">
        <v>376</v>
      </c>
      <c r="Z229" s="32" t="s">
        <v>376</v>
      </c>
      <c r="AA229" s="31" t="s">
        <v>429</v>
      </c>
      <c r="AB229" s="31" t="s">
        <v>429</v>
      </c>
      <c r="AC229" s="31" t="s">
        <v>429</v>
      </c>
      <c r="AD229" s="73">
        <f>'Расчет субсидий'!AL229-1</f>
        <v>8.3035714285714324E-2</v>
      </c>
      <c r="AE229" s="73">
        <f>AD229*'Расчет субсидий'!AM229</f>
        <v>1.6607142857142865</v>
      </c>
      <c r="AF229" s="74">
        <f t="shared" si="32"/>
        <v>13.686761559898693</v>
      </c>
      <c r="AG229" s="73">
        <f t="shared" si="33"/>
        <v>17.340198979321269</v>
      </c>
      <c r="AH229" s="31" t="str">
        <f>IF('Расчет субсидий'!AZ229="+",'Расчет субсидий'!AZ229,"-")</f>
        <v>-</v>
      </c>
    </row>
    <row r="230" spans="1:34" ht="15" customHeight="1">
      <c r="A230" s="38" t="s">
        <v>227</v>
      </c>
      <c r="B230" s="70">
        <f>'Расчет субсидий'!AS230</f>
        <v>-138.20909090909083</v>
      </c>
      <c r="C230" s="73">
        <f>'Расчет субсидий'!D230-1</f>
        <v>-1</v>
      </c>
      <c r="D230" s="73">
        <f>C230*'Расчет субсидий'!E230</f>
        <v>0</v>
      </c>
      <c r="E230" s="74">
        <f t="shared" si="27"/>
        <v>0</v>
      </c>
      <c r="F230" s="32" t="s">
        <v>376</v>
      </c>
      <c r="G230" s="32" t="s">
        <v>376</v>
      </c>
      <c r="H230" s="32" t="s">
        <v>376</v>
      </c>
      <c r="I230" s="32" t="s">
        <v>376</v>
      </c>
      <c r="J230" s="32" t="s">
        <v>376</v>
      </c>
      <c r="K230" s="32" t="s">
        <v>376</v>
      </c>
      <c r="L230" s="73">
        <f>'Расчет субсидий'!P230-1</f>
        <v>-0.32886115444617792</v>
      </c>
      <c r="M230" s="73">
        <f>L230*'Расчет субсидий'!Q230</f>
        <v>-6.5772230889235583</v>
      </c>
      <c r="N230" s="74">
        <f t="shared" si="28"/>
        <v>-52.935594838076682</v>
      </c>
      <c r="O230" s="73">
        <f>'Расчет субсидий'!R230-1</f>
        <v>0</v>
      </c>
      <c r="P230" s="73">
        <f>O230*'Расчет субсидий'!S230</f>
        <v>0</v>
      </c>
      <c r="Q230" s="74">
        <f t="shared" si="29"/>
        <v>0</v>
      </c>
      <c r="R230" s="73">
        <f>'Расчет субсидий'!V230-1</f>
        <v>0.1576923076923078</v>
      </c>
      <c r="S230" s="73">
        <f>R230*'Расчет субсидий'!W230</f>
        <v>3.9423076923076952</v>
      </c>
      <c r="T230" s="74">
        <f t="shared" si="30"/>
        <v>31.728953071164202</v>
      </c>
      <c r="U230" s="73">
        <f>'Расчет субсидий'!Z230-1</f>
        <v>-0.4375</v>
      </c>
      <c r="V230" s="73">
        <f>U230*'Расчет субсидий'!AA230</f>
        <v>-10.9375</v>
      </c>
      <c r="W230" s="74">
        <f t="shared" si="31"/>
        <v>-88.028497849876231</v>
      </c>
      <c r="X230" s="32" t="s">
        <v>376</v>
      </c>
      <c r="Y230" s="32" t="s">
        <v>376</v>
      </c>
      <c r="Z230" s="32" t="s">
        <v>376</v>
      </c>
      <c r="AA230" s="31" t="s">
        <v>429</v>
      </c>
      <c r="AB230" s="31" t="s">
        <v>429</v>
      </c>
      <c r="AC230" s="31" t="s">
        <v>429</v>
      </c>
      <c r="AD230" s="73">
        <f>'Расчет субсидий'!AL230-1</f>
        <v>-0.18000000000000005</v>
      </c>
      <c r="AE230" s="73">
        <f>AD230*'Расчет субсидий'!AM230</f>
        <v>-3.600000000000001</v>
      </c>
      <c r="AF230" s="74">
        <f t="shared" si="32"/>
        <v>-28.973951292302125</v>
      </c>
      <c r="AG230" s="73">
        <f t="shared" si="33"/>
        <v>-17.172415396615865</v>
      </c>
      <c r="AH230" s="31" t="str">
        <f>IF('Расчет субсидий'!AZ230="+",'Расчет субсидий'!AZ230,"-")</f>
        <v>-</v>
      </c>
    </row>
    <row r="231" spans="1:34" ht="15" customHeight="1">
      <c r="A231" s="38" t="s">
        <v>228</v>
      </c>
      <c r="B231" s="70">
        <f>'Расчет субсидий'!AS231</f>
        <v>-2.6909090909090896</v>
      </c>
      <c r="C231" s="73">
        <f>'Расчет субсидий'!D231-1</f>
        <v>8.8934890442526227E-2</v>
      </c>
      <c r="D231" s="73">
        <f>C231*'Расчет субсидий'!E231</f>
        <v>0.88934890442526227</v>
      </c>
      <c r="E231" s="74">
        <f t="shared" si="27"/>
        <v>0.10276341820766464</v>
      </c>
      <c r="F231" s="32" t="s">
        <v>376</v>
      </c>
      <c r="G231" s="32" t="s">
        <v>376</v>
      </c>
      <c r="H231" s="32" t="s">
        <v>376</v>
      </c>
      <c r="I231" s="32" t="s">
        <v>376</v>
      </c>
      <c r="J231" s="32" t="s">
        <v>376</v>
      </c>
      <c r="K231" s="32" t="s">
        <v>376</v>
      </c>
      <c r="L231" s="73">
        <f>'Расчет субсидий'!P231-1</f>
        <v>-0.20970202836115603</v>
      </c>
      <c r="M231" s="73">
        <f>L231*'Расчет субсидий'!Q231</f>
        <v>-4.1940405672231211</v>
      </c>
      <c r="N231" s="74">
        <f t="shared" si="28"/>
        <v>-0.484617389918514</v>
      </c>
      <c r="O231" s="73">
        <f>'Расчет субсидий'!R231-1</f>
        <v>0</v>
      </c>
      <c r="P231" s="73">
        <f>O231*'Расчет субсидий'!S231</f>
        <v>0</v>
      </c>
      <c r="Q231" s="74">
        <f t="shared" si="29"/>
        <v>0</v>
      </c>
      <c r="R231" s="73">
        <f>'Расчет субсидий'!V231-1</f>
        <v>-1</v>
      </c>
      <c r="S231" s="73">
        <f>R231*'Расчет субсидий'!W231</f>
        <v>-15</v>
      </c>
      <c r="T231" s="74">
        <f t="shared" si="30"/>
        <v>-1.7332357024840837</v>
      </c>
      <c r="U231" s="73">
        <f>'Расчет субсидий'!Z231-1</f>
        <v>-0.41666666666666663</v>
      </c>
      <c r="V231" s="73">
        <f>U231*'Расчет субсидий'!AA231</f>
        <v>-14.583333333333332</v>
      </c>
      <c r="W231" s="74">
        <f t="shared" si="31"/>
        <v>-1.68509026630397</v>
      </c>
      <c r="X231" s="32" t="s">
        <v>376</v>
      </c>
      <c r="Y231" s="32" t="s">
        <v>376</v>
      </c>
      <c r="Z231" s="32" t="s">
        <v>376</v>
      </c>
      <c r="AA231" s="31" t="s">
        <v>429</v>
      </c>
      <c r="AB231" s="31" t="s">
        <v>429</v>
      </c>
      <c r="AC231" s="31" t="s">
        <v>429</v>
      </c>
      <c r="AD231" s="73">
        <f>'Расчет субсидий'!AL231-1</f>
        <v>0.48</v>
      </c>
      <c r="AE231" s="73">
        <f>AD231*'Расчет субсидий'!AM231</f>
        <v>9.6</v>
      </c>
      <c r="AF231" s="74">
        <f t="shared" si="32"/>
        <v>1.1092708495898134</v>
      </c>
      <c r="AG231" s="73">
        <f t="shared" si="33"/>
        <v>-23.288024996131192</v>
      </c>
      <c r="AH231" s="31" t="str">
        <f>IF('Расчет субсидий'!AZ231="+",'Расчет субсидий'!AZ231,"-")</f>
        <v>-</v>
      </c>
    </row>
    <row r="232" spans="1:34" ht="15" customHeight="1">
      <c r="A232" s="38" t="s">
        <v>229</v>
      </c>
      <c r="B232" s="70">
        <f>'Расчет субсидий'!AS232</f>
        <v>-230.12727272727273</v>
      </c>
      <c r="C232" s="73">
        <f>'Расчет субсидий'!D232-1</f>
        <v>-8.3892935810890967E-2</v>
      </c>
      <c r="D232" s="73">
        <f>C232*'Расчет субсидий'!E232</f>
        <v>-0.83892935810890967</v>
      </c>
      <c r="E232" s="74">
        <f t="shared" si="27"/>
        <v>-7.7677472659131723</v>
      </c>
      <c r="F232" s="32" t="s">
        <v>376</v>
      </c>
      <c r="G232" s="32" t="s">
        <v>376</v>
      </c>
      <c r="H232" s="32" t="s">
        <v>376</v>
      </c>
      <c r="I232" s="32" t="s">
        <v>376</v>
      </c>
      <c r="J232" s="32" t="s">
        <v>376</v>
      </c>
      <c r="K232" s="32" t="s">
        <v>376</v>
      </c>
      <c r="L232" s="73">
        <f>'Расчет субсидий'!P232-1</f>
        <v>0.54924045171177349</v>
      </c>
      <c r="M232" s="73">
        <f>L232*'Расчет субсидий'!Q232</f>
        <v>10.98480903423547</v>
      </c>
      <c r="N232" s="74">
        <f t="shared" si="28"/>
        <v>101.70966067346008</v>
      </c>
      <c r="O232" s="73">
        <f>'Расчет субсидий'!R232-1</f>
        <v>0</v>
      </c>
      <c r="P232" s="73">
        <f>O232*'Расчет субсидий'!S232</f>
        <v>0</v>
      </c>
      <c r="Q232" s="74">
        <f t="shared" si="29"/>
        <v>0</v>
      </c>
      <c r="R232" s="73">
        <f>'Расчет субсидий'!V232-1</f>
        <v>0</v>
      </c>
      <c r="S232" s="73">
        <f>R232*'Расчет субсидий'!W232</f>
        <v>0</v>
      </c>
      <c r="T232" s="74">
        <f t="shared" si="30"/>
        <v>0</v>
      </c>
      <c r="U232" s="73">
        <f>'Расчет субсидий'!Z232-1</f>
        <v>-1</v>
      </c>
      <c r="V232" s="73">
        <f>U232*'Расчет субсидий'!AA232</f>
        <v>-35</v>
      </c>
      <c r="W232" s="74">
        <f t="shared" si="31"/>
        <v>-324.06918613481963</v>
      </c>
      <c r="X232" s="32" t="s">
        <v>376</v>
      </c>
      <c r="Y232" s="32" t="s">
        <v>376</v>
      </c>
      <c r="Z232" s="32" t="s">
        <v>376</v>
      </c>
      <c r="AA232" s="31" t="s">
        <v>429</v>
      </c>
      <c r="AB232" s="31" t="s">
        <v>429</v>
      </c>
      <c r="AC232" s="31" t="s">
        <v>429</v>
      </c>
      <c r="AD232" s="73">
        <f>'Расчет субсидий'!AL232-1</f>
        <v>0</v>
      </c>
      <c r="AE232" s="73">
        <f>AD232*'Расчет субсидий'!AM232</f>
        <v>0</v>
      </c>
      <c r="AF232" s="74">
        <f t="shared" si="32"/>
        <v>0</v>
      </c>
      <c r="AG232" s="73">
        <f t="shared" si="33"/>
        <v>-24.854120323873438</v>
      </c>
      <c r="AH232" s="31" t="str">
        <f>IF('Расчет субсидий'!AZ232="+",'Расчет субсидий'!AZ232,"-")</f>
        <v>-</v>
      </c>
    </row>
    <row r="233" spans="1:34" ht="15" customHeight="1">
      <c r="A233" s="38" t="s">
        <v>230</v>
      </c>
      <c r="B233" s="70">
        <f>'Расчет субсидий'!AS233</f>
        <v>7.3363636363636147</v>
      </c>
      <c r="C233" s="73">
        <f>'Расчет субсидий'!D233-1</f>
        <v>-1</v>
      </c>
      <c r="D233" s="73">
        <f>C233*'Расчет субсидий'!E233</f>
        <v>0</v>
      </c>
      <c r="E233" s="74">
        <f t="shared" si="27"/>
        <v>0</v>
      </c>
      <c r="F233" s="32" t="s">
        <v>376</v>
      </c>
      <c r="G233" s="32" t="s">
        <v>376</v>
      </c>
      <c r="H233" s="32" t="s">
        <v>376</v>
      </c>
      <c r="I233" s="32" t="s">
        <v>376</v>
      </c>
      <c r="J233" s="32" t="s">
        <v>376</v>
      </c>
      <c r="K233" s="32" t="s">
        <v>376</v>
      </c>
      <c r="L233" s="73">
        <f>'Расчет субсидий'!P233-1</f>
        <v>-0.56273963053328679</v>
      </c>
      <c r="M233" s="73">
        <f>L233*'Расчет субсидий'!Q233</f>
        <v>-11.254792610665735</v>
      </c>
      <c r="N233" s="74">
        <f t="shared" si="28"/>
        <v>-41.725586215652541</v>
      </c>
      <c r="O233" s="73">
        <f>'Расчет субсидий'!R233-1</f>
        <v>0</v>
      </c>
      <c r="P233" s="73">
        <f>O233*'Расчет субсидий'!S233</f>
        <v>0</v>
      </c>
      <c r="Q233" s="74">
        <f t="shared" si="29"/>
        <v>0</v>
      </c>
      <c r="R233" s="73">
        <f>'Расчет субсидий'!V233-1</f>
        <v>-2.4602026049204029E-2</v>
      </c>
      <c r="S233" s="73">
        <f>R233*'Расчет субсидий'!W233</f>
        <v>-0.73806078147612086</v>
      </c>
      <c r="T233" s="74">
        <f t="shared" si="30"/>
        <v>-2.7362582177382428</v>
      </c>
      <c r="U233" s="73">
        <f>'Расчет субсидий'!Z233-1</f>
        <v>0.73636363636363655</v>
      </c>
      <c r="V233" s="73">
        <f>U233*'Расчет субсидий'!AA233</f>
        <v>14.72727272727273</v>
      </c>
      <c r="W233" s="74">
        <f t="shared" si="31"/>
        <v>54.599325741542728</v>
      </c>
      <c r="X233" s="32" t="s">
        <v>376</v>
      </c>
      <c r="Y233" s="32" t="s">
        <v>376</v>
      </c>
      <c r="Z233" s="32" t="s">
        <v>376</v>
      </c>
      <c r="AA233" s="31" t="s">
        <v>429</v>
      </c>
      <c r="AB233" s="31" t="s">
        <v>429</v>
      </c>
      <c r="AC233" s="31" t="s">
        <v>429</v>
      </c>
      <c r="AD233" s="73">
        <f>'Расчет субсидий'!AL233-1</f>
        <v>-3.7777777777777799E-2</v>
      </c>
      <c r="AE233" s="73">
        <f>AD233*'Расчет субсидий'!AM233</f>
        <v>-0.75555555555555598</v>
      </c>
      <c r="AF233" s="74">
        <f t="shared" si="32"/>
        <v>-2.8011176717883388</v>
      </c>
      <c r="AG233" s="73">
        <f t="shared" si="33"/>
        <v>1.978863779575319</v>
      </c>
      <c r="AH233" s="31" t="str">
        <f>IF('Расчет субсидий'!AZ233="+",'Расчет субсидий'!AZ233,"-")</f>
        <v>-</v>
      </c>
    </row>
    <row r="234" spans="1:34" ht="15" customHeight="1">
      <c r="A234" s="38" t="s">
        <v>231</v>
      </c>
      <c r="B234" s="70">
        <f>'Расчет субсидий'!AS234</f>
        <v>-266.83636363636361</v>
      </c>
      <c r="C234" s="73">
        <f>'Расчет субсидий'!D234-1</f>
        <v>-1</v>
      </c>
      <c r="D234" s="73">
        <f>C234*'Расчет субсидий'!E234</f>
        <v>0</v>
      </c>
      <c r="E234" s="74">
        <f t="shared" si="27"/>
        <v>0</v>
      </c>
      <c r="F234" s="32" t="s">
        <v>376</v>
      </c>
      <c r="G234" s="32" t="s">
        <v>376</v>
      </c>
      <c r="H234" s="32" t="s">
        <v>376</v>
      </c>
      <c r="I234" s="32" t="s">
        <v>376</v>
      </c>
      <c r="J234" s="32" t="s">
        <v>376</v>
      </c>
      <c r="K234" s="32" t="s">
        <v>376</v>
      </c>
      <c r="L234" s="73">
        <f>'Расчет субсидий'!P234-1</f>
        <v>0.10566822088646721</v>
      </c>
      <c r="M234" s="73">
        <f>L234*'Расчет субсидий'!Q234</f>
        <v>2.1133644177293442</v>
      </c>
      <c r="N234" s="74">
        <f t="shared" si="28"/>
        <v>12.59301553329689</v>
      </c>
      <c r="O234" s="73">
        <f>'Расчет субсидий'!R234-1</f>
        <v>0</v>
      </c>
      <c r="P234" s="73">
        <f>O234*'Расчет субсидий'!S234</f>
        <v>0</v>
      </c>
      <c r="Q234" s="74">
        <f t="shared" si="29"/>
        <v>0</v>
      </c>
      <c r="R234" s="73">
        <f>'Расчет субсидий'!V234-1</f>
        <v>-1</v>
      </c>
      <c r="S234" s="73">
        <f>R234*'Расчет субсидий'!W234</f>
        <v>-25</v>
      </c>
      <c r="T234" s="74">
        <f t="shared" si="30"/>
        <v>-148.96881280450398</v>
      </c>
      <c r="U234" s="73">
        <f>'Расчет субсидий'!Z234-1</f>
        <v>-0.9</v>
      </c>
      <c r="V234" s="73">
        <f>U234*'Расчет субсидий'!AA234</f>
        <v>-22.5</v>
      </c>
      <c r="W234" s="74">
        <f t="shared" si="31"/>
        <v>-134.07193152405358</v>
      </c>
      <c r="X234" s="32" t="s">
        <v>376</v>
      </c>
      <c r="Y234" s="32" t="s">
        <v>376</v>
      </c>
      <c r="Z234" s="32" t="s">
        <v>376</v>
      </c>
      <c r="AA234" s="31" t="s">
        <v>429</v>
      </c>
      <c r="AB234" s="31" t="s">
        <v>429</v>
      </c>
      <c r="AC234" s="31" t="s">
        <v>429</v>
      </c>
      <c r="AD234" s="73">
        <f>'Расчет субсидий'!AL234-1</f>
        <v>3.0303030303030276E-2</v>
      </c>
      <c r="AE234" s="73">
        <f>AD234*'Расчет субсидий'!AM234</f>
        <v>0.60606060606060552</v>
      </c>
      <c r="AF234" s="74">
        <f t="shared" si="32"/>
        <v>3.6113651588970632</v>
      </c>
      <c r="AG234" s="73">
        <f t="shared" si="33"/>
        <v>-44.780574976210048</v>
      </c>
      <c r="AH234" s="31" t="str">
        <f>IF('Расчет субсидий'!AZ234="+",'Расчет субсидий'!AZ234,"-")</f>
        <v>-</v>
      </c>
    </row>
    <row r="235" spans="1:34" ht="15" customHeight="1">
      <c r="A235" s="38" t="s">
        <v>232</v>
      </c>
      <c r="B235" s="70">
        <f>'Расчет субсидий'!AS235</f>
        <v>483.14545454545441</v>
      </c>
      <c r="C235" s="73">
        <f>'Расчет субсидий'!D235-1</f>
        <v>2.2870721300160013</v>
      </c>
      <c r="D235" s="73">
        <f>C235*'Расчет субсидий'!E235</f>
        <v>22.870721300160014</v>
      </c>
      <c r="E235" s="74">
        <f t="shared" si="27"/>
        <v>189.11576525863995</v>
      </c>
      <c r="F235" s="32" t="s">
        <v>376</v>
      </c>
      <c r="G235" s="32" t="s">
        <v>376</v>
      </c>
      <c r="H235" s="32" t="s">
        <v>376</v>
      </c>
      <c r="I235" s="32" t="s">
        <v>376</v>
      </c>
      <c r="J235" s="32" t="s">
        <v>376</v>
      </c>
      <c r="K235" s="32" t="s">
        <v>376</v>
      </c>
      <c r="L235" s="73">
        <f>'Расчет субсидий'!P235-1</f>
        <v>0.16260535895838113</v>
      </c>
      <c r="M235" s="73">
        <f>L235*'Расчет субсидий'!Q235</f>
        <v>3.2521071791676226</v>
      </c>
      <c r="N235" s="74">
        <f t="shared" si="28"/>
        <v>26.891357286886219</v>
      </c>
      <c r="O235" s="73">
        <f>'Расчет субсидий'!R235-1</f>
        <v>0</v>
      </c>
      <c r="P235" s="73">
        <f>O235*'Расчет субсидий'!S235</f>
        <v>0</v>
      </c>
      <c r="Q235" s="74">
        <f t="shared" si="29"/>
        <v>0</v>
      </c>
      <c r="R235" s="73">
        <f>'Расчет субсидий'!V235-1</f>
        <v>0.66000000000000014</v>
      </c>
      <c r="S235" s="73">
        <f>R235*'Расчет субсидий'!W235</f>
        <v>13.200000000000003</v>
      </c>
      <c r="T235" s="74">
        <f t="shared" si="30"/>
        <v>109.14951341725205</v>
      </c>
      <c r="U235" s="73">
        <f>'Расчет субсидий'!Z235-1</f>
        <v>0.60000000000000009</v>
      </c>
      <c r="V235" s="73">
        <f>U235*'Расчет субсидий'!AA235</f>
        <v>18.000000000000004</v>
      </c>
      <c r="W235" s="74">
        <f t="shared" si="31"/>
        <v>148.84024556898007</v>
      </c>
      <c r="X235" s="32" t="s">
        <v>376</v>
      </c>
      <c r="Y235" s="32" t="s">
        <v>376</v>
      </c>
      <c r="Z235" s="32" t="s">
        <v>376</v>
      </c>
      <c r="AA235" s="31" t="s">
        <v>429</v>
      </c>
      <c r="AB235" s="31" t="s">
        <v>429</v>
      </c>
      <c r="AC235" s="31" t="s">
        <v>429</v>
      </c>
      <c r="AD235" s="73">
        <f>'Расчет субсидий'!AL235-1</f>
        <v>5.5319148936170182E-2</v>
      </c>
      <c r="AE235" s="73">
        <f>AD235*'Расчет субсидий'!AM235</f>
        <v>1.1063829787234036</v>
      </c>
      <c r="AF235" s="74">
        <f t="shared" si="32"/>
        <v>9.1485730136961667</v>
      </c>
      <c r="AG235" s="73">
        <f t="shared" si="33"/>
        <v>58.429211458051043</v>
      </c>
      <c r="AH235" s="31" t="str">
        <f>IF('Расчет субсидий'!AZ235="+",'Расчет субсидий'!AZ235,"-")</f>
        <v>-</v>
      </c>
    </row>
    <row r="236" spans="1:34" ht="15" customHeight="1">
      <c r="A236" s="37" t="s">
        <v>233</v>
      </c>
      <c r="B236" s="75"/>
      <c r="C236" s="76"/>
      <c r="D236" s="76"/>
      <c r="E236" s="77"/>
      <c r="F236" s="76"/>
      <c r="G236" s="76"/>
      <c r="H236" s="77"/>
      <c r="I236" s="77"/>
      <c r="J236" s="77"/>
      <c r="K236" s="77"/>
      <c r="L236" s="76"/>
      <c r="M236" s="76"/>
      <c r="N236" s="77"/>
      <c r="O236" s="76"/>
      <c r="P236" s="76"/>
      <c r="Q236" s="77"/>
      <c r="R236" s="76"/>
      <c r="S236" s="76"/>
      <c r="T236" s="77"/>
      <c r="U236" s="76"/>
      <c r="V236" s="76"/>
      <c r="W236" s="77"/>
      <c r="X236" s="77"/>
      <c r="Y236" s="77"/>
      <c r="Z236" s="77"/>
      <c r="AA236" s="77"/>
      <c r="AB236" s="77"/>
      <c r="AC236" s="77"/>
      <c r="AD236" s="76"/>
      <c r="AE236" s="76"/>
      <c r="AF236" s="77"/>
      <c r="AG236" s="77"/>
      <c r="AH236" s="78"/>
    </row>
    <row r="237" spans="1:34" ht="15" customHeight="1">
      <c r="A237" s="38" t="s">
        <v>234</v>
      </c>
      <c r="B237" s="70">
        <f>'Расчет субсидий'!AS237</f>
        <v>-58.781818181818153</v>
      </c>
      <c r="C237" s="73">
        <f>'Расчет субсидий'!D237-1</f>
        <v>-1</v>
      </c>
      <c r="D237" s="73">
        <f>C237*'Расчет субсидий'!E237</f>
        <v>0</v>
      </c>
      <c r="E237" s="74">
        <f t="shared" si="27"/>
        <v>0</v>
      </c>
      <c r="F237" s="32" t="s">
        <v>376</v>
      </c>
      <c r="G237" s="32" t="s">
        <v>376</v>
      </c>
      <c r="H237" s="32" t="s">
        <v>376</v>
      </c>
      <c r="I237" s="32" t="s">
        <v>376</v>
      </c>
      <c r="J237" s="32" t="s">
        <v>376</v>
      </c>
      <c r="K237" s="32" t="s">
        <v>376</v>
      </c>
      <c r="L237" s="73">
        <f>'Расчет субсидий'!P237-1</f>
        <v>-4.5589219153206462E-2</v>
      </c>
      <c r="M237" s="73">
        <f>L237*'Расчет субсидий'!Q237</f>
        <v>-0.91178438306412923</v>
      </c>
      <c r="N237" s="74">
        <f t="shared" si="28"/>
        <v>-3.7724858367032139</v>
      </c>
      <c r="O237" s="73">
        <f>'Расчет субсидий'!R237-1</f>
        <v>0</v>
      </c>
      <c r="P237" s="73">
        <f>O237*'Расчет субсидий'!S237</f>
        <v>0</v>
      </c>
      <c r="Q237" s="74">
        <f t="shared" si="29"/>
        <v>0</v>
      </c>
      <c r="R237" s="73">
        <f>'Расчет субсидий'!V237-1</f>
        <v>-0.58399999999999996</v>
      </c>
      <c r="S237" s="73">
        <f>R237*'Расчет субсидий'!W237</f>
        <v>-11.68</v>
      </c>
      <c r="T237" s="74">
        <f t="shared" si="30"/>
        <v>-48.325717561225702</v>
      </c>
      <c r="U237" s="73">
        <f>'Расчет субсидий'!Z237-1</f>
        <v>9.9999999999999867E-2</v>
      </c>
      <c r="V237" s="73">
        <f>U237*'Расчет субсидий'!AA237</f>
        <v>2.999999999999996</v>
      </c>
      <c r="W237" s="74">
        <f t="shared" si="31"/>
        <v>12.412427455794257</v>
      </c>
      <c r="X237" s="32" t="s">
        <v>376</v>
      </c>
      <c r="Y237" s="32" t="s">
        <v>376</v>
      </c>
      <c r="Z237" s="32" t="s">
        <v>376</v>
      </c>
      <c r="AA237" s="31" t="s">
        <v>429</v>
      </c>
      <c r="AB237" s="31" t="s">
        <v>429</v>
      </c>
      <c r="AC237" s="31" t="s">
        <v>429</v>
      </c>
      <c r="AD237" s="73">
        <f>'Расчет субсидий'!AL237-1</f>
        <v>-0.23076923076923073</v>
      </c>
      <c r="AE237" s="73">
        <f>AD237*'Расчет субсидий'!AM237</f>
        <v>-4.615384615384615</v>
      </c>
      <c r="AF237" s="74">
        <f t="shared" si="32"/>
        <v>-19.096042239683495</v>
      </c>
      <c r="AG237" s="73">
        <f t="shared" si="33"/>
        <v>-14.207168998448747</v>
      </c>
      <c r="AH237" s="31" t="str">
        <f>IF('Расчет субсидий'!AZ237="+",'Расчет субсидий'!AZ237,"-")</f>
        <v>-</v>
      </c>
    </row>
    <row r="238" spans="1:34" ht="15" customHeight="1">
      <c r="A238" s="38" t="s">
        <v>235</v>
      </c>
      <c r="B238" s="70">
        <f>'Расчет субсидий'!AS238</f>
        <v>14.972727272727269</v>
      </c>
      <c r="C238" s="73">
        <f>'Расчет субсидий'!D238-1</f>
        <v>-1</v>
      </c>
      <c r="D238" s="73">
        <f>C238*'Расчет субсидий'!E238</f>
        <v>0</v>
      </c>
      <c r="E238" s="74">
        <f t="shared" si="27"/>
        <v>0</v>
      </c>
      <c r="F238" s="32" t="s">
        <v>376</v>
      </c>
      <c r="G238" s="32" t="s">
        <v>376</v>
      </c>
      <c r="H238" s="32" t="s">
        <v>376</v>
      </c>
      <c r="I238" s="32" t="s">
        <v>376</v>
      </c>
      <c r="J238" s="32" t="s">
        <v>376</v>
      </c>
      <c r="K238" s="32" t="s">
        <v>376</v>
      </c>
      <c r="L238" s="73">
        <f>'Расчет субсидий'!P238-1</f>
        <v>-0.48353211511106242</v>
      </c>
      <c r="M238" s="73">
        <f>L238*'Расчет субсидий'!Q238</f>
        <v>-9.670642302221248</v>
      </c>
      <c r="N238" s="74">
        <f t="shared" si="28"/>
        <v>-14.039680769169701</v>
      </c>
      <c r="O238" s="73">
        <f>'Расчет субсидий'!R238-1</f>
        <v>0</v>
      </c>
      <c r="P238" s="73">
        <f>O238*'Расчет субсидий'!S238</f>
        <v>0</v>
      </c>
      <c r="Q238" s="74">
        <f t="shared" si="29"/>
        <v>0</v>
      </c>
      <c r="R238" s="73">
        <f>'Расчет субсидий'!V238-1</f>
        <v>0.51794871794871811</v>
      </c>
      <c r="S238" s="73">
        <f>R238*'Расчет субсидий'!W238</f>
        <v>12.948717948717952</v>
      </c>
      <c r="T238" s="74">
        <f t="shared" si="30"/>
        <v>18.798737528350241</v>
      </c>
      <c r="U238" s="73">
        <f>'Расчет субсидий'!Z238-1</f>
        <v>0.19166666666666665</v>
      </c>
      <c r="V238" s="73">
        <f>U238*'Расчет субсидий'!AA238</f>
        <v>4.7916666666666661</v>
      </c>
      <c r="W238" s="74">
        <f t="shared" si="31"/>
        <v>6.9564635160602979</v>
      </c>
      <c r="X238" s="32" t="s">
        <v>376</v>
      </c>
      <c r="Y238" s="32" t="s">
        <v>376</v>
      </c>
      <c r="Z238" s="32" t="s">
        <v>376</v>
      </c>
      <c r="AA238" s="31" t="s">
        <v>429</v>
      </c>
      <c r="AB238" s="31" t="s">
        <v>429</v>
      </c>
      <c r="AC238" s="31" t="s">
        <v>429</v>
      </c>
      <c r="AD238" s="73">
        <f>'Расчет субсидий'!AL238-1</f>
        <v>0.11217948717948723</v>
      </c>
      <c r="AE238" s="73">
        <f>AD238*'Расчет субсидий'!AM238</f>
        <v>2.2435897435897445</v>
      </c>
      <c r="AF238" s="74">
        <f t="shared" si="32"/>
        <v>3.2572069974864286</v>
      </c>
      <c r="AG238" s="73">
        <f t="shared" si="33"/>
        <v>10.313332056753115</v>
      </c>
      <c r="AH238" s="31" t="str">
        <f>IF('Расчет субсидий'!AZ238="+",'Расчет субсидий'!AZ238,"-")</f>
        <v>-</v>
      </c>
    </row>
    <row r="239" spans="1:34" ht="15" customHeight="1">
      <c r="A239" s="38" t="s">
        <v>236</v>
      </c>
      <c r="B239" s="70">
        <f>'Расчет субсидий'!AS239</f>
        <v>218.5363636363636</v>
      </c>
      <c r="C239" s="73">
        <f>'Расчет субсидий'!D239-1</f>
        <v>-1</v>
      </c>
      <c r="D239" s="73">
        <f>C239*'Расчет субсидий'!E239</f>
        <v>0</v>
      </c>
      <c r="E239" s="74">
        <f t="shared" ref="E239:E302" si="34">$B239*D239/$AG239</f>
        <v>0</v>
      </c>
      <c r="F239" s="32" t="s">
        <v>376</v>
      </c>
      <c r="G239" s="32" t="s">
        <v>376</v>
      </c>
      <c r="H239" s="32" t="s">
        <v>376</v>
      </c>
      <c r="I239" s="32" t="s">
        <v>376</v>
      </c>
      <c r="J239" s="32" t="s">
        <v>376</v>
      </c>
      <c r="K239" s="32" t="s">
        <v>376</v>
      </c>
      <c r="L239" s="73">
        <f>'Расчет субсидий'!P239-1</f>
        <v>-0.52208835341365467</v>
      </c>
      <c r="M239" s="73">
        <f>L239*'Расчет субсидий'!Q239</f>
        <v>-10.441767068273094</v>
      </c>
      <c r="N239" s="74">
        <f t="shared" ref="N239:N302" si="35">$B239*M239/$AG239</f>
        <v>-190.13497338302207</v>
      </c>
      <c r="O239" s="73">
        <f>'Расчет субсидий'!R239-1</f>
        <v>0</v>
      </c>
      <c r="P239" s="73">
        <f>O239*'Расчет субсидий'!S239</f>
        <v>0</v>
      </c>
      <c r="Q239" s="74">
        <f t="shared" ref="Q239:Q302" si="36">$B239*P239/$AG239</f>
        <v>0</v>
      </c>
      <c r="R239" s="73">
        <f>'Расчет субсидий'!V239-1</f>
        <v>0.39896373056994827</v>
      </c>
      <c r="S239" s="73">
        <f>R239*'Расчет субсидий'!W239</f>
        <v>5.9844559585492245</v>
      </c>
      <c r="T239" s="74">
        <f t="shared" ref="T239:T302" si="37">$B239*S239/$AG239</f>
        <v>108.97143816279443</v>
      </c>
      <c r="U239" s="73">
        <f>'Расчет субсидий'!Z239-1</f>
        <v>0.47297297297297303</v>
      </c>
      <c r="V239" s="73">
        <f>U239*'Расчет субсидий'!AA239</f>
        <v>16.554054054054056</v>
      </c>
      <c r="W239" s="74">
        <f t="shared" ref="W239:W302" si="38">$B239*V239/$AG239</f>
        <v>301.43409696546934</v>
      </c>
      <c r="X239" s="32" t="s">
        <v>376</v>
      </c>
      <c r="Y239" s="32" t="s">
        <v>376</v>
      </c>
      <c r="Z239" s="32" t="s">
        <v>376</v>
      </c>
      <c r="AA239" s="31" t="s">
        <v>429</v>
      </c>
      <c r="AB239" s="31" t="s">
        <v>429</v>
      </c>
      <c r="AC239" s="31" t="s">
        <v>429</v>
      </c>
      <c r="AD239" s="73">
        <f>'Расчет субсидий'!AL239-1</f>
        <v>-4.761904761904745E-3</v>
      </c>
      <c r="AE239" s="73">
        <f>AD239*'Расчет субсидий'!AM239</f>
        <v>-9.52380952380949E-2</v>
      </c>
      <c r="AF239" s="74">
        <f t="shared" ref="AF239:AF302" si="39">$B239*AE239/$AG239</f>
        <v>-1.7341981088781071</v>
      </c>
      <c r="AG239" s="73">
        <f t="shared" si="33"/>
        <v>12.001504849092091</v>
      </c>
      <c r="AH239" s="31" t="str">
        <f>IF('Расчет субсидий'!AZ239="+",'Расчет субсидий'!AZ239,"-")</f>
        <v>-</v>
      </c>
    </row>
    <row r="240" spans="1:34" ht="15" customHeight="1">
      <c r="A240" s="38" t="s">
        <v>237</v>
      </c>
      <c r="B240" s="70">
        <f>'Расчет субсидий'!AS240</f>
        <v>171.9727272727273</v>
      </c>
      <c r="C240" s="73">
        <f>'Расчет субсидий'!D240-1</f>
        <v>0.45610646061386562</v>
      </c>
      <c r="D240" s="73">
        <f>C240*'Расчет субсидий'!E240</f>
        <v>4.5610646061386557</v>
      </c>
      <c r="E240" s="74">
        <f t="shared" si="34"/>
        <v>28.279282892301069</v>
      </c>
      <c r="F240" s="32" t="s">
        <v>376</v>
      </c>
      <c r="G240" s="32" t="s">
        <v>376</v>
      </c>
      <c r="H240" s="32" t="s">
        <v>376</v>
      </c>
      <c r="I240" s="32" t="s">
        <v>376</v>
      </c>
      <c r="J240" s="32" t="s">
        <v>376</v>
      </c>
      <c r="K240" s="32" t="s">
        <v>376</v>
      </c>
      <c r="L240" s="73">
        <f>'Расчет субсидий'!P240-1</f>
        <v>0.81909764077837055</v>
      </c>
      <c r="M240" s="73">
        <f>L240*'Расчет субсидий'!Q240</f>
        <v>16.381952815567409</v>
      </c>
      <c r="N240" s="74">
        <f t="shared" si="35"/>
        <v>101.57055819298242</v>
      </c>
      <c r="O240" s="73">
        <f>'Расчет субсидий'!R240-1</f>
        <v>0</v>
      </c>
      <c r="P240" s="73">
        <f>O240*'Расчет субсидий'!S240</f>
        <v>0</v>
      </c>
      <c r="Q240" s="74">
        <f t="shared" si="36"/>
        <v>0</v>
      </c>
      <c r="R240" s="73">
        <f>'Расчет субсидий'!V240-1</f>
        <v>0.38265306122448983</v>
      </c>
      <c r="S240" s="73">
        <f>R240*'Расчет субсидий'!W240</f>
        <v>5.7397959183673475</v>
      </c>
      <c r="T240" s="74">
        <f t="shared" si="37"/>
        <v>35.587593366058719</v>
      </c>
      <c r="U240" s="73">
        <f>'Расчет субсидий'!Z240-1</f>
        <v>8.5714285714285854E-2</v>
      </c>
      <c r="V240" s="73">
        <f>U240*'Расчет субсидий'!AA240</f>
        <v>3.0000000000000049</v>
      </c>
      <c r="W240" s="74">
        <f t="shared" si="38"/>
        <v>18.600448799326717</v>
      </c>
      <c r="X240" s="32" t="s">
        <v>376</v>
      </c>
      <c r="Y240" s="32" t="s">
        <v>376</v>
      </c>
      <c r="Z240" s="32" t="s">
        <v>376</v>
      </c>
      <c r="AA240" s="31" t="s">
        <v>429</v>
      </c>
      <c r="AB240" s="31" t="s">
        <v>429</v>
      </c>
      <c r="AC240" s="31" t="s">
        <v>429</v>
      </c>
      <c r="AD240" s="73">
        <f>'Расчет субсидий'!AL240-1</f>
        <v>-9.7297297297297303E-2</v>
      </c>
      <c r="AE240" s="73">
        <f>AD240*'Расчет субсидий'!AM240</f>
        <v>-1.9459459459459461</v>
      </c>
      <c r="AF240" s="74">
        <f t="shared" si="39"/>
        <v>-12.065155977941636</v>
      </c>
      <c r="AG240" s="73">
        <f t="shared" ref="AG240:AG303" si="40">D240+M240+P240+S240+V240+AE240</f>
        <v>27.736867394127472</v>
      </c>
      <c r="AH240" s="31" t="str">
        <f>IF('Расчет субсидий'!AZ240="+",'Расчет субсидий'!AZ240,"-")</f>
        <v>-</v>
      </c>
    </row>
    <row r="241" spans="1:34" ht="15" customHeight="1">
      <c r="A241" s="38" t="s">
        <v>238</v>
      </c>
      <c r="B241" s="70">
        <f>'Расчет субсидий'!AS241</f>
        <v>106.61818181818182</v>
      </c>
      <c r="C241" s="73">
        <f>'Расчет субсидий'!D241-1</f>
        <v>-1</v>
      </c>
      <c r="D241" s="73">
        <f>C241*'Расчет субсидий'!E241</f>
        <v>0</v>
      </c>
      <c r="E241" s="74">
        <f t="shared" si="34"/>
        <v>0</v>
      </c>
      <c r="F241" s="32" t="s">
        <v>376</v>
      </c>
      <c r="G241" s="32" t="s">
        <v>376</v>
      </c>
      <c r="H241" s="32" t="s">
        <v>376</v>
      </c>
      <c r="I241" s="32" t="s">
        <v>376</v>
      </c>
      <c r="J241" s="32" t="s">
        <v>376</v>
      </c>
      <c r="K241" s="32" t="s">
        <v>376</v>
      </c>
      <c r="L241" s="73">
        <f>'Расчет субсидий'!P241-1</f>
        <v>0.73673036093418243</v>
      </c>
      <c r="M241" s="73">
        <f>L241*'Расчет субсидий'!Q241</f>
        <v>14.734607218683649</v>
      </c>
      <c r="N241" s="74">
        <f t="shared" si="35"/>
        <v>36.477804906263934</v>
      </c>
      <c r="O241" s="73">
        <f>'Расчет субсидий'!R241-1</f>
        <v>0</v>
      </c>
      <c r="P241" s="73">
        <f>O241*'Расчет субсидий'!S241</f>
        <v>0</v>
      </c>
      <c r="Q241" s="74">
        <f t="shared" si="36"/>
        <v>0</v>
      </c>
      <c r="R241" s="73">
        <f>'Расчет субсидий'!V241-1</f>
        <v>0.28032786885245886</v>
      </c>
      <c r="S241" s="73">
        <f>R241*'Расчет субсидий'!W241</f>
        <v>5.6065573770491772</v>
      </c>
      <c r="T241" s="74">
        <f t="shared" si="37"/>
        <v>13.879902135188747</v>
      </c>
      <c r="U241" s="73">
        <f>'Расчет субсидий'!Z241-1</f>
        <v>0.52222222222222214</v>
      </c>
      <c r="V241" s="73">
        <f>U241*'Расчет субсидий'!AA241</f>
        <v>15.666666666666664</v>
      </c>
      <c r="W241" s="74">
        <f t="shared" si="38"/>
        <v>38.785262594138551</v>
      </c>
      <c r="X241" s="32" t="s">
        <v>376</v>
      </c>
      <c r="Y241" s="32" t="s">
        <v>376</v>
      </c>
      <c r="Z241" s="32" t="s">
        <v>376</v>
      </c>
      <c r="AA241" s="31" t="s">
        <v>429</v>
      </c>
      <c r="AB241" s="31" t="s">
        <v>429</v>
      </c>
      <c r="AC241" s="31" t="s">
        <v>429</v>
      </c>
      <c r="AD241" s="73">
        <f>'Расчет субсидий'!AL241-1</f>
        <v>0.35294117647058831</v>
      </c>
      <c r="AE241" s="73">
        <f>AD241*'Расчет субсидий'!AM241</f>
        <v>7.0588235294117663</v>
      </c>
      <c r="AF241" s="74">
        <f t="shared" si="39"/>
        <v>17.475212182590592</v>
      </c>
      <c r="AG241" s="73">
        <f t="shared" si="40"/>
        <v>43.06665479181126</v>
      </c>
      <c r="AH241" s="31" t="str">
        <f>IF('Расчет субсидий'!AZ241="+",'Расчет субсидий'!AZ241,"-")</f>
        <v>-</v>
      </c>
    </row>
    <row r="242" spans="1:34" ht="15" customHeight="1">
      <c r="A242" s="38" t="s">
        <v>239</v>
      </c>
      <c r="B242" s="70">
        <f>'Расчет субсидий'!AS242</f>
        <v>-53.718181818181733</v>
      </c>
      <c r="C242" s="73">
        <f>'Расчет субсидий'!D242-1</f>
        <v>-1</v>
      </c>
      <c r="D242" s="73">
        <f>C242*'Расчет субсидий'!E242</f>
        <v>0</v>
      </c>
      <c r="E242" s="74">
        <f t="shared" si="34"/>
        <v>0</v>
      </c>
      <c r="F242" s="32" t="s">
        <v>376</v>
      </c>
      <c r="G242" s="32" t="s">
        <v>376</v>
      </c>
      <c r="H242" s="32" t="s">
        <v>376</v>
      </c>
      <c r="I242" s="32" t="s">
        <v>376</v>
      </c>
      <c r="J242" s="32" t="s">
        <v>376</v>
      </c>
      <c r="K242" s="32" t="s">
        <v>376</v>
      </c>
      <c r="L242" s="73">
        <f>'Расчет субсидий'!P242-1</f>
        <v>0.11387317654063711</v>
      </c>
      <c r="M242" s="73">
        <f>L242*'Расчет субсидий'!Q242</f>
        <v>2.2774635308127422</v>
      </c>
      <c r="N242" s="74">
        <f t="shared" si="35"/>
        <v>22.204904891298884</v>
      </c>
      <c r="O242" s="73">
        <f>'Расчет субсидий'!R242-1</f>
        <v>0</v>
      </c>
      <c r="P242" s="73">
        <f>O242*'Расчет субсидий'!S242</f>
        <v>0</v>
      </c>
      <c r="Q242" s="74">
        <f t="shared" si="36"/>
        <v>0</v>
      </c>
      <c r="R242" s="73">
        <f>'Расчет субсидий'!V242-1</f>
        <v>-0.33121019108280259</v>
      </c>
      <c r="S242" s="73">
        <f>R242*'Расчет субсидий'!W242</f>
        <v>-6.6242038216560513</v>
      </c>
      <c r="T242" s="74">
        <f t="shared" si="37"/>
        <v>-64.584926981447779</v>
      </c>
      <c r="U242" s="73">
        <f>'Расчет субсидий'!Z242-1</f>
        <v>5.7142857142857162E-2</v>
      </c>
      <c r="V242" s="73">
        <f>U242*'Расчет субсидий'!AA242</f>
        <v>1.7142857142857149</v>
      </c>
      <c r="W242" s="74">
        <f t="shared" si="38"/>
        <v>16.714011323220834</v>
      </c>
      <c r="X242" s="32" t="s">
        <v>376</v>
      </c>
      <c r="Y242" s="32" t="s">
        <v>376</v>
      </c>
      <c r="Z242" s="32" t="s">
        <v>376</v>
      </c>
      <c r="AA242" s="31" t="s">
        <v>429</v>
      </c>
      <c r="AB242" s="31" t="s">
        <v>429</v>
      </c>
      <c r="AC242" s="31" t="s">
        <v>429</v>
      </c>
      <c r="AD242" s="73">
        <f>'Расчет субсидий'!AL242-1</f>
        <v>-0.14385964912280702</v>
      </c>
      <c r="AE242" s="73">
        <f>AD242*'Расчет субсидий'!AM242</f>
        <v>-2.8771929824561404</v>
      </c>
      <c r="AF242" s="74">
        <f t="shared" si="39"/>
        <v>-28.052171051253669</v>
      </c>
      <c r="AG242" s="73">
        <f t="shared" si="40"/>
        <v>-5.5096475590137342</v>
      </c>
      <c r="AH242" s="31" t="str">
        <f>IF('Расчет субсидий'!AZ242="+",'Расчет субсидий'!AZ242,"-")</f>
        <v>-</v>
      </c>
    </row>
    <row r="243" spans="1:34" ht="15" customHeight="1">
      <c r="A243" s="38" t="s">
        <v>240</v>
      </c>
      <c r="B243" s="70">
        <f>'Расчет субсидий'!AS243</f>
        <v>-3.6727272727275704</v>
      </c>
      <c r="C243" s="73">
        <f>'Расчет субсидий'!D243-1</f>
        <v>1.248120300751876E-2</v>
      </c>
      <c r="D243" s="73">
        <f>C243*'Расчет субсидий'!E243</f>
        <v>0.1248120300751876</v>
      </c>
      <c r="E243" s="74">
        <f t="shared" si="34"/>
        <v>1.9158805685246654</v>
      </c>
      <c r="F243" s="32" t="s">
        <v>376</v>
      </c>
      <c r="G243" s="32" t="s">
        <v>376</v>
      </c>
      <c r="H243" s="32" t="s">
        <v>376</v>
      </c>
      <c r="I243" s="32" t="s">
        <v>376</v>
      </c>
      <c r="J243" s="32" t="s">
        <v>376</v>
      </c>
      <c r="K243" s="32" t="s">
        <v>376</v>
      </c>
      <c r="L243" s="73">
        <f>'Расчет субсидий'!P243-1</f>
        <v>-0.30828261444826677</v>
      </c>
      <c r="M243" s="73">
        <f>L243*'Расчет субсидий'!Q243</f>
        <v>-6.1656522889653349</v>
      </c>
      <c r="N243" s="74">
        <f t="shared" si="35"/>
        <v>-94.643548427121075</v>
      </c>
      <c r="O243" s="73">
        <f>'Расчет субсидий'!R243-1</f>
        <v>0</v>
      </c>
      <c r="P243" s="73">
        <f>O243*'Расчет субсидий'!S243</f>
        <v>0</v>
      </c>
      <c r="Q243" s="74">
        <f t="shared" si="36"/>
        <v>0</v>
      </c>
      <c r="R243" s="73">
        <f>'Расчет субсидий'!V243-1</f>
        <v>-0.28514851485148507</v>
      </c>
      <c r="S243" s="73">
        <f>R243*'Расчет субсидий'!W243</f>
        <v>-4.2772277227722757</v>
      </c>
      <c r="T243" s="74">
        <f t="shared" si="37"/>
        <v>-65.655990662742141</v>
      </c>
      <c r="U243" s="73">
        <f>'Расчет субсидий'!Z243-1</f>
        <v>0.36250000000000004</v>
      </c>
      <c r="V243" s="73">
        <f>U243*'Расчет субсидий'!AA243</f>
        <v>12.687500000000002</v>
      </c>
      <c r="W243" s="74">
        <f t="shared" si="38"/>
        <v>194.75474197890662</v>
      </c>
      <c r="X243" s="32" t="s">
        <v>376</v>
      </c>
      <c r="Y243" s="32" t="s">
        <v>376</v>
      </c>
      <c r="Z243" s="32" t="s">
        <v>376</v>
      </c>
      <c r="AA243" s="31" t="s">
        <v>429</v>
      </c>
      <c r="AB243" s="31" t="s">
        <v>429</v>
      </c>
      <c r="AC243" s="31" t="s">
        <v>429</v>
      </c>
      <c r="AD243" s="73">
        <f>'Расчет субсидий'!AL243-1</f>
        <v>-0.13043478260869568</v>
      </c>
      <c r="AE243" s="73">
        <f>AD243*'Расчет субсидий'!AM243</f>
        <v>-2.6086956521739135</v>
      </c>
      <c r="AF243" s="74">
        <f t="shared" si="39"/>
        <v>-40.043810730295647</v>
      </c>
      <c r="AG243" s="73">
        <f t="shared" si="40"/>
        <v>-0.2392636338363352</v>
      </c>
      <c r="AH243" s="31" t="str">
        <f>IF('Расчет субсидий'!AZ243="+",'Расчет субсидий'!AZ243,"-")</f>
        <v>-</v>
      </c>
    </row>
    <row r="244" spans="1:34" ht="15" customHeight="1">
      <c r="A244" s="38" t="s">
        <v>241</v>
      </c>
      <c r="B244" s="70">
        <f>'Расчет субсидий'!AS244</f>
        <v>128.35454545454547</v>
      </c>
      <c r="C244" s="73">
        <f>'Расчет субсидий'!D244-1</f>
        <v>0.11752893541185228</v>
      </c>
      <c r="D244" s="73">
        <f>C244*'Расчет субсидий'!E244</f>
        <v>1.1752893541185228</v>
      </c>
      <c r="E244" s="74">
        <f t="shared" si="34"/>
        <v>8.0388153967607643</v>
      </c>
      <c r="F244" s="32" t="s">
        <v>376</v>
      </c>
      <c r="G244" s="32" t="s">
        <v>376</v>
      </c>
      <c r="H244" s="32" t="s">
        <v>376</v>
      </c>
      <c r="I244" s="32" t="s">
        <v>376</v>
      </c>
      <c r="J244" s="32" t="s">
        <v>376</v>
      </c>
      <c r="K244" s="32" t="s">
        <v>376</v>
      </c>
      <c r="L244" s="73">
        <f>'Расчет субсидий'!P244-1</f>
        <v>-0.24402009108896983</v>
      </c>
      <c r="M244" s="73">
        <f>L244*'Расчет субсидий'!Q244</f>
        <v>-4.8804018217793965</v>
      </c>
      <c r="N244" s="74">
        <f t="shared" si="35"/>
        <v>-33.381268340275504</v>
      </c>
      <c r="O244" s="73">
        <f>'Расчет субсидий'!R244-1</f>
        <v>0</v>
      </c>
      <c r="P244" s="73">
        <f>O244*'Расчет субсидий'!S244</f>
        <v>0</v>
      </c>
      <c r="Q244" s="74">
        <f t="shared" si="36"/>
        <v>0</v>
      </c>
      <c r="R244" s="73">
        <f>'Расчет субсидий'!V244-1</f>
        <v>-0.3493506493506493</v>
      </c>
      <c r="S244" s="73">
        <f>R244*'Расчет субсидий'!W244</f>
        <v>-3.493506493506493</v>
      </c>
      <c r="T244" s="74">
        <f t="shared" si="37"/>
        <v>-23.8950975691826</v>
      </c>
      <c r="U244" s="73">
        <f>'Расчет субсидий'!Z244-1</f>
        <v>0.70625000000000004</v>
      </c>
      <c r="V244" s="73">
        <f>U244*'Расчет субсидий'!AA244</f>
        <v>28.25</v>
      </c>
      <c r="W244" s="74">
        <f t="shared" si="38"/>
        <v>193.22606315005376</v>
      </c>
      <c r="X244" s="32" t="s">
        <v>376</v>
      </c>
      <c r="Y244" s="32" t="s">
        <v>376</v>
      </c>
      <c r="Z244" s="32" t="s">
        <v>376</v>
      </c>
      <c r="AA244" s="31" t="s">
        <v>429</v>
      </c>
      <c r="AB244" s="31" t="s">
        <v>429</v>
      </c>
      <c r="AC244" s="31" t="s">
        <v>429</v>
      </c>
      <c r="AD244" s="73">
        <f>'Расчет субсидий'!AL244-1</f>
        <v>-0.11428571428571432</v>
      </c>
      <c r="AE244" s="73">
        <f>AD244*'Расчет субсидий'!AM244</f>
        <v>-2.2857142857142865</v>
      </c>
      <c r="AF244" s="74">
        <f t="shared" si="39"/>
        <v>-15.633967182810929</v>
      </c>
      <c r="AG244" s="73">
        <f t="shared" si="40"/>
        <v>18.765666753118346</v>
      </c>
      <c r="AH244" s="31" t="str">
        <f>IF('Расчет субсидий'!AZ244="+",'Расчет субсидий'!AZ244,"-")</f>
        <v>-</v>
      </c>
    </row>
    <row r="245" spans="1:34" ht="15" customHeight="1">
      <c r="A245" s="37" t="s">
        <v>242</v>
      </c>
      <c r="B245" s="75"/>
      <c r="C245" s="76"/>
      <c r="D245" s="76"/>
      <c r="E245" s="77"/>
      <c r="F245" s="76"/>
      <c r="G245" s="76"/>
      <c r="H245" s="77"/>
      <c r="I245" s="77"/>
      <c r="J245" s="77"/>
      <c r="K245" s="77"/>
      <c r="L245" s="76"/>
      <c r="M245" s="76"/>
      <c r="N245" s="77"/>
      <c r="O245" s="76"/>
      <c r="P245" s="76"/>
      <c r="Q245" s="77"/>
      <c r="R245" s="76"/>
      <c r="S245" s="76"/>
      <c r="T245" s="77"/>
      <c r="U245" s="76"/>
      <c r="V245" s="76"/>
      <c r="W245" s="77"/>
      <c r="X245" s="77"/>
      <c r="Y245" s="77"/>
      <c r="Z245" s="77"/>
      <c r="AA245" s="77"/>
      <c r="AB245" s="77"/>
      <c r="AC245" s="77"/>
      <c r="AD245" s="76"/>
      <c r="AE245" s="76"/>
      <c r="AF245" s="77"/>
      <c r="AG245" s="77"/>
      <c r="AH245" s="78"/>
    </row>
    <row r="246" spans="1:34" ht="15" customHeight="1">
      <c r="A246" s="38" t="s">
        <v>243</v>
      </c>
      <c r="B246" s="70">
        <f>'Расчет субсидий'!AS246</f>
        <v>188.0454545454545</v>
      </c>
      <c r="C246" s="73">
        <f>'Расчет субсидий'!D246-1</f>
        <v>6.2144467103144807E-2</v>
      </c>
      <c r="D246" s="73">
        <f>C246*'Расчет субсидий'!E246</f>
        <v>0.62144467103144807</v>
      </c>
      <c r="E246" s="74">
        <f t="shared" si="34"/>
        <v>6.8368785055655579</v>
      </c>
      <c r="F246" s="32" t="s">
        <v>376</v>
      </c>
      <c r="G246" s="32" t="s">
        <v>376</v>
      </c>
      <c r="H246" s="32" t="s">
        <v>376</v>
      </c>
      <c r="I246" s="32" t="s">
        <v>376</v>
      </c>
      <c r="J246" s="32" t="s">
        <v>376</v>
      </c>
      <c r="K246" s="32" t="s">
        <v>376</v>
      </c>
      <c r="L246" s="73">
        <f>'Расчет субсидий'!P246-1</f>
        <v>-0.67335735117515871</v>
      </c>
      <c r="M246" s="73">
        <f>L246*'Расчет субсидий'!Q246</f>
        <v>-13.467147023503173</v>
      </c>
      <c r="N246" s="74">
        <f t="shared" si="35"/>
        <v>-148.16000894087753</v>
      </c>
      <c r="O246" s="73">
        <f>'Расчет субсидий'!R246-1</f>
        <v>0</v>
      </c>
      <c r="P246" s="73">
        <f>O246*'Расчет субсидий'!S246</f>
        <v>0</v>
      </c>
      <c r="Q246" s="74">
        <f t="shared" si="36"/>
        <v>0</v>
      </c>
      <c r="R246" s="73">
        <f>'Расчет субсидий'!V246-1</f>
        <v>0.71543859649122798</v>
      </c>
      <c r="S246" s="73">
        <f>R246*'Расчет субсидий'!W246</f>
        <v>14.308771929824559</v>
      </c>
      <c r="T246" s="74">
        <f t="shared" si="37"/>
        <v>157.41921977653712</v>
      </c>
      <c r="U246" s="73">
        <f>'Расчет субсидий'!Z246-1</f>
        <v>0.48630136986301364</v>
      </c>
      <c r="V246" s="73">
        <f>U246*'Расчет субсидий'!AA246</f>
        <v>14.589041095890408</v>
      </c>
      <c r="W246" s="74">
        <f t="shared" si="38"/>
        <v>160.50262579250312</v>
      </c>
      <c r="X246" s="32" t="s">
        <v>376</v>
      </c>
      <c r="Y246" s="32" t="s">
        <v>376</v>
      </c>
      <c r="Z246" s="32" t="s">
        <v>376</v>
      </c>
      <c r="AA246" s="31" t="s">
        <v>429</v>
      </c>
      <c r="AB246" s="31" t="s">
        <v>429</v>
      </c>
      <c r="AC246" s="31" t="s">
        <v>429</v>
      </c>
      <c r="AD246" s="73">
        <f>'Расчет субсидий'!AL246-1</f>
        <v>5.2023121387283267E-2</v>
      </c>
      <c r="AE246" s="73">
        <f>AD246*'Расчет субсидий'!AM246</f>
        <v>1.0404624277456653</v>
      </c>
      <c r="AF246" s="74">
        <f t="shared" si="39"/>
        <v>11.446739411726195</v>
      </c>
      <c r="AG246" s="73">
        <f t="shared" si="40"/>
        <v>17.092573100988908</v>
      </c>
      <c r="AH246" s="31" t="str">
        <f>IF('Расчет субсидий'!AZ246="+",'Расчет субсидий'!AZ246,"-")</f>
        <v>-</v>
      </c>
    </row>
    <row r="247" spans="1:34" ht="15" customHeight="1">
      <c r="A247" s="38" t="s">
        <v>244</v>
      </c>
      <c r="B247" s="70">
        <f>'Расчет субсидий'!AS247</f>
        <v>213.77272727272725</v>
      </c>
      <c r="C247" s="73">
        <f>'Расчет субсидий'!D247-1</f>
        <v>-1</v>
      </c>
      <c r="D247" s="73">
        <f>C247*'Расчет субсидий'!E247</f>
        <v>0</v>
      </c>
      <c r="E247" s="74">
        <f t="shared" si="34"/>
        <v>0</v>
      </c>
      <c r="F247" s="32" t="s">
        <v>376</v>
      </c>
      <c r="G247" s="32" t="s">
        <v>376</v>
      </c>
      <c r="H247" s="32" t="s">
        <v>376</v>
      </c>
      <c r="I247" s="32" t="s">
        <v>376</v>
      </c>
      <c r="J247" s="32" t="s">
        <v>376</v>
      </c>
      <c r="K247" s="32" t="s">
        <v>376</v>
      </c>
      <c r="L247" s="73">
        <f>'Расчет субсидий'!P247-1</f>
        <v>-0.29071649257025156</v>
      </c>
      <c r="M247" s="73">
        <f>L247*'Расчет субсидий'!Q247</f>
        <v>-5.8143298514050308</v>
      </c>
      <c r="N247" s="74">
        <f t="shared" si="35"/>
        <v>-29.104783170925185</v>
      </c>
      <c r="O247" s="73">
        <f>'Расчет субсидий'!R247-1</f>
        <v>0</v>
      </c>
      <c r="P247" s="73">
        <f>O247*'Расчет субсидий'!S247</f>
        <v>0</v>
      </c>
      <c r="Q247" s="74">
        <f t="shared" si="36"/>
        <v>0</v>
      </c>
      <c r="R247" s="73">
        <f>'Расчет субсидий'!V247-1</f>
        <v>1.1111111111111072E-2</v>
      </c>
      <c r="S247" s="73">
        <f>R247*'Расчет субсидий'!W247</f>
        <v>0.11111111111111072</v>
      </c>
      <c r="T247" s="74">
        <f t="shared" si="37"/>
        <v>0.55618874047677069</v>
      </c>
      <c r="U247" s="73">
        <f>'Расчет субсидий'!Z247-1</f>
        <v>1.2102272727272725</v>
      </c>
      <c r="V247" s="73">
        <f>U247*'Расчет субсидий'!AA247</f>
        <v>48.409090909090899</v>
      </c>
      <c r="W247" s="74">
        <f t="shared" si="38"/>
        <v>242.32132170317567</v>
      </c>
      <c r="X247" s="32" t="s">
        <v>376</v>
      </c>
      <c r="Y247" s="32" t="s">
        <v>376</v>
      </c>
      <c r="Z247" s="32" t="s">
        <v>376</v>
      </c>
      <c r="AA247" s="31" t="s">
        <v>429</v>
      </c>
      <c r="AB247" s="31" t="s">
        <v>429</v>
      </c>
      <c r="AC247" s="31" t="s">
        <v>429</v>
      </c>
      <c r="AD247" s="73">
        <f>'Расчет субсидий'!AL247-1</f>
        <v>0</v>
      </c>
      <c r="AE247" s="73">
        <f>AD247*'Расчет субсидий'!AM247</f>
        <v>0</v>
      </c>
      <c r="AF247" s="74">
        <f t="shared" si="39"/>
        <v>0</v>
      </c>
      <c r="AG247" s="73">
        <f t="shared" si="40"/>
        <v>42.705872168796979</v>
      </c>
      <c r="AH247" s="31" t="str">
        <f>IF('Расчет субсидий'!AZ247="+",'Расчет субсидий'!AZ247,"-")</f>
        <v>-</v>
      </c>
    </row>
    <row r="248" spans="1:34" ht="15" customHeight="1">
      <c r="A248" s="38" t="s">
        <v>245</v>
      </c>
      <c r="B248" s="70">
        <f>'Расчет субсидий'!AS248</f>
        <v>-42.009090909090901</v>
      </c>
      <c r="C248" s="73">
        <f>'Расчет субсидий'!D248-1</f>
        <v>-0.55258207630878442</v>
      </c>
      <c r="D248" s="73">
        <f>C248*'Расчет субсидий'!E248</f>
        <v>-5.525820763087844</v>
      </c>
      <c r="E248" s="74">
        <f t="shared" si="34"/>
        <v>-27.655808435100475</v>
      </c>
      <c r="F248" s="32" t="s">
        <v>376</v>
      </c>
      <c r="G248" s="32" t="s">
        <v>376</v>
      </c>
      <c r="H248" s="32" t="s">
        <v>376</v>
      </c>
      <c r="I248" s="32" t="s">
        <v>376</v>
      </c>
      <c r="J248" s="32" t="s">
        <v>376</v>
      </c>
      <c r="K248" s="32" t="s">
        <v>376</v>
      </c>
      <c r="L248" s="73">
        <f>'Расчет субсидий'!P248-1</f>
        <v>-0.28303293971410814</v>
      </c>
      <c r="M248" s="73">
        <f>L248*'Расчет субсидий'!Q248</f>
        <v>-5.6606587942821633</v>
      </c>
      <c r="N248" s="74">
        <f t="shared" si="35"/>
        <v>-28.330650222475494</v>
      </c>
      <c r="O248" s="73">
        <f>'Расчет субсидий'!R248-1</f>
        <v>0</v>
      </c>
      <c r="P248" s="73">
        <f>O248*'Расчет субсидий'!S248</f>
        <v>0</v>
      </c>
      <c r="Q248" s="74">
        <f t="shared" si="36"/>
        <v>0</v>
      </c>
      <c r="R248" s="73">
        <f>'Расчет субсидий'!V248-1</f>
        <v>-0.17417840375586857</v>
      </c>
      <c r="S248" s="73">
        <f>R248*'Расчет субсидий'!W248</f>
        <v>-4.354460093896714</v>
      </c>
      <c r="T248" s="74">
        <f t="shared" si="37"/>
        <v>-21.793344257478722</v>
      </c>
      <c r="U248" s="73">
        <f>'Расчет субсидий'!Z248-1</f>
        <v>0.28930817610062887</v>
      </c>
      <c r="V248" s="73">
        <f>U248*'Расчет субсидий'!AA248</f>
        <v>7.2327044025157221</v>
      </c>
      <c r="W248" s="74">
        <f t="shared" si="38"/>
        <v>36.198475484374448</v>
      </c>
      <c r="X248" s="32" t="s">
        <v>376</v>
      </c>
      <c r="Y248" s="32" t="s">
        <v>376</v>
      </c>
      <c r="Z248" s="32" t="s">
        <v>376</v>
      </c>
      <c r="AA248" s="31" t="s">
        <v>429</v>
      </c>
      <c r="AB248" s="31" t="s">
        <v>429</v>
      </c>
      <c r="AC248" s="31" t="s">
        <v>429</v>
      </c>
      <c r="AD248" s="73">
        <f>'Расчет субсидий'!AL248-1</f>
        <v>-4.2735042735042583E-3</v>
      </c>
      <c r="AE248" s="73">
        <f>AD248*'Расчет субсидий'!AM248</f>
        <v>-8.5470085470085166E-2</v>
      </c>
      <c r="AF248" s="74">
        <f t="shared" si="39"/>
        <v>-0.42776347841066653</v>
      </c>
      <c r="AG248" s="73">
        <f t="shared" si="40"/>
        <v>-8.3937053342210834</v>
      </c>
      <c r="AH248" s="31" t="str">
        <f>IF('Расчет субсидий'!AZ248="+",'Расчет субсидий'!AZ248,"-")</f>
        <v>-</v>
      </c>
    </row>
    <row r="249" spans="1:34" ht="15" customHeight="1">
      <c r="A249" s="38" t="s">
        <v>246</v>
      </c>
      <c r="B249" s="70">
        <f>'Расчет субсидий'!AS249</f>
        <v>-48.445454545454481</v>
      </c>
      <c r="C249" s="73">
        <f>'Расчет субсидий'!D249-1</f>
        <v>-1</v>
      </c>
      <c r="D249" s="73">
        <f>C249*'Расчет субсидий'!E249</f>
        <v>0</v>
      </c>
      <c r="E249" s="74">
        <f t="shared" si="34"/>
        <v>0</v>
      </c>
      <c r="F249" s="32" t="s">
        <v>376</v>
      </c>
      <c r="G249" s="32" t="s">
        <v>376</v>
      </c>
      <c r="H249" s="32" t="s">
        <v>376</v>
      </c>
      <c r="I249" s="32" t="s">
        <v>376</v>
      </c>
      <c r="J249" s="32" t="s">
        <v>376</v>
      </c>
      <c r="K249" s="32" t="s">
        <v>376</v>
      </c>
      <c r="L249" s="73">
        <f>'Расчет субсидий'!P249-1</f>
        <v>-0.38125696848776469</v>
      </c>
      <c r="M249" s="73">
        <f>L249*'Расчет субсидий'!Q249</f>
        <v>-7.6251393697552938</v>
      </c>
      <c r="N249" s="74">
        <f t="shared" si="35"/>
        <v>-54.974433775829262</v>
      </c>
      <c r="O249" s="73">
        <f>'Расчет субсидий'!R249-1</f>
        <v>0</v>
      </c>
      <c r="P249" s="73">
        <f>O249*'Расчет субсидий'!S249</f>
        <v>0</v>
      </c>
      <c r="Q249" s="74">
        <f t="shared" si="36"/>
        <v>0</v>
      </c>
      <c r="R249" s="73">
        <f>'Расчет субсидий'!V249-1</f>
        <v>-5.2688172043010795E-2</v>
      </c>
      <c r="S249" s="73">
        <f>R249*'Расчет субсидий'!W249</f>
        <v>-1.0537634408602159</v>
      </c>
      <c r="T249" s="74">
        <f t="shared" si="37"/>
        <v>-7.5972445467339709</v>
      </c>
      <c r="U249" s="73">
        <f>'Расчет субсидий'!Z249-1</f>
        <v>7.5921908893709311E-2</v>
      </c>
      <c r="V249" s="73">
        <f>U249*'Расчет субсидий'!AA249</f>
        <v>2.2776572668112793</v>
      </c>
      <c r="W249" s="74">
        <f t="shared" si="38"/>
        <v>16.421066226671645</v>
      </c>
      <c r="X249" s="32" t="s">
        <v>376</v>
      </c>
      <c r="Y249" s="32" t="s">
        <v>376</v>
      </c>
      <c r="Z249" s="32" t="s">
        <v>376</v>
      </c>
      <c r="AA249" s="31" t="s">
        <v>429</v>
      </c>
      <c r="AB249" s="31" t="s">
        <v>429</v>
      </c>
      <c r="AC249" s="31" t="s">
        <v>429</v>
      </c>
      <c r="AD249" s="73">
        <f>'Расчет субсидий'!AL249-1</f>
        <v>-1.591511936339518E-2</v>
      </c>
      <c r="AE249" s="73">
        <f>AD249*'Расчет субсидий'!AM249</f>
        <v>-0.31830238726790361</v>
      </c>
      <c r="AF249" s="74">
        <f t="shared" si="39"/>
        <v>-2.2948424495628972</v>
      </c>
      <c r="AG249" s="73">
        <f t="shared" si="40"/>
        <v>-6.7195479310721336</v>
      </c>
      <c r="AH249" s="31" t="str">
        <f>IF('Расчет субсидий'!AZ249="+",'Расчет субсидий'!AZ249,"-")</f>
        <v>-</v>
      </c>
    </row>
    <row r="250" spans="1:34" ht="15" customHeight="1">
      <c r="A250" s="38" t="s">
        <v>247</v>
      </c>
      <c r="B250" s="70">
        <f>'Расчет субсидий'!AS250</f>
        <v>19.427272727272737</v>
      </c>
      <c r="C250" s="73">
        <f>'Расчет субсидий'!D250-1</f>
        <v>-1</v>
      </c>
      <c r="D250" s="73">
        <f>C250*'Расчет субсидий'!E250</f>
        <v>0</v>
      </c>
      <c r="E250" s="74">
        <f t="shared" si="34"/>
        <v>0</v>
      </c>
      <c r="F250" s="32" t="s">
        <v>376</v>
      </c>
      <c r="G250" s="32" t="s">
        <v>376</v>
      </c>
      <c r="H250" s="32" t="s">
        <v>376</v>
      </c>
      <c r="I250" s="32" t="s">
        <v>376</v>
      </c>
      <c r="J250" s="32" t="s">
        <v>376</v>
      </c>
      <c r="K250" s="32" t="s">
        <v>376</v>
      </c>
      <c r="L250" s="73">
        <f>'Расчет субсидий'!P250-1</f>
        <v>-0.80511067837698214</v>
      </c>
      <c r="M250" s="73">
        <f>L250*'Расчет субсидий'!Q250</f>
        <v>-16.102213567539643</v>
      </c>
      <c r="N250" s="74">
        <f t="shared" si="35"/>
        <v>-46.465027612701441</v>
      </c>
      <c r="O250" s="73">
        <f>'Расчет субсидий'!R250-1</f>
        <v>0</v>
      </c>
      <c r="P250" s="73">
        <f>O250*'Расчет субсидий'!S250</f>
        <v>0</v>
      </c>
      <c r="Q250" s="74">
        <f t="shared" si="36"/>
        <v>0</v>
      </c>
      <c r="R250" s="73">
        <f>'Расчет субсидий'!V250-1</f>
        <v>-0.81960784313725488</v>
      </c>
      <c r="S250" s="73">
        <f>R250*'Расчет субсидий'!W250</f>
        <v>-20.490196078431371</v>
      </c>
      <c r="T250" s="74">
        <f t="shared" si="37"/>
        <v>-59.127120788738509</v>
      </c>
      <c r="U250" s="73">
        <f>'Расчет субсидий'!Z250-1</f>
        <v>1.7166666666666668</v>
      </c>
      <c r="V250" s="73">
        <f>U250*'Расчет субсидий'!AA250</f>
        <v>42.916666666666671</v>
      </c>
      <c r="W250" s="74">
        <f t="shared" si="38"/>
        <v>123.84161303957075</v>
      </c>
      <c r="X250" s="32" t="s">
        <v>376</v>
      </c>
      <c r="Y250" s="32" t="s">
        <v>376</v>
      </c>
      <c r="Z250" s="32" t="s">
        <v>376</v>
      </c>
      <c r="AA250" s="31" t="s">
        <v>429</v>
      </c>
      <c r="AB250" s="31" t="s">
        <v>429</v>
      </c>
      <c r="AC250" s="31" t="s">
        <v>429</v>
      </c>
      <c r="AD250" s="73">
        <f>'Расчет субсидий'!AL250-1</f>
        <v>2.0408163265306145E-2</v>
      </c>
      <c r="AE250" s="73">
        <f>AD250*'Расчет субсидий'!AM250</f>
        <v>0.4081632653061229</v>
      </c>
      <c r="AF250" s="74">
        <f t="shared" si="39"/>
        <v>1.177808089141946</v>
      </c>
      <c r="AG250" s="73">
        <f t="shared" si="40"/>
        <v>6.7324202860017772</v>
      </c>
      <c r="AH250" s="31" t="str">
        <f>IF('Расчет субсидий'!AZ250="+",'Расчет субсидий'!AZ250,"-")</f>
        <v>-</v>
      </c>
    </row>
    <row r="251" spans="1:34" ht="15" customHeight="1">
      <c r="A251" s="38" t="s">
        <v>248</v>
      </c>
      <c r="B251" s="70">
        <f>'Расчет субсидий'!AS251</f>
        <v>54</v>
      </c>
      <c r="C251" s="73">
        <f>'Расчет субсидий'!D251-1</f>
        <v>-1</v>
      </c>
      <c r="D251" s="73">
        <f>C251*'Расчет субсидий'!E251</f>
        <v>0</v>
      </c>
      <c r="E251" s="74">
        <f t="shared" si="34"/>
        <v>0</v>
      </c>
      <c r="F251" s="32" t="s">
        <v>376</v>
      </c>
      <c r="G251" s="32" t="s">
        <v>376</v>
      </c>
      <c r="H251" s="32" t="s">
        <v>376</v>
      </c>
      <c r="I251" s="32" t="s">
        <v>376</v>
      </c>
      <c r="J251" s="32" t="s">
        <v>376</v>
      </c>
      <c r="K251" s="32" t="s">
        <v>376</v>
      </c>
      <c r="L251" s="73">
        <f>'Расчет субсидий'!P251-1</f>
        <v>-0.17863777089783284</v>
      </c>
      <c r="M251" s="73">
        <f>L251*'Расчет субсидий'!Q251</f>
        <v>-3.5727554179566567</v>
      </c>
      <c r="N251" s="74">
        <f t="shared" si="35"/>
        <v>-25.323250737143486</v>
      </c>
      <c r="O251" s="73">
        <f>'Расчет субсидий'!R251-1</f>
        <v>0</v>
      </c>
      <c r="P251" s="73">
        <f>O251*'Расчет субсидий'!S251</f>
        <v>0</v>
      </c>
      <c r="Q251" s="74">
        <f t="shared" si="36"/>
        <v>0</v>
      </c>
      <c r="R251" s="73">
        <f>'Расчет субсидий'!V251-1</f>
        <v>0.1778801843317972</v>
      </c>
      <c r="S251" s="73">
        <f>R251*'Расчет субсидий'!W251</f>
        <v>7.1152073732718879</v>
      </c>
      <c r="T251" s="74">
        <f t="shared" si="37"/>
        <v>50.431714260246061</v>
      </c>
      <c r="U251" s="73">
        <f>'Расчет субсидий'!Z251-1</f>
        <v>0.35999999999999988</v>
      </c>
      <c r="V251" s="73">
        <f>U251*'Расчет субсидий'!AA251</f>
        <v>3.5999999999999988</v>
      </c>
      <c r="W251" s="74">
        <f t="shared" si="38"/>
        <v>25.51635698193278</v>
      </c>
      <c r="X251" s="32" t="s">
        <v>376</v>
      </c>
      <c r="Y251" s="32" t="s">
        <v>376</v>
      </c>
      <c r="Z251" s="32" t="s">
        <v>376</v>
      </c>
      <c r="AA251" s="31" t="s">
        <v>429</v>
      </c>
      <c r="AB251" s="31" t="s">
        <v>429</v>
      </c>
      <c r="AC251" s="31" t="s">
        <v>429</v>
      </c>
      <c r="AD251" s="73">
        <f>'Расчет субсидий'!AL251-1</f>
        <v>2.3809523809523725E-2</v>
      </c>
      <c r="AE251" s="73">
        <f>AD251*'Расчет субсидий'!AM251</f>
        <v>0.4761904761904745</v>
      </c>
      <c r="AF251" s="74">
        <f t="shared" si="39"/>
        <v>3.3751794949646428</v>
      </c>
      <c r="AG251" s="73">
        <f t="shared" si="40"/>
        <v>7.6186424315057044</v>
      </c>
      <c r="AH251" s="31" t="str">
        <f>IF('Расчет субсидий'!AZ251="+",'Расчет субсидий'!AZ251,"-")</f>
        <v>-</v>
      </c>
    </row>
    <row r="252" spans="1:34" ht="15" customHeight="1">
      <c r="A252" s="38" t="s">
        <v>249</v>
      </c>
      <c r="B252" s="70">
        <f>'Расчет субсидий'!AS252</f>
        <v>-1.1818181818182438</v>
      </c>
      <c r="C252" s="73">
        <f>'Расчет субсидий'!D252-1</f>
        <v>-1</v>
      </c>
      <c r="D252" s="73">
        <f>C252*'Расчет субсидий'!E252</f>
        <v>0</v>
      </c>
      <c r="E252" s="74">
        <f t="shared" si="34"/>
        <v>0</v>
      </c>
      <c r="F252" s="32" t="s">
        <v>376</v>
      </c>
      <c r="G252" s="32" t="s">
        <v>376</v>
      </c>
      <c r="H252" s="32" t="s">
        <v>376</v>
      </c>
      <c r="I252" s="32" t="s">
        <v>376</v>
      </c>
      <c r="J252" s="32" t="s">
        <v>376</v>
      </c>
      <c r="K252" s="32" t="s">
        <v>376</v>
      </c>
      <c r="L252" s="73">
        <f>'Расчет субсидий'!P252-1</f>
        <v>-0.34763811048839077</v>
      </c>
      <c r="M252" s="73">
        <f>L252*'Расчет субсидий'!Q252</f>
        <v>-6.9527622097678154</v>
      </c>
      <c r="N252" s="74">
        <f t="shared" si="35"/>
        <v>-100.14320893503709</v>
      </c>
      <c r="O252" s="73">
        <f>'Расчет субсидий'!R252-1</f>
        <v>0</v>
      </c>
      <c r="P252" s="73">
        <f>O252*'Расчет субсидий'!S252</f>
        <v>0</v>
      </c>
      <c r="Q252" s="74">
        <f t="shared" si="36"/>
        <v>0</v>
      </c>
      <c r="R252" s="73">
        <f>'Расчет субсидий'!V252-1</f>
        <v>-3.7931034482758585E-2</v>
      </c>
      <c r="S252" s="73">
        <f>R252*'Расчет субсидий'!W252</f>
        <v>-0.94827586206896464</v>
      </c>
      <c r="T252" s="74">
        <f t="shared" si="37"/>
        <v>-13.658368417923501</v>
      </c>
      <c r="U252" s="73">
        <f>'Расчет субсидий'!Z252-1</f>
        <v>0.36111111111111116</v>
      </c>
      <c r="V252" s="73">
        <f>U252*'Расчет субсидий'!AA252</f>
        <v>9.0277777777777786</v>
      </c>
      <c r="W252" s="74">
        <f t="shared" si="38"/>
        <v>130.03042660497891</v>
      </c>
      <c r="X252" s="32" t="s">
        <v>376</v>
      </c>
      <c r="Y252" s="32" t="s">
        <v>376</v>
      </c>
      <c r="Z252" s="32" t="s">
        <v>376</v>
      </c>
      <c r="AA252" s="31" t="s">
        <v>429</v>
      </c>
      <c r="AB252" s="31" t="s">
        <v>429</v>
      </c>
      <c r="AC252" s="31" t="s">
        <v>429</v>
      </c>
      <c r="AD252" s="73">
        <f>'Расчет субсидий'!AL252-1</f>
        <v>-6.0439560439560447E-2</v>
      </c>
      <c r="AE252" s="73">
        <f>AD252*'Расчет субсидий'!AM252</f>
        <v>-1.2087912087912089</v>
      </c>
      <c r="AF252" s="74">
        <f t="shared" si="39"/>
        <v>-17.410667433836569</v>
      </c>
      <c r="AG252" s="73">
        <f t="shared" si="40"/>
        <v>-8.2051502850210234E-2</v>
      </c>
      <c r="AH252" s="31" t="str">
        <f>IF('Расчет субсидий'!AZ252="+",'Расчет субсидий'!AZ252,"-")</f>
        <v>-</v>
      </c>
    </row>
    <row r="253" spans="1:34" ht="15" customHeight="1">
      <c r="A253" s="38" t="s">
        <v>250</v>
      </c>
      <c r="B253" s="70">
        <f>'Расчет субсидий'!AS253</f>
        <v>43.018181818181802</v>
      </c>
      <c r="C253" s="73">
        <f>'Расчет субсидий'!D253-1</f>
        <v>-1</v>
      </c>
      <c r="D253" s="73">
        <f>C253*'Расчет субсидий'!E253</f>
        <v>0</v>
      </c>
      <c r="E253" s="74">
        <f t="shared" si="34"/>
        <v>0</v>
      </c>
      <c r="F253" s="32" t="s">
        <v>376</v>
      </c>
      <c r="G253" s="32" t="s">
        <v>376</v>
      </c>
      <c r="H253" s="32" t="s">
        <v>376</v>
      </c>
      <c r="I253" s="32" t="s">
        <v>376</v>
      </c>
      <c r="J253" s="32" t="s">
        <v>376</v>
      </c>
      <c r="K253" s="32" t="s">
        <v>376</v>
      </c>
      <c r="L253" s="73">
        <f>'Расчет субсидий'!P253-1</f>
        <v>-0.18148060361855101</v>
      </c>
      <c r="M253" s="73">
        <f>L253*'Расчет субсидий'!Q253</f>
        <v>-3.6296120723710201</v>
      </c>
      <c r="N253" s="74">
        <f t="shared" si="35"/>
        <v>-31.821151916495044</v>
      </c>
      <c r="O253" s="73">
        <f>'Расчет субсидий'!R253-1</f>
        <v>0</v>
      </c>
      <c r="P253" s="73">
        <f>O253*'Расчет субсидий'!S253</f>
        <v>0</v>
      </c>
      <c r="Q253" s="74">
        <f t="shared" si="36"/>
        <v>0</v>
      </c>
      <c r="R253" s="73">
        <f>'Расчет субсидий'!V253-1</f>
        <v>7.2466216216216184E-2</v>
      </c>
      <c r="S253" s="73">
        <f>R253*'Расчет субсидий'!W253</f>
        <v>1.4493243243243237</v>
      </c>
      <c r="T253" s="74">
        <f t="shared" si="37"/>
        <v>12.706363264454538</v>
      </c>
      <c r="U253" s="73">
        <f>'Расчет субсидий'!Z253-1</f>
        <v>0.17358490566037732</v>
      </c>
      <c r="V253" s="73">
        <f>U253*'Расчет субсидий'!AA253</f>
        <v>5.2075471698113196</v>
      </c>
      <c r="W253" s="74">
        <f t="shared" si="38"/>
        <v>45.655057978311923</v>
      </c>
      <c r="X253" s="32" t="s">
        <v>376</v>
      </c>
      <c r="Y253" s="32" t="s">
        <v>376</v>
      </c>
      <c r="Z253" s="32" t="s">
        <v>376</v>
      </c>
      <c r="AA253" s="31" t="s">
        <v>429</v>
      </c>
      <c r="AB253" s="31" t="s">
        <v>429</v>
      </c>
      <c r="AC253" s="31" t="s">
        <v>429</v>
      </c>
      <c r="AD253" s="73">
        <f>'Расчет субсидий'!AL253-1</f>
        <v>9.3975903614457845E-2</v>
      </c>
      <c r="AE253" s="73">
        <f>AD253*'Расчет субсидий'!AM253</f>
        <v>1.8795180722891569</v>
      </c>
      <c r="AF253" s="74">
        <f t="shared" si="39"/>
        <v>16.477912491910384</v>
      </c>
      <c r="AG253" s="73">
        <f t="shared" si="40"/>
        <v>4.9067774940537801</v>
      </c>
      <c r="AH253" s="31" t="str">
        <f>IF('Расчет субсидий'!AZ253="+",'Расчет субсидий'!AZ253,"-")</f>
        <v>-</v>
      </c>
    </row>
    <row r="254" spans="1:34" ht="15" customHeight="1">
      <c r="A254" s="38" t="s">
        <v>251</v>
      </c>
      <c r="B254" s="70">
        <f>'Расчет субсидий'!AS254</f>
        <v>56.890909090908963</v>
      </c>
      <c r="C254" s="73">
        <f>'Расчет субсидий'!D254-1</f>
        <v>2.4954151126130864E-2</v>
      </c>
      <c r="D254" s="73">
        <f>C254*'Расчет субсидий'!E254</f>
        <v>0.24954151126130864</v>
      </c>
      <c r="E254" s="74">
        <f t="shared" si="34"/>
        <v>3.4247852163009771</v>
      </c>
      <c r="F254" s="32" t="s">
        <v>376</v>
      </c>
      <c r="G254" s="32" t="s">
        <v>376</v>
      </c>
      <c r="H254" s="32" t="s">
        <v>376</v>
      </c>
      <c r="I254" s="32" t="s">
        <v>376</v>
      </c>
      <c r="J254" s="32" t="s">
        <v>376</v>
      </c>
      <c r="K254" s="32" t="s">
        <v>376</v>
      </c>
      <c r="L254" s="73">
        <f>'Расчет субсидий'!P254-1</f>
        <v>-0.21161846523983752</v>
      </c>
      <c r="M254" s="73">
        <f>L254*'Расчет субсидий'!Q254</f>
        <v>-4.2323693047967499</v>
      </c>
      <c r="N254" s="74">
        <f t="shared" si="35"/>
        <v>-58.086351051290578</v>
      </c>
      <c r="O254" s="73">
        <f>'Расчет субсидий'!R254-1</f>
        <v>0</v>
      </c>
      <c r="P254" s="73">
        <f>O254*'Расчет субсидий'!S254</f>
        <v>0</v>
      </c>
      <c r="Q254" s="74">
        <f t="shared" si="36"/>
        <v>0</v>
      </c>
      <c r="R254" s="73">
        <f>'Расчет субсидий'!V254-1</f>
        <v>-1.0344827586206917E-2</v>
      </c>
      <c r="S254" s="73">
        <f>R254*'Расчет субсидий'!W254</f>
        <v>-0.25862068965517293</v>
      </c>
      <c r="T254" s="74">
        <f t="shared" si="37"/>
        <v>-3.5493906808679738</v>
      </c>
      <c r="U254" s="73">
        <f>'Расчет субсидий'!Z254-1</f>
        <v>0.43925233644859829</v>
      </c>
      <c r="V254" s="73">
        <f>U254*'Расчет субсидий'!AA254</f>
        <v>10.981308411214957</v>
      </c>
      <c r="W254" s="74">
        <f t="shared" si="38"/>
        <v>150.71088778887975</v>
      </c>
      <c r="X254" s="32" t="s">
        <v>376</v>
      </c>
      <c r="Y254" s="32" t="s">
        <v>376</v>
      </c>
      <c r="Z254" s="32" t="s">
        <v>376</v>
      </c>
      <c r="AA254" s="31" t="s">
        <v>429</v>
      </c>
      <c r="AB254" s="31" t="s">
        <v>429</v>
      </c>
      <c r="AC254" s="31" t="s">
        <v>429</v>
      </c>
      <c r="AD254" s="73">
        <f>'Расчет субсидий'!AL254-1</f>
        <v>-0.12972972972972974</v>
      </c>
      <c r="AE254" s="73">
        <f>AD254*'Расчет субсидий'!AM254</f>
        <v>-2.5945945945945947</v>
      </c>
      <c r="AF254" s="74">
        <f t="shared" si="39"/>
        <v>-35.609022182113222</v>
      </c>
      <c r="AG254" s="73">
        <f t="shared" si="40"/>
        <v>4.1452653334297489</v>
      </c>
      <c r="AH254" s="31" t="str">
        <f>IF('Расчет субсидий'!AZ254="+",'Расчет субсидий'!AZ254,"-")</f>
        <v>-</v>
      </c>
    </row>
    <row r="255" spans="1:34" ht="15" customHeight="1">
      <c r="A255" s="38" t="s">
        <v>252</v>
      </c>
      <c r="B255" s="70">
        <f>'Расчет субсидий'!AS255</f>
        <v>-30.881818181818289</v>
      </c>
      <c r="C255" s="73">
        <f>'Расчет субсидий'!D255-1</f>
        <v>-1</v>
      </c>
      <c r="D255" s="73">
        <f>C255*'Расчет субсидий'!E255</f>
        <v>0</v>
      </c>
      <c r="E255" s="74">
        <f t="shared" si="34"/>
        <v>0</v>
      </c>
      <c r="F255" s="32" t="s">
        <v>376</v>
      </c>
      <c r="G255" s="32" t="s">
        <v>376</v>
      </c>
      <c r="H255" s="32" t="s">
        <v>376</v>
      </c>
      <c r="I255" s="32" t="s">
        <v>376</v>
      </c>
      <c r="J255" s="32" t="s">
        <v>376</v>
      </c>
      <c r="K255" s="32" t="s">
        <v>376</v>
      </c>
      <c r="L255" s="73">
        <f>'Расчет субсидий'!P255-1</f>
        <v>-0.50399449035812671</v>
      </c>
      <c r="M255" s="73">
        <f>L255*'Расчет субсидий'!Q255</f>
        <v>-10.079889807162534</v>
      </c>
      <c r="N255" s="74">
        <f t="shared" si="35"/>
        <v>-99.209486430027937</v>
      </c>
      <c r="O255" s="73">
        <f>'Расчет субсидий'!R255-1</f>
        <v>0</v>
      </c>
      <c r="P255" s="73">
        <f>O255*'Расчет субсидий'!S255</f>
        <v>0</v>
      </c>
      <c r="Q255" s="74">
        <f t="shared" si="36"/>
        <v>0</v>
      </c>
      <c r="R255" s="73">
        <f>'Расчет субсидий'!V255-1</f>
        <v>-0.39818181818181819</v>
      </c>
      <c r="S255" s="73">
        <f>R255*'Расчет субсидий'!W255</f>
        <v>-7.9636363636363638</v>
      </c>
      <c r="T255" s="74">
        <f t="shared" si="37"/>
        <v>-78.38064590651129</v>
      </c>
      <c r="U255" s="73">
        <f>'Расчет субсидий'!Z255-1</f>
        <v>0.46511627906976738</v>
      </c>
      <c r="V255" s="73">
        <f>U255*'Расчет субсидий'!AA255</f>
        <v>13.953488372093021</v>
      </c>
      <c r="W255" s="74">
        <f t="shared" si="38"/>
        <v>137.33467744052629</v>
      </c>
      <c r="X255" s="32" t="s">
        <v>376</v>
      </c>
      <c r="Y255" s="32" t="s">
        <v>376</v>
      </c>
      <c r="Z255" s="32" t="s">
        <v>376</v>
      </c>
      <c r="AA255" s="31" t="s">
        <v>429</v>
      </c>
      <c r="AB255" s="31" t="s">
        <v>429</v>
      </c>
      <c r="AC255" s="31" t="s">
        <v>429</v>
      </c>
      <c r="AD255" s="73">
        <f>'Расчет субсидий'!AL255-1</f>
        <v>4.7619047619047672E-2</v>
      </c>
      <c r="AE255" s="73">
        <f>AD255*'Расчет субсидий'!AM255</f>
        <v>0.95238095238095344</v>
      </c>
      <c r="AF255" s="74">
        <f t="shared" si="39"/>
        <v>9.3736367141946619</v>
      </c>
      <c r="AG255" s="73">
        <f t="shared" si="40"/>
        <v>-3.1376568463249237</v>
      </c>
      <c r="AH255" s="31" t="str">
        <f>IF('Расчет субсидий'!AZ255="+",'Расчет субсидий'!AZ255,"-")</f>
        <v>-</v>
      </c>
    </row>
    <row r="256" spans="1:34" ht="15" customHeight="1">
      <c r="A256" s="38" t="s">
        <v>253</v>
      </c>
      <c r="B256" s="70">
        <f>'Расчет субсидий'!AS256</f>
        <v>-26.190909090909145</v>
      </c>
      <c r="C256" s="73">
        <f>'Расчет субсидий'!D256-1</f>
        <v>-6.8838604143947602E-2</v>
      </c>
      <c r="D256" s="73">
        <f>C256*'Расчет субсидий'!E256</f>
        <v>-0.68838604143947602</v>
      </c>
      <c r="E256" s="74">
        <f t="shared" si="34"/>
        <v>-4.4928097082088225</v>
      </c>
      <c r="F256" s="32" t="s">
        <v>376</v>
      </c>
      <c r="G256" s="32" t="s">
        <v>376</v>
      </c>
      <c r="H256" s="32" t="s">
        <v>376</v>
      </c>
      <c r="I256" s="32" t="s">
        <v>376</v>
      </c>
      <c r="J256" s="32" t="s">
        <v>376</v>
      </c>
      <c r="K256" s="32" t="s">
        <v>376</v>
      </c>
      <c r="L256" s="73">
        <f>'Расчет субсидий'!P256-1</f>
        <v>-0.29012334229806169</v>
      </c>
      <c r="M256" s="73">
        <f>L256*'Расчет субсидий'!Q256</f>
        <v>-5.8024668459612343</v>
      </c>
      <c r="N256" s="74">
        <f t="shared" si="35"/>
        <v>-37.870290516903978</v>
      </c>
      <c r="O256" s="73">
        <f>'Расчет субсидий'!R256-1</f>
        <v>0</v>
      </c>
      <c r="P256" s="73">
        <f>O256*'Расчет субсидий'!S256</f>
        <v>0</v>
      </c>
      <c r="Q256" s="74">
        <f t="shared" si="36"/>
        <v>0</v>
      </c>
      <c r="R256" s="73">
        <f>'Расчет субсидий'!V256-1</f>
        <v>-4.2090193271295595E-2</v>
      </c>
      <c r="S256" s="73">
        <f>R256*'Расчет субсидий'!W256</f>
        <v>-0.42090193271295595</v>
      </c>
      <c r="T256" s="74">
        <f t="shared" si="37"/>
        <v>-2.7470520546034161</v>
      </c>
      <c r="U256" s="73">
        <f>'Расчет субсидий'!Z256-1</f>
        <v>4.5648060548722835E-2</v>
      </c>
      <c r="V256" s="73">
        <f>U256*'Расчет субсидий'!AA256</f>
        <v>1.8259224219489134</v>
      </c>
      <c r="W256" s="74">
        <f t="shared" si="38"/>
        <v>11.917037083747303</v>
      </c>
      <c r="X256" s="32" t="s">
        <v>376</v>
      </c>
      <c r="Y256" s="32" t="s">
        <v>376</v>
      </c>
      <c r="Z256" s="32" t="s">
        <v>376</v>
      </c>
      <c r="AA256" s="31" t="s">
        <v>429</v>
      </c>
      <c r="AB256" s="31" t="s">
        <v>429</v>
      </c>
      <c r="AC256" s="31" t="s">
        <v>429</v>
      </c>
      <c r="AD256" s="73">
        <f>'Расчет субсидий'!AL256-1</f>
        <v>5.3643724696356365E-2</v>
      </c>
      <c r="AE256" s="73">
        <f>AD256*'Расчет субсидий'!AM256</f>
        <v>1.0728744939271273</v>
      </c>
      <c r="AF256" s="74">
        <f t="shared" si="39"/>
        <v>7.0022061050597664</v>
      </c>
      <c r="AG256" s="73">
        <f t="shared" si="40"/>
        <v>-4.0129579042376253</v>
      </c>
      <c r="AH256" s="31" t="str">
        <f>IF('Расчет субсидий'!AZ256="+",'Расчет субсидий'!AZ256,"-")</f>
        <v>-</v>
      </c>
    </row>
    <row r="257" spans="1:34" ht="15" customHeight="1">
      <c r="A257" s="38" t="s">
        <v>254</v>
      </c>
      <c r="B257" s="70">
        <f>'Расчет субсидий'!AS257</f>
        <v>114.69090909090892</v>
      </c>
      <c r="C257" s="73">
        <f>'Расчет субсидий'!D257-1</f>
        <v>-1</v>
      </c>
      <c r="D257" s="73">
        <f>C257*'Расчет субсидий'!E257</f>
        <v>0</v>
      </c>
      <c r="E257" s="74">
        <f t="shared" si="34"/>
        <v>0</v>
      </c>
      <c r="F257" s="32" t="s">
        <v>376</v>
      </c>
      <c r="G257" s="32" t="s">
        <v>376</v>
      </c>
      <c r="H257" s="32" t="s">
        <v>376</v>
      </c>
      <c r="I257" s="32" t="s">
        <v>376</v>
      </c>
      <c r="J257" s="32" t="s">
        <v>376</v>
      </c>
      <c r="K257" s="32" t="s">
        <v>376</v>
      </c>
      <c r="L257" s="73">
        <f>'Расчет субсидий'!P257-1</f>
        <v>-0.25700784018902378</v>
      </c>
      <c r="M257" s="73">
        <f>L257*'Расчет субсидий'!Q257</f>
        <v>-5.1401568037804761</v>
      </c>
      <c r="N257" s="74">
        <f t="shared" si="35"/>
        <v>-75.415455186828638</v>
      </c>
      <c r="O257" s="73">
        <f>'Расчет субсидий'!R257-1</f>
        <v>0</v>
      </c>
      <c r="P257" s="73">
        <f>O257*'Расчет субсидий'!S257</f>
        <v>0</v>
      </c>
      <c r="Q257" s="74">
        <f t="shared" si="36"/>
        <v>0</v>
      </c>
      <c r="R257" s="73">
        <f>'Расчет субсидий'!V257-1</f>
        <v>0.11793248945147683</v>
      </c>
      <c r="S257" s="73">
        <f>R257*'Расчет субсидий'!W257</f>
        <v>3.5379746835443049</v>
      </c>
      <c r="T257" s="74">
        <f t="shared" si="37"/>
        <v>51.908527576966286</v>
      </c>
      <c r="U257" s="73">
        <f>'Расчет субсидий'!Z257-1</f>
        <v>0.46428571428571419</v>
      </c>
      <c r="V257" s="73">
        <f>U257*'Расчет субсидий'!AA257</f>
        <v>9.2857142857142847</v>
      </c>
      <c r="W257" s="74">
        <f t="shared" si="38"/>
        <v>136.2383281920377</v>
      </c>
      <c r="X257" s="32" t="s">
        <v>376</v>
      </c>
      <c r="Y257" s="32" t="s">
        <v>376</v>
      </c>
      <c r="Z257" s="32" t="s">
        <v>376</v>
      </c>
      <c r="AA257" s="31" t="s">
        <v>429</v>
      </c>
      <c r="AB257" s="31" t="s">
        <v>429</v>
      </c>
      <c r="AC257" s="31" t="s">
        <v>429</v>
      </c>
      <c r="AD257" s="73">
        <f>'Расчет субсидий'!AL257-1</f>
        <v>6.6777963272119933E-3</v>
      </c>
      <c r="AE257" s="73">
        <f>AD257*'Расчет субсидий'!AM257</f>
        <v>0.13355592654423987</v>
      </c>
      <c r="AF257" s="74">
        <f t="shared" si="39"/>
        <v>1.9595085087335513</v>
      </c>
      <c r="AG257" s="73">
        <f t="shared" si="40"/>
        <v>7.8170880920223533</v>
      </c>
      <c r="AH257" s="31" t="str">
        <f>IF('Расчет субсидий'!AZ257="+",'Расчет субсидий'!AZ257,"-")</f>
        <v>-</v>
      </c>
    </row>
    <row r="258" spans="1:34" ht="15" customHeight="1">
      <c r="A258" s="38" t="s">
        <v>255</v>
      </c>
      <c r="B258" s="70">
        <f>'Расчет субсидий'!AS258</f>
        <v>122.21818181818185</v>
      </c>
      <c r="C258" s="73">
        <f>'Расчет субсидий'!D258-1</f>
        <v>-1</v>
      </c>
      <c r="D258" s="73">
        <f>C258*'Расчет субсидий'!E258</f>
        <v>0</v>
      </c>
      <c r="E258" s="74">
        <f t="shared" si="34"/>
        <v>0</v>
      </c>
      <c r="F258" s="32" t="s">
        <v>376</v>
      </c>
      <c r="G258" s="32" t="s">
        <v>376</v>
      </c>
      <c r="H258" s="32" t="s">
        <v>376</v>
      </c>
      <c r="I258" s="32" t="s">
        <v>376</v>
      </c>
      <c r="J258" s="32" t="s">
        <v>376</v>
      </c>
      <c r="K258" s="32" t="s">
        <v>376</v>
      </c>
      <c r="L258" s="73">
        <f>'Расчет субсидий'!P258-1</f>
        <v>-0.10454014029618086</v>
      </c>
      <c r="M258" s="73">
        <f>L258*'Расчет субсидий'!Q258</f>
        <v>-2.0908028059236172</v>
      </c>
      <c r="N258" s="74">
        <f t="shared" si="35"/>
        <v>-19.037845637828696</v>
      </c>
      <c r="O258" s="73">
        <f>'Расчет субсидий'!R258-1</f>
        <v>0</v>
      </c>
      <c r="P258" s="73">
        <f>O258*'Расчет субсидий'!S258</f>
        <v>0</v>
      </c>
      <c r="Q258" s="74">
        <f t="shared" si="36"/>
        <v>0</v>
      </c>
      <c r="R258" s="73">
        <f>'Расчет субсидий'!V258-1</f>
        <v>-8.4210526315789402E-2</v>
      </c>
      <c r="S258" s="73">
        <f>R258*'Расчет субсидий'!W258</f>
        <v>-1.684210526315788</v>
      </c>
      <c r="T258" s="74">
        <f t="shared" si="37"/>
        <v>-15.335611723288253</v>
      </c>
      <c r="U258" s="73">
        <f>'Расчет субсидий'!Z258-1</f>
        <v>0.56034482758620707</v>
      </c>
      <c r="V258" s="73">
        <f>U258*'Расчет субсидий'!AA258</f>
        <v>16.810344827586214</v>
      </c>
      <c r="W258" s="74">
        <f t="shared" si="38"/>
        <v>153.06692196870432</v>
      </c>
      <c r="X258" s="32" t="s">
        <v>376</v>
      </c>
      <c r="Y258" s="32" t="s">
        <v>376</v>
      </c>
      <c r="Z258" s="32" t="s">
        <v>376</v>
      </c>
      <c r="AA258" s="31" t="s">
        <v>429</v>
      </c>
      <c r="AB258" s="31" t="s">
        <v>429</v>
      </c>
      <c r="AC258" s="31" t="s">
        <v>429</v>
      </c>
      <c r="AD258" s="73">
        <f>'Расчет субсидий'!AL258-1</f>
        <v>1.9354838709677358E-2</v>
      </c>
      <c r="AE258" s="73">
        <f>AD258*'Расчет субсидий'!AM258</f>
        <v>0.38709677419354716</v>
      </c>
      <c r="AF258" s="74">
        <f t="shared" si="39"/>
        <v>3.5247172105944693</v>
      </c>
      <c r="AG258" s="73">
        <f t="shared" si="40"/>
        <v>13.422428269540355</v>
      </c>
      <c r="AH258" s="31" t="str">
        <f>IF('Расчет субсидий'!AZ258="+",'Расчет субсидий'!AZ258,"-")</f>
        <v>-</v>
      </c>
    </row>
    <row r="259" spans="1:34" ht="15" customHeight="1">
      <c r="A259" s="38" t="s">
        <v>256</v>
      </c>
      <c r="B259" s="70">
        <f>'Расчет субсидий'!AS259</f>
        <v>282.26363636363635</v>
      </c>
      <c r="C259" s="73">
        <f>'Расчет субсидий'!D259-1</f>
        <v>-1</v>
      </c>
      <c r="D259" s="73">
        <f>C259*'Расчет субсидий'!E259</f>
        <v>0</v>
      </c>
      <c r="E259" s="74">
        <f t="shared" si="34"/>
        <v>0</v>
      </c>
      <c r="F259" s="32" t="s">
        <v>376</v>
      </c>
      <c r="G259" s="32" t="s">
        <v>376</v>
      </c>
      <c r="H259" s="32" t="s">
        <v>376</v>
      </c>
      <c r="I259" s="32" t="s">
        <v>376</v>
      </c>
      <c r="J259" s="32" t="s">
        <v>376</v>
      </c>
      <c r="K259" s="32" t="s">
        <v>376</v>
      </c>
      <c r="L259" s="73">
        <f>'Расчет субсидий'!P259-1</f>
        <v>-7.5026311832807058E-2</v>
      </c>
      <c r="M259" s="73">
        <f>L259*'Расчет субсидий'!Q259</f>
        <v>-1.5005262366561412</v>
      </c>
      <c r="N259" s="74">
        <f t="shared" si="35"/>
        <v>-5.1645675908900159</v>
      </c>
      <c r="O259" s="73">
        <f>'Расчет субсидий'!R259-1</f>
        <v>0</v>
      </c>
      <c r="P259" s="73">
        <f>O259*'Расчет субсидий'!S259</f>
        <v>0</v>
      </c>
      <c r="Q259" s="74">
        <f t="shared" si="36"/>
        <v>0</v>
      </c>
      <c r="R259" s="73">
        <f>'Расчет субсидий'!V259-1</f>
        <v>0.52222222222222214</v>
      </c>
      <c r="S259" s="73">
        <f>R259*'Расчет субсидий'!W259</f>
        <v>13.055555555555554</v>
      </c>
      <c r="T259" s="74">
        <f t="shared" si="37"/>
        <v>44.935101737069886</v>
      </c>
      <c r="U259" s="73">
        <f>'Расчет субсидий'!Z259-1</f>
        <v>2.8181818181818183</v>
      </c>
      <c r="V259" s="73">
        <f>U259*'Расчет субсидий'!AA259</f>
        <v>70.454545454545453</v>
      </c>
      <c r="W259" s="74">
        <f t="shared" si="38"/>
        <v>242.49310221745648</v>
      </c>
      <c r="X259" s="32" t="s">
        <v>376</v>
      </c>
      <c r="Y259" s="32" t="s">
        <v>376</v>
      </c>
      <c r="Z259" s="32" t="s">
        <v>376</v>
      </c>
      <c r="AA259" s="31" t="s">
        <v>429</v>
      </c>
      <c r="AB259" s="31" t="s">
        <v>429</v>
      </c>
      <c r="AC259" s="31" t="s">
        <v>429</v>
      </c>
      <c r="AD259" s="73">
        <f>'Расчет субсидий'!AL259-1</f>
        <v>0</v>
      </c>
      <c r="AE259" s="73">
        <f>AD259*'Расчет субсидий'!AM259</f>
        <v>0</v>
      </c>
      <c r="AF259" s="74">
        <f t="shared" si="39"/>
        <v>0</v>
      </c>
      <c r="AG259" s="73">
        <f t="shared" si="40"/>
        <v>82.009574773444868</v>
      </c>
      <c r="AH259" s="31" t="str">
        <f>IF('Расчет субсидий'!AZ259="+",'Расчет субсидий'!AZ259,"-")</f>
        <v>-</v>
      </c>
    </row>
    <row r="260" spans="1:34" ht="15" customHeight="1">
      <c r="A260" s="38" t="s">
        <v>257</v>
      </c>
      <c r="B260" s="70">
        <f>'Расчет субсидий'!AS260</f>
        <v>2.2909090909090963</v>
      </c>
      <c r="C260" s="73">
        <f>'Расчет субсидий'!D260-1</f>
        <v>-0.12643663417136985</v>
      </c>
      <c r="D260" s="73">
        <f>C260*'Расчет субсидий'!E260</f>
        <v>-1.2643663417136985</v>
      </c>
      <c r="E260" s="74">
        <f t="shared" si="34"/>
        <v>-0.44544719937495775</v>
      </c>
      <c r="F260" s="32" t="s">
        <v>376</v>
      </c>
      <c r="G260" s="32" t="s">
        <v>376</v>
      </c>
      <c r="H260" s="32" t="s">
        <v>376</v>
      </c>
      <c r="I260" s="32" t="s">
        <v>376</v>
      </c>
      <c r="J260" s="32" t="s">
        <v>376</v>
      </c>
      <c r="K260" s="32" t="s">
        <v>376</v>
      </c>
      <c r="L260" s="73">
        <f>'Расчет субсидий'!P260-1</f>
        <v>-0.44007791987803846</v>
      </c>
      <c r="M260" s="73">
        <f>L260*'Расчет субсидий'!Q260</f>
        <v>-8.8015583975607683</v>
      </c>
      <c r="N260" s="74">
        <f t="shared" si="35"/>
        <v>-3.1008651598670656</v>
      </c>
      <c r="O260" s="73">
        <f>'Расчет субсидий'!R260-1</f>
        <v>0</v>
      </c>
      <c r="P260" s="73">
        <f>O260*'Расчет субсидий'!S260</f>
        <v>0</v>
      </c>
      <c r="Q260" s="74">
        <f t="shared" si="36"/>
        <v>0</v>
      </c>
      <c r="R260" s="73">
        <f>'Расчет субсидий'!V260-1</f>
        <v>0.54432071269487747</v>
      </c>
      <c r="S260" s="73">
        <f>R260*'Расчет субсидий'!W260</f>
        <v>16.329621380846323</v>
      </c>
      <c r="T260" s="74">
        <f t="shared" si="37"/>
        <v>5.753066869126239</v>
      </c>
      <c r="U260" s="73">
        <f>'Расчет субсидий'!Z260-1</f>
        <v>8.3135391923991886E-3</v>
      </c>
      <c r="V260" s="73">
        <f>U260*'Расчет субсидий'!AA260</f>
        <v>0.16627078384798377</v>
      </c>
      <c r="W260" s="74">
        <f t="shared" si="38"/>
        <v>5.8578635447205284E-2</v>
      </c>
      <c r="X260" s="32" t="s">
        <v>376</v>
      </c>
      <c r="Y260" s="32" t="s">
        <v>376</v>
      </c>
      <c r="Z260" s="32" t="s">
        <v>376</v>
      </c>
      <c r="AA260" s="31" t="s">
        <v>429</v>
      </c>
      <c r="AB260" s="31" t="s">
        <v>429</v>
      </c>
      <c r="AC260" s="31" t="s">
        <v>429</v>
      </c>
      <c r="AD260" s="73">
        <f>'Расчет субсидий'!AL260-1</f>
        <v>3.6297640653357721E-3</v>
      </c>
      <c r="AE260" s="73">
        <f>AD260*'Расчет субсидий'!AM260</f>
        <v>7.2595281306715442E-2</v>
      </c>
      <c r="AF260" s="74">
        <f t="shared" si="39"/>
        <v>2.5575945577675025E-2</v>
      </c>
      <c r="AG260" s="73">
        <f t="shared" si="40"/>
        <v>6.5025627067265557</v>
      </c>
      <c r="AH260" s="31" t="str">
        <f>IF('Расчет субсидий'!AZ260="+",'Расчет субсидий'!AZ260,"-")</f>
        <v>-</v>
      </c>
    </row>
    <row r="261" spans="1:34" ht="15" customHeight="1">
      <c r="A261" s="37" t="s">
        <v>258</v>
      </c>
      <c r="B261" s="75"/>
      <c r="C261" s="76"/>
      <c r="D261" s="76"/>
      <c r="E261" s="77"/>
      <c r="F261" s="76"/>
      <c r="G261" s="76"/>
      <c r="H261" s="77"/>
      <c r="I261" s="77"/>
      <c r="J261" s="77"/>
      <c r="K261" s="77"/>
      <c r="L261" s="76"/>
      <c r="M261" s="76"/>
      <c r="N261" s="77"/>
      <c r="O261" s="76"/>
      <c r="P261" s="76"/>
      <c r="Q261" s="77"/>
      <c r="R261" s="76"/>
      <c r="S261" s="76"/>
      <c r="T261" s="77"/>
      <c r="U261" s="76"/>
      <c r="V261" s="76"/>
      <c r="W261" s="77"/>
      <c r="X261" s="77"/>
      <c r="Y261" s="77"/>
      <c r="Z261" s="77"/>
      <c r="AA261" s="77"/>
      <c r="AB261" s="77"/>
      <c r="AC261" s="77"/>
      <c r="AD261" s="76"/>
      <c r="AE261" s="76"/>
      <c r="AF261" s="77"/>
      <c r="AG261" s="77"/>
      <c r="AH261" s="78"/>
    </row>
    <row r="262" spans="1:34" ht="15" customHeight="1">
      <c r="A262" s="38" t="s">
        <v>259</v>
      </c>
      <c r="B262" s="70">
        <f>'Расчет субсидий'!AS262</f>
        <v>-56.918181818181665</v>
      </c>
      <c r="C262" s="73">
        <f>'Расчет субсидий'!D262-1</f>
        <v>-1</v>
      </c>
      <c r="D262" s="73">
        <f>C262*'Расчет субсидий'!E262</f>
        <v>0</v>
      </c>
      <c r="E262" s="74">
        <f t="shared" si="34"/>
        <v>0</v>
      </c>
      <c r="F262" s="32" t="s">
        <v>376</v>
      </c>
      <c r="G262" s="32" t="s">
        <v>376</v>
      </c>
      <c r="H262" s="32" t="s">
        <v>376</v>
      </c>
      <c r="I262" s="32" t="s">
        <v>376</v>
      </c>
      <c r="J262" s="32" t="s">
        <v>376</v>
      </c>
      <c r="K262" s="32" t="s">
        <v>376</v>
      </c>
      <c r="L262" s="73">
        <f>'Расчет субсидий'!P262-1</f>
        <v>-0.44800243976822196</v>
      </c>
      <c r="M262" s="73">
        <f>L262*'Расчет субсидий'!Q262</f>
        <v>-8.9600487953644397</v>
      </c>
      <c r="N262" s="74">
        <f t="shared" si="35"/>
        <v>-108.85810113040071</v>
      </c>
      <c r="O262" s="73">
        <f>'Расчет субсидий'!R262-1</f>
        <v>0</v>
      </c>
      <c r="P262" s="73">
        <f>O262*'Расчет субсидий'!S262</f>
        <v>0</v>
      </c>
      <c r="Q262" s="74">
        <f t="shared" si="36"/>
        <v>0</v>
      </c>
      <c r="R262" s="73">
        <f>'Расчет субсидий'!V262-1</f>
        <v>2.6315789473684292E-2</v>
      </c>
      <c r="S262" s="73">
        <f>R262*'Расчет субсидий'!W262</f>
        <v>0.65789473684210731</v>
      </c>
      <c r="T262" s="74">
        <f t="shared" si="37"/>
        <v>7.9929443948305563</v>
      </c>
      <c r="U262" s="73">
        <f>'Расчет субсидий'!Z262-1</f>
        <v>8.0000000000000071E-2</v>
      </c>
      <c r="V262" s="73">
        <f>U262*'Расчет субсидий'!AA262</f>
        <v>2.0000000000000018</v>
      </c>
      <c r="W262" s="74">
        <f t="shared" si="38"/>
        <v>24.298550960284839</v>
      </c>
      <c r="X262" s="32" t="s">
        <v>376</v>
      </c>
      <c r="Y262" s="32" t="s">
        <v>376</v>
      </c>
      <c r="Z262" s="32" t="s">
        <v>376</v>
      </c>
      <c r="AA262" s="31" t="s">
        <v>429</v>
      </c>
      <c r="AB262" s="31" t="s">
        <v>429</v>
      </c>
      <c r="AC262" s="31" t="s">
        <v>429</v>
      </c>
      <c r="AD262" s="73">
        <f>'Расчет субсидий'!AL262-1</f>
        <v>8.0862533692722449E-2</v>
      </c>
      <c r="AE262" s="73">
        <f>AD262*'Расчет субсидий'!AM262</f>
        <v>1.617250673854449</v>
      </c>
      <c r="AF262" s="74">
        <f t="shared" si="39"/>
        <v>19.648423957103645</v>
      </c>
      <c r="AG262" s="73">
        <f t="shared" si="40"/>
        <v>-4.6849033846678809</v>
      </c>
      <c r="AH262" s="31" t="str">
        <f>IF('Расчет субсидий'!AZ262="+",'Расчет субсидий'!AZ262,"-")</f>
        <v>-</v>
      </c>
    </row>
    <row r="263" spans="1:34" ht="15" customHeight="1">
      <c r="A263" s="38" t="s">
        <v>260</v>
      </c>
      <c r="B263" s="70">
        <f>'Расчет субсидий'!AS263</f>
        <v>47.363636363636374</v>
      </c>
      <c r="C263" s="73">
        <f>'Расчет субсидий'!D263-1</f>
        <v>-1</v>
      </c>
      <c r="D263" s="73">
        <f>C263*'Расчет субсидий'!E263</f>
        <v>0</v>
      </c>
      <c r="E263" s="74">
        <f t="shared" si="34"/>
        <v>0</v>
      </c>
      <c r="F263" s="32" t="s">
        <v>376</v>
      </c>
      <c r="G263" s="32" t="s">
        <v>376</v>
      </c>
      <c r="H263" s="32" t="s">
        <v>376</v>
      </c>
      <c r="I263" s="32" t="s">
        <v>376</v>
      </c>
      <c r="J263" s="32" t="s">
        <v>376</v>
      </c>
      <c r="K263" s="32" t="s">
        <v>376</v>
      </c>
      <c r="L263" s="73">
        <f>'Расчет субсидий'!P263-1</f>
        <v>-0.45570336824228697</v>
      </c>
      <c r="M263" s="73">
        <f>L263*'Расчет субсидий'!Q263</f>
        <v>-9.1140673648457398</v>
      </c>
      <c r="N263" s="74">
        <f t="shared" si="35"/>
        <v>-39.749099422003844</v>
      </c>
      <c r="O263" s="73">
        <f>'Расчет субсидий'!R263-1</f>
        <v>0</v>
      </c>
      <c r="P263" s="73">
        <f>O263*'Расчет субсидий'!S263</f>
        <v>0</v>
      </c>
      <c r="Q263" s="74">
        <f t="shared" si="36"/>
        <v>0</v>
      </c>
      <c r="R263" s="73">
        <f>'Расчет субсидий'!V263-1</f>
        <v>0.12941176470588234</v>
      </c>
      <c r="S263" s="73">
        <f>R263*'Расчет субсидий'!W263</f>
        <v>1.9411764705882351</v>
      </c>
      <c r="T263" s="74">
        <f t="shared" si="37"/>
        <v>8.4660353535111543</v>
      </c>
      <c r="U263" s="73">
        <f>'Расчет субсидий'!Z263-1</f>
        <v>0.42500000000000004</v>
      </c>
      <c r="V263" s="73">
        <f>U263*'Расчет субсидий'!AA263</f>
        <v>14.875000000000002</v>
      </c>
      <c r="W263" s="74">
        <f t="shared" si="38"/>
        <v>64.874202727852534</v>
      </c>
      <c r="X263" s="32" t="s">
        <v>376</v>
      </c>
      <c r="Y263" s="32" t="s">
        <v>376</v>
      </c>
      <c r="Z263" s="32" t="s">
        <v>376</v>
      </c>
      <c r="AA263" s="31" t="s">
        <v>429</v>
      </c>
      <c r="AB263" s="31" t="s">
        <v>429</v>
      </c>
      <c r="AC263" s="31" t="s">
        <v>429</v>
      </c>
      <c r="AD263" s="73">
        <f>'Расчет субсидий'!AL263-1</f>
        <v>0.15789473684210531</v>
      </c>
      <c r="AE263" s="73">
        <f>AD263*'Расчет субсидий'!AM263</f>
        <v>3.1578947368421062</v>
      </c>
      <c r="AF263" s="74">
        <f t="shared" si="39"/>
        <v>13.772497704276525</v>
      </c>
      <c r="AG263" s="73">
        <f t="shared" si="40"/>
        <v>10.860003842584604</v>
      </c>
      <c r="AH263" s="31" t="str">
        <f>IF('Расчет субсидий'!AZ263="+",'Расчет субсидий'!AZ263,"-")</f>
        <v>-</v>
      </c>
    </row>
    <row r="264" spans="1:34" ht="15" customHeight="1">
      <c r="A264" s="38" t="s">
        <v>261</v>
      </c>
      <c r="B264" s="70">
        <f>'Расчет субсидий'!AS264</f>
        <v>-14</v>
      </c>
      <c r="C264" s="73">
        <f>'Расчет субсидий'!D264-1</f>
        <v>-1</v>
      </c>
      <c r="D264" s="73">
        <f>C264*'Расчет субсидий'!E264</f>
        <v>0</v>
      </c>
      <c r="E264" s="74">
        <f t="shared" si="34"/>
        <v>0</v>
      </c>
      <c r="F264" s="32" t="s">
        <v>376</v>
      </c>
      <c r="G264" s="32" t="s">
        <v>376</v>
      </c>
      <c r="H264" s="32" t="s">
        <v>376</v>
      </c>
      <c r="I264" s="32" t="s">
        <v>376</v>
      </c>
      <c r="J264" s="32" t="s">
        <v>376</v>
      </c>
      <c r="K264" s="32" t="s">
        <v>376</v>
      </c>
      <c r="L264" s="73">
        <f>'Расчет субсидий'!P264-1</f>
        <v>-0.32778606679674038</v>
      </c>
      <c r="M264" s="73">
        <f>L264*'Расчет субсидий'!Q264</f>
        <v>-6.5557213359348072</v>
      </c>
      <c r="N264" s="74">
        <f t="shared" si="35"/>
        <v>-113.91047327374392</v>
      </c>
      <c r="O264" s="73">
        <f>'Расчет субсидий'!R264-1</f>
        <v>0</v>
      </c>
      <c r="P264" s="73">
        <f>O264*'Расчет субсидий'!S264</f>
        <v>0</v>
      </c>
      <c r="Q264" s="74">
        <f t="shared" si="36"/>
        <v>0</v>
      </c>
      <c r="R264" s="73">
        <f>'Расчет субсидий'!V264-1</f>
        <v>3.400000000000003E-2</v>
      </c>
      <c r="S264" s="73">
        <f>R264*'Расчет субсидий'!W264</f>
        <v>0.85000000000000075</v>
      </c>
      <c r="T264" s="74">
        <f t="shared" si="37"/>
        <v>14.769374310031727</v>
      </c>
      <c r="U264" s="73">
        <f>'Расчет субсидий'!Z264-1</f>
        <v>4.9999999999999822E-2</v>
      </c>
      <c r="V264" s="73">
        <f>U264*'Расчет субсидий'!AA264</f>
        <v>1.2499999999999956</v>
      </c>
      <c r="W264" s="74">
        <f t="shared" si="38"/>
        <v>21.719668102987736</v>
      </c>
      <c r="X264" s="32" t="s">
        <v>376</v>
      </c>
      <c r="Y264" s="32" t="s">
        <v>376</v>
      </c>
      <c r="Z264" s="32" t="s">
        <v>376</v>
      </c>
      <c r="AA264" s="31" t="s">
        <v>429</v>
      </c>
      <c r="AB264" s="31" t="s">
        <v>429</v>
      </c>
      <c r="AC264" s="31" t="s">
        <v>429</v>
      </c>
      <c r="AD264" s="73">
        <f>'Расчет субсидий'!AL264-1</f>
        <v>0.18250000000000011</v>
      </c>
      <c r="AE264" s="73">
        <f>AD264*'Расчет субсидий'!AM264</f>
        <v>3.6500000000000021</v>
      </c>
      <c r="AF264" s="74">
        <f t="shared" si="39"/>
        <v>63.421430860724456</v>
      </c>
      <c r="AG264" s="73">
        <f t="shared" si="40"/>
        <v>-0.80572133593480899</v>
      </c>
      <c r="AH264" s="31" t="str">
        <f>IF('Расчет субсидий'!AZ264="+",'Расчет субсидий'!AZ264,"-")</f>
        <v>-</v>
      </c>
    </row>
    <row r="265" spans="1:34" ht="15" customHeight="1">
      <c r="A265" s="38" t="s">
        <v>262</v>
      </c>
      <c r="B265" s="70">
        <f>'Расчет субсидий'!AS265</f>
        <v>185.5</v>
      </c>
      <c r="C265" s="73">
        <f>'Расчет субсидий'!D265-1</f>
        <v>-5.223172336027071E-2</v>
      </c>
      <c r="D265" s="73">
        <f>C265*'Расчет субсидий'!E265</f>
        <v>-0.5223172336027071</v>
      </c>
      <c r="E265" s="74">
        <f t="shared" si="34"/>
        <v>-14.524675871366536</v>
      </c>
      <c r="F265" s="32" t="s">
        <v>376</v>
      </c>
      <c r="G265" s="32" t="s">
        <v>376</v>
      </c>
      <c r="H265" s="32" t="s">
        <v>376</v>
      </c>
      <c r="I265" s="32" t="s">
        <v>376</v>
      </c>
      <c r="J265" s="32" t="s">
        <v>376</v>
      </c>
      <c r="K265" s="32" t="s">
        <v>376</v>
      </c>
      <c r="L265" s="73">
        <f>'Расчет субсидий'!P265-1</f>
        <v>0.16122536156709599</v>
      </c>
      <c r="M265" s="73">
        <f>L265*'Расчет субсидий'!Q265</f>
        <v>3.2245072313419199</v>
      </c>
      <c r="N265" s="74">
        <f t="shared" si="35"/>
        <v>89.66758009700898</v>
      </c>
      <c r="O265" s="73">
        <f>'Расчет субсидий'!R265-1</f>
        <v>0</v>
      </c>
      <c r="P265" s="73">
        <f>O265*'Расчет субсидий'!S265</f>
        <v>0</v>
      </c>
      <c r="Q265" s="74">
        <f t="shared" si="36"/>
        <v>0</v>
      </c>
      <c r="R265" s="73">
        <f>'Расчет субсидий'!V265-1</f>
        <v>1.7917133258678053E-3</v>
      </c>
      <c r="S265" s="73">
        <f>R265*'Расчет субсидий'!W265</f>
        <v>1.7917133258678053E-2</v>
      </c>
      <c r="T265" s="74">
        <f t="shared" si="37"/>
        <v>0.49824232551424508</v>
      </c>
      <c r="U265" s="73">
        <f>'Расчет субсидий'!Z265-1</f>
        <v>8.1034482758620685E-2</v>
      </c>
      <c r="V265" s="73">
        <f>U265*'Расчет субсидий'!AA265</f>
        <v>3.2413793103448274</v>
      </c>
      <c r="W265" s="74">
        <f t="shared" si="38"/>
        <v>90.136761397237194</v>
      </c>
      <c r="X265" s="32" t="s">
        <v>376</v>
      </c>
      <c r="Y265" s="32" t="s">
        <v>376</v>
      </c>
      <c r="Z265" s="32" t="s">
        <v>376</v>
      </c>
      <c r="AA265" s="31" t="s">
        <v>429</v>
      </c>
      <c r="AB265" s="31" t="s">
        <v>429</v>
      </c>
      <c r="AC265" s="31" t="s">
        <v>429</v>
      </c>
      <c r="AD265" s="73">
        <f>'Расчет субсидий'!AL265-1</f>
        <v>3.5460992907801359E-2</v>
      </c>
      <c r="AE265" s="73">
        <f>AD265*'Расчет субсидий'!AM265</f>
        <v>0.70921985815602717</v>
      </c>
      <c r="AF265" s="74">
        <f t="shared" si="39"/>
        <v>19.722092051606115</v>
      </c>
      <c r="AG265" s="73">
        <f t="shared" si="40"/>
        <v>6.6707062994987449</v>
      </c>
      <c r="AH265" s="31" t="str">
        <f>IF('Расчет субсидий'!AZ265="+",'Расчет субсидий'!AZ265,"-")</f>
        <v>-</v>
      </c>
    </row>
    <row r="266" spans="1:34" ht="15" customHeight="1">
      <c r="A266" s="38" t="s">
        <v>263</v>
      </c>
      <c r="B266" s="70">
        <f>'Расчет субсидий'!AS266</f>
        <v>78.518181818181802</v>
      </c>
      <c r="C266" s="73">
        <f>'Расчет субсидий'!D266-1</f>
        <v>0.80098360655737699</v>
      </c>
      <c r="D266" s="73">
        <f>C266*'Расчет субсидий'!E266</f>
        <v>8.0098360655737704</v>
      </c>
      <c r="E266" s="74">
        <f t="shared" si="34"/>
        <v>168.20125327411745</v>
      </c>
      <c r="F266" s="32" t="s">
        <v>376</v>
      </c>
      <c r="G266" s="32" t="s">
        <v>376</v>
      </c>
      <c r="H266" s="32" t="s">
        <v>376</v>
      </c>
      <c r="I266" s="32" t="s">
        <v>376</v>
      </c>
      <c r="J266" s="32" t="s">
        <v>376</v>
      </c>
      <c r="K266" s="32" t="s">
        <v>376</v>
      </c>
      <c r="L266" s="73">
        <f>'Расчет субсидий'!P266-1</f>
        <v>-0.63680291057927341</v>
      </c>
      <c r="M266" s="73">
        <f>L266*'Расчет субсидий'!Q266</f>
        <v>-12.736058211585469</v>
      </c>
      <c r="N266" s="74">
        <f t="shared" si="35"/>
        <v>-267.44878864226001</v>
      </c>
      <c r="O266" s="73">
        <f>'Расчет субсидий'!R266-1</f>
        <v>0</v>
      </c>
      <c r="P266" s="73">
        <f>O266*'Расчет субсидий'!S266</f>
        <v>0</v>
      </c>
      <c r="Q266" s="74">
        <f t="shared" si="36"/>
        <v>0</v>
      </c>
      <c r="R266" s="73">
        <f>'Расчет субсидий'!V266-1</f>
        <v>0.3153846153846156</v>
      </c>
      <c r="S266" s="73">
        <f>R266*'Расчет субсидий'!W266</f>
        <v>3.153846153846156</v>
      </c>
      <c r="T266" s="74">
        <f t="shared" si="37"/>
        <v>66.228680757984833</v>
      </c>
      <c r="U266" s="73">
        <f>'Расчет субсидий'!Z266-1</f>
        <v>3.6206896551724155E-2</v>
      </c>
      <c r="V266" s="73">
        <f>U266*'Расчет субсидий'!AA266</f>
        <v>1.4482758620689662</v>
      </c>
      <c r="W266" s="74">
        <f t="shared" si="38"/>
        <v>30.412834057072924</v>
      </c>
      <c r="X266" s="32" t="s">
        <v>376</v>
      </c>
      <c r="Y266" s="32" t="s">
        <v>376</v>
      </c>
      <c r="Z266" s="32" t="s">
        <v>376</v>
      </c>
      <c r="AA266" s="31" t="s">
        <v>429</v>
      </c>
      <c r="AB266" s="31" t="s">
        <v>429</v>
      </c>
      <c r="AC266" s="31" t="s">
        <v>429</v>
      </c>
      <c r="AD266" s="73">
        <f>'Расчет субсидий'!AL266-1</f>
        <v>0.19315895372233394</v>
      </c>
      <c r="AE266" s="73">
        <f>AD266*'Расчет субсидий'!AM266</f>
        <v>3.8631790744466787</v>
      </c>
      <c r="AF266" s="74">
        <f t="shared" si="39"/>
        <v>81.124202371266605</v>
      </c>
      <c r="AG266" s="73">
        <f t="shared" si="40"/>
        <v>3.7390789443501022</v>
      </c>
      <c r="AH266" s="31" t="str">
        <f>IF('Расчет субсидий'!AZ266="+",'Расчет субсидий'!AZ266,"-")</f>
        <v>-</v>
      </c>
    </row>
    <row r="267" spans="1:34" ht="15" customHeight="1">
      <c r="A267" s="38" t="s">
        <v>264</v>
      </c>
      <c r="B267" s="70">
        <f>'Расчет субсидий'!AS267</f>
        <v>94.263636363636579</v>
      </c>
      <c r="C267" s="73">
        <f>'Расчет субсидий'!D267-1</f>
        <v>-7.8953741826108037E-2</v>
      </c>
      <c r="D267" s="73">
        <f>C267*'Расчет субсидий'!E267</f>
        <v>-0.78953741826108037</v>
      </c>
      <c r="E267" s="74">
        <f t="shared" si="34"/>
        <v>-21.88300450181611</v>
      </c>
      <c r="F267" s="32" t="s">
        <v>376</v>
      </c>
      <c r="G267" s="32" t="s">
        <v>376</v>
      </c>
      <c r="H267" s="32" t="s">
        <v>376</v>
      </c>
      <c r="I267" s="32" t="s">
        <v>376</v>
      </c>
      <c r="J267" s="32" t="s">
        <v>376</v>
      </c>
      <c r="K267" s="32" t="s">
        <v>376</v>
      </c>
      <c r="L267" s="73">
        <f>'Расчет субсидий'!P267-1</f>
        <v>-1.3235866603226731E-2</v>
      </c>
      <c r="M267" s="73">
        <f>L267*'Расчет субсидий'!Q267</f>
        <v>-0.26471733206453463</v>
      </c>
      <c r="N267" s="74">
        <f t="shared" si="35"/>
        <v>-7.3369677424983335</v>
      </c>
      <c r="O267" s="73">
        <f>'Расчет субсидий'!R267-1</f>
        <v>0</v>
      </c>
      <c r="P267" s="73">
        <f>O267*'Расчет субсидий'!S267</f>
        <v>0</v>
      </c>
      <c r="Q267" s="74">
        <f t="shared" si="36"/>
        <v>0</v>
      </c>
      <c r="R267" s="73">
        <f>'Расчет субсидий'!V267-1</f>
        <v>9.3220338983050821E-2</v>
      </c>
      <c r="S267" s="73">
        <f>R267*'Расчет субсидий'!W267</f>
        <v>2.3305084745762707</v>
      </c>
      <c r="T267" s="74">
        <f t="shared" si="37"/>
        <v>64.592920184828003</v>
      </c>
      <c r="U267" s="73">
        <f>'Расчет субсидий'!Z267-1</f>
        <v>6.7213114754098191E-2</v>
      </c>
      <c r="V267" s="73">
        <f>U267*'Расчет субсидий'!AA267</f>
        <v>1.6803278688524548</v>
      </c>
      <c r="W267" s="74">
        <f t="shared" si="38"/>
        <v>46.572361826258891</v>
      </c>
      <c r="X267" s="32" t="s">
        <v>376</v>
      </c>
      <c r="Y267" s="32" t="s">
        <v>376</v>
      </c>
      <c r="Z267" s="32" t="s">
        <v>376</v>
      </c>
      <c r="AA267" s="31" t="s">
        <v>429</v>
      </c>
      <c r="AB267" s="31" t="s">
        <v>429</v>
      </c>
      <c r="AC267" s="31" t="s">
        <v>429</v>
      </c>
      <c r="AD267" s="73">
        <f>'Расчет субсидий'!AL267-1</f>
        <v>2.2222222222222143E-2</v>
      </c>
      <c r="AE267" s="73">
        <f>AD267*'Расчет субсидий'!AM267</f>
        <v>0.44444444444444287</v>
      </c>
      <c r="AF267" s="74">
        <f t="shared" si="39"/>
        <v>12.318326596864129</v>
      </c>
      <c r="AG267" s="73">
        <f t="shared" si="40"/>
        <v>3.4010260375475534</v>
      </c>
      <c r="AH267" s="31" t="str">
        <f>IF('Расчет субсидий'!AZ267="+",'Расчет субсидий'!AZ267,"-")</f>
        <v>-</v>
      </c>
    </row>
    <row r="268" spans="1:34" ht="15" customHeight="1">
      <c r="A268" s="38" t="s">
        <v>265</v>
      </c>
      <c r="B268" s="70">
        <f>'Расчет субсидий'!AS268</f>
        <v>28.363636363636374</v>
      </c>
      <c r="C268" s="73">
        <f>'Расчет субсидий'!D268-1</f>
        <v>0.27227777777777784</v>
      </c>
      <c r="D268" s="73">
        <f>C268*'Расчет субсидий'!E268</f>
        <v>2.7227777777777784</v>
      </c>
      <c r="E268" s="74">
        <f t="shared" si="34"/>
        <v>11.541780525310374</v>
      </c>
      <c r="F268" s="32" t="s">
        <v>376</v>
      </c>
      <c r="G268" s="32" t="s">
        <v>376</v>
      </c>
      <c r="H268" s="32" t="s">
        <v>376</v>
      </c>
      <c r="I268" s="32" t="s">
        <v>376</v>
      </c>
      <c r="J268" s="32" t="s">
        <v>376</v>
      </c>
      <c r="K268" s="32" t="s">
        <v>376</v>
      </c>
      <c r="L268" s="73">
        <f>'Расчет субсидий'!P268-1</f>
        <v>4.332576162479973E-2</v>
      </c>
      <c r="M268" s="73">
        <f>L268*'Расчет субсидий'!Q268</f>
        <v>0.8665152324959946</v>
      </c>
      <c r="N268" s="74">
        <f t="shared" si="35"/>
        <v>3.6731343692211191</v>
      </c>
      <c r="O268" s="73">
        <f>'Расчет субсидий'!R268-1</f>
        <v>0</v>
      </c>
      <c r="P268" s="73">
        <f>O268*'Расчет субсидий'!S268</f>
        <v>0</v>
      </c>
      <c r="Q268" s="74">
        <f t="shared" si="36"/>
        <v>0</v>
      </c>
      <c r="R268" s="73">
        <f>'Расчет субсидий'!V268-1</f>
        <v>5.8823529411764719E-2</v>
      </c>
      <c r="S268" s="73">
        <f>R268*'Расчет субсидий'!W268</f>
        <v>0.88235294117647078</v>
      </c>
      <c r="T268" s="74">
        <f t="shared" si="37"/>
        <v>3.7402699831172521</v>
      </c>
      <c r="U268" s="73">
        <f>'Расчет субсидий'!Z268-1</f>
        <v>6.341463414634152E-2</v>
      </c>
      <c r="V268" s="73">
        <f>U268*'Расчет субсидий'!AA268</f>
        <v>2.2195121951219532</v>
      </c>
      <c r="W268" s="74">
        <f t="shared" si="38"/>
        <v>9.40845148598763</v>
      </c>
      <c r="X268" s="32" t="s">
        <v>376</v>
      </c>
      <c r="Y268" s="32" t="s">
        <v>376</v>
      </c>
      <c r="Z268" s="32" t="s">
        <v>376</v>
      </c>
      <c r="AA268" s="31" t="s">
        <v>429</v>
      </c>
      <c r="AB268" s="31" t="s">
        <v>429</v>
      </c>
      <c r="AC268" s="31" t="s">
        <v>429</v>
      </c>
      <c r="AD268" s="73">
        <f>'Расчет субсидий'!AL268-1</f>
        <v>0</v>
      </c>
      <c r="AE268" s="73">
        <f>AD268*'Расчет субсидий'!AM268</f>
        <v>0</v>
      </c>
      <c r="AF268" s="74">
        <f t="shared" si="39"/>
        <v>0</v>
      </c>
      <c r="AG268" s="73">
        <f t="shared" si="40"/>
        <v>6.6911581465721968</v>
      </c>
      <c r="AH268" s="31" t="str">
        <f>IF('Расчет субсидий'!AZ268="+",'Расчет субсидий'!AZ268,"-")</f>
        <v>-</v>
      </c>
    </row>
    <row r="269" spans="1:34" ht="15" customHeight="1">
      <c r="A269" s="37" t="s">
        <v>266</v>
      </c>
      <c r="B269" s="75"/>
      <c r="C269" s="76"/>
      <c r="D269" s="76"/>
      <c r="E269" s="77"/>
      <c r="F269" s="76"/>
      <c r="G269" s="76"/>
      <c r="H269" s="77"/>
      <c r="I269" s="77"/>
      <c r="J269" s="77"/>
      <c r="K269" s="77"/>
      <c r="L269" s="76"/>
      <c r="M269" s="76"/>
      <c r="N269" s="77"/>
      <c r="O269" s="76"/>
      <c r="P269" s="76"/>
      <c r="Q269" s="77"/>
      <c r="R269" s="76"/>
      <c r="S269" s="76"/>
      <c r="T269" s="77"/>
      <c r="U269" s="76"/>
      <c r="V269" s="76"/>
      <c r="W269" s="77"/>
      <c r="X269" s="77"/>
      <c r="Y269" s="77"/>
      <c r="Z269" s="77"/>
      <c r="AA269" s="77"/>
      <c r="AB269" s="77"/>
      <c r="AC269" s="77"/>
      <c r="AD269" s="76"/>
      <c r="AE269" s="76"/>
      <c r="AF269" s="77"/>
      <c r="AG269" s="77"/>
      <c r="AH269" s="78"/>
    </row>
    <row r="270" spans="1:34" ht="15" customHeight="1">
      <c r="A270" s="38" t="s">
        <v>267</v>
      </c>
      <c r="B270" s="70">
        <f>'Расчет субсидий'!AS270</f>
        <v>31.036363636363603</v>
      </c>
      <c r="C270" s="73">
        <f>'Расчет субсидий'!D270-1</f>
        <v>-1</v>
      </c>
      <c r="D270" s="73">
        <f>C270*'Расчет субсидий'!E270</f>
        <v>0</v>
      </c>
      <c r="E270" s="74">
        <f t="shared" si="34"/>
        <v>0</v>
      </c>
      <c r="F270" s="32" t="s">
        <v>376</v>
      </c>
      <c r="G270" s="32" t="s">
        <v>376</v>
      </c>
      <c r="H270" s="32" t="s">
        <v>376</v>
      </c>
      <c r="I270" s="32" t="s">
        <v>376</v>
      </c>
      <c r="J270" s="32" t="s">
        <v>376</v>
      </c>
      <c r="K270" s="32" t="s">
        <v>376</v>
      </c>
      <c r="L270" s="73">
        <f>'Расчет субсидий'!P270-1</f>
        <v>-0.28431763766959295</v>
      </c>
      <c r="M270" s="73">
        <f>L270*'Расчет субсидий'!Q270</f>
        <v>-5.6863527533918585</v>
      </c>
      <c r="N270" s="74">
        <f t="shared" si="35"/>
        <v>-17.111668413610662</v>
      </c>
      <c r="O270" s="73">
        <f>'Расчет субсидий'!R270-1</f>
        <v>0</v>
      </c>
      <c r="P270" s="73">
        <f>O270*'Расчет субсидий'!S270</f>
        <v>0</v>
      </c>
      <c r="Q270" s="74">
        <f t="shared" si="36"/>
        <v>0</v>
      </c>
      <c r="R270" s="73">
        <f>'Расчет субсидий'!V270-1</f>
        <v>0</v>
      </c>
      <c r="S270" s="73">
        <f>R270*'Расчет субсидий'!W270</f>
        <v>0</v>
      </c>
      <c r="T270" s="74">
        <f t="shared" si="37"/>
        <v>0</v>
      </c>
      <c r="U270" s="73">
        <f>'Расчет субсидий'!Z270-1</f>
        <v>0</v>
      </c>
      <c r="V270" s="73">
        <f>U270*'Расчет субсидий'!AA270</f>
        <v>0</v>
      </c>
      <c r="W270" s="74">
        <f t="shared" si="38"/>
        <v>0</v>
      </c>
      <c r="X270" s="32" t="s">
        <v>376</v>
      </c>
      <c r="Y270" s="32" t="s">
        <v>376</v>
      </c>
      <c r="Z270" s="32" t="s">
        <v>376</v>
      </c>
      <c r="AA270" s="31" t="s">
        <v>429</v>
      </c>
      <c r="AB270" s="31" t="s">
        <v>429</v>
      </c>
      <c r="AC270" s="31" t="s">
        <v>429</v>
      </c>
      <c r="AD270" s="73">
        <f>'Расчет субсидий'!AL270-1</f>
        <v>0.8</v>
      </c>
      <c r="AE270" s="73">
        <f>AD270*'Расчет субсидий'!AM270</f>
        <v>16</v>
      </c>
      <c r="AF270" s="74">
        <f t="shared" si="39"/>
        <v>48.148032049974269</v>
      </c>
      <c r="AG270" s="73">
        <f t="shared" si="40"/>
        <v>10.313647246608141</v>
      </c>
      <c r="AH270" s="31" t="str">
        <f>IF('Расчет субсидий'!AZ270="+",'Расчет субсидий'!AZ270,"-")</f>
        <v>-</v>
      </c>
    </row>
    <row r="271" spans="1:34" ht="15" customHeight="1">
      <c r="A271" s="38" t="s">
        <v>268</v>
      </c>
      <c r="B271" s="70">
        <f>'Расчет субсидий'!AS271</f>
        <v>7.8181818181818201</v>
      </c>
      <c r="C271" s="73">
        <f>'Расчет субсидий'!D271-1</f>
        <v>-1</v>
      </c>
      <c r="D271" s="73">
        <f>C271*'Расчет субсидий'!E271</f>
        <v>0</v>
      </c>
      <c r="E271" s="74">
        <f t="shared" si="34"/>
        <v>0</v>
      </c>
      <c r="F271" s="32" t="s">
        <v>376</v>
      </c>
      <c r="G271" s="32" t="s">
        <v>376</v>
      </c>
      <c r="H271" s="32" t="s">
        <v>376</v>
      </c>
      <c r="I271" s="32" t="s">
        <v>376</v>
      </c>
      <c r="J271" s="32" t="s">
        <v>376</v>
      </c>
      <c r="K271" s="32" t="s">
        <v>376</v>
      </c>
      <c r="L271" s="73">
        <f>'Расчет субсидий'!P271-1</f>
        <v>-0.24635482511588702</v>
      </c>
      <c r="M271" s="73">
        <f>L271*'Расчет субсидий'!Q271</f>
        <v>-4.92709650231774</v>
      </c>
      <c r="N271" s="74">
        <f t="shared" si="35"/>
        <v>-1.5363572190356281</v>
      </c>
      <c r="O271" s="73">
        <f>'Расчет субсидий'!R271-1</f>
        <v>0</v>
      </c>
      <c r="P271" s="73">
        <f>O271*'Расчет субсидий'!S271</f>
        <v>0</v>
      </c>
      <c r="Q271" s="74">
        <f t="shared" si="36"/>
        <v>0</v>
      </c>
      <c r="R271" s="73">
        <f>'Расчет субсидий'!V271-1</f>
        <v>0</v>
      </c>
      <c r="S271" s="73">
        <f>R271*'Расчет субсидий'!W271</f>
        <v>0</v>
      </c>
      <c r="T271" s="74">
        <f t="shared" si="37"/>
        <v>0</v>
      </c>
      <c r="U271" s="73">
        <f>'Расчет субсидий'!Z271-1</f>
        <v>1</v>
      </c>
      <c r="V271" s="73">
        <f>U271*'Расчет субсидий'!AA271</f>
        <v>30</v>
      </c>
      <c r="W271" s="74">
        <f t="shared" si="38"/>
        <v>9.3545390372174477</v>
      </c>
      <c r="X271" s="32" t="s">
        <v>376</v>
      </c>
      <c r="Y271" s="32" t="s">
        <v>376</v>
      </c>
      <c r="Z271" s="32" t="s">
        <v>376</v>
      </c>
      <c r="AA271" s="31" t="s">
        <v>429</v>
      </c>
      <c r="AB271" s="31" t="s">
        <v>429</v>
      </c>
      <c r="AC271" s="31" t="s">
        <v>429</v>
      </c>
      <c r="AD271" s="73">
        <f>'Расчет субсидий'!AL271-1</f>
        <v>0</v>
      </c>
      <c r="AE271" s="73">
        <f>AD271*'Расчет субсидий'!AM271</f>
        <v>0</v>
      </c>
      <c r="AF271" s="74">
        <f t="shared" si="39"/>
        <v>0</v>
      </c>
      <c r="AG271" s="73">
        <f t="shared" si="40"/>
        <v>25.072903497682262</v>
      </c>
      <c r="AH271" s="31" t="str">
        <f>IF('Расчет субсидий'!AZ271="+",'Расчет субсидий'!AZ271,"-")</f>
        <v>-</v>
      </c>
    </row>
    <row r="272" spans="1:34" ht="15" customHeight="1">
      <c r="A272" s="38" t="s">
        <v>269</v>
      </c>
      <c r="B272" s="70">
        <f>'Расчет субсидий'!AS272</f>
        <v>6.0181818181818159</v>
      </c>
      <c r="C272" s="73">
        <f>'Расчет субсидий'!D272-1</f>
        <v>-1</v>
      </c>
      <c r="D272" s="73">
        <f>C272*'Расчет субсидий'!E272</f>
        <v>0</v>
      </c>
      <c r="E272" s="74">
        <f t="shared" si="34"/>
        <v>0</v>
      </c>
      <c r="F272" s="32" t="s">
        <v>376</v>
      </c>
      <c r="G272" s="32" t="s">
        <v>376</v>
      </c>
      <c r="H272" s="32" t="s">
        <v>376</v>
      </c>
      <c r="I272" s="32" t="s">
        <v>376</v>
      </c>
      <c r="J272" s="32" t="s">
        <v>376</v>
      </c>
      <c r="K272" s="32" t="s">
        <v>376</v>
      </c>
      <c r="L272" s="73">
        <f>'Расчет субсидий'!P272-1</f>
        <v>0.15599948557465604</v>
      </c>
      <c r="M272" s="73">
        <f>L272*'Расчет субсидий'!Q272</f>
        <v>3.1199897114931208</v>
      </c>
      <c r="N272" s="74">
        <f t="shared" si="35"/>
        <v>2.9151274414128623</v>
      </c>
      <c r="O272" s="73">
        <f>'Расчет субсидий'!R272-1</f>
        <v>0</v>
      </c>
      <c r="P272" s="73">
        <f>O272*'Расчет субсидий'!S272</f>
        <v>0</v>
      </c>
      <c r="Q272" s="74">
        <f t="shared" si="36"/>
        <v>0</v>
      </c>
      <c r="R272" s="73">
        <f>'Расчет субсидий'!V272-1</f>
        <v>0</v>
      </c>
      <c r="S272" s="73">
        <f>R272*'Расчет субсидий'!W272</f>
        <v>0</v>
      </c>
      <c r="T272" s="74">
        <f t="shared" si="37"/>
        <v>0</v>
      </c>
      <c r="U272" s="73">
        <f>'Расчет субсидий'!Z272-1</f>
        <v>-5.9829059829059728E-2</v>
      </c>
      <c r="V272" s="73">
        <f>U272*'Расчет субсидий'!AA272</f>
        <v>-2.3931623931623891</v>
      </c>
      <c r="W272" s="74">
        <f t="shared" si="38"/>
        <v>-2.2360244773776206</v>
      </c>
      <c r="X272" s="32" t="s">
        <v>376</v>
      </c>
      <c r="Y272" s="32" t="s">
        <v>376</v>
      </c>
      <c r="Z272" s="32" t="s">
        <v>376</v>
      </c>
      <c r="AA272" s="31" t="s">
        <v>429</v>
      </c>
      <c r="AB272" s="31" t="s">
        <v>429</v>
      </c>
      <c r="AC272" s="31" t="s">
        <v>429</v>
      </c>
      <c r="AD272" s="73">
        <f>'Расчет субсидий'!AL272-1</f>
        <v>0.28571428571428581</v>
      </c>
      <c r="AE272" s="73">
        <f>AD272*'Расчет субсидий'!AM272</f>
        <v>5.7142857142857162</v>
      </c>
      <c r="AF272" s="74">
        <f t="shared" si="39"/>
        <v>5.3390788541465737</v>
      </c>
      <c r="AG272" s="73">
        <f t="shared" si="40"/>
        <v>6.4411130326164479</v>
      </c>
      <c r="AH272" s="31" t="str">
        <f>IF('Расчет субсидий'!AZ272="+",'Расчет субсидий'!AZ272,"-")</f>
        <v>-</v>
      </c>
    </row>
    <row r="273" spans="1:34" ht="15" customHeight="1">
      <c r="A273" s="38" t="s">
        <v>270</v>
      </c>
      <c r="B273" s="70">
        <f>'Расчет субсидий'!AS273</f>
        <v>37.145454545454413</v>
      </c>
      <c r="C273" s="73">
        <f>'Расчет субсидий'!D273-1</f>
        <v>-1</v>
      </c>
      <c r="D273" s="73">
        <f>C273*'Расчет субсидий'!E273</f>
        <v>0</v>
      </c>
      <c r="E273" s="74">
        <f t="shared" si="34"/>
        <v>0</v>
      </c>
      <c r="F273" s="32" t="s">
        <v>376</v>
      </c>
      <c r="G273" s="32" t="s">
        <v>376</v>
      </c>
      <c r="H273" s="32" t="s">
        <v>376</v>
      </c>
      <c r="I273" s="32" t="s">
        <v>376</v>
      </c>
      <c r="J273" s="32" t="s">
        <v>376</v>
      </c>
      <c r="K273" s="32" t="s">
        <v>376</v>
      </c>
      <c r="L273" s="73">
        <f>'Расчет субсидий'!P273-1</f>
        <v>-5.354433123780622E-2</v>
      </c>
      <c r="M273" s="73">
        <f>L273*'Расчет субсидий'!Q273</f>
        <v>-1.0708866247561244</v>
      </c>
      <c r="N273" s="74">
        <f t="shared" si="35"/>
        <v>-11.671488525662713</v>
      </c>
      <c r="O273" s="73">
        <f>'Расчет субсидий'!R273-1</f>
        <v>0</v>
      </c>
      <c r="P273" s="73">
        <f>O273*'Расчет субсидий'!S273</f>
        <v>0</v>
      </c>
      <c r="Q273" s="74">
        <f t="shared" si="36"/>
        <v>0</v>
      </c>
      <c r="R273" s="73">
        <f>'Расчет субсидий'!V273-1</f>
        <v>1.3953488372093092E-2</v>
      </c>
      <c r="S273" s="73">
        <f>R273*'Расчет субсидий'!W273</f>
        <v>0.27906976744186185</v>
      </c>
      <c r="T273" s="74">
        <f t="shared" si="37"/>
        <v>3.0415540854278698</v>
      </c>
      <c r="U273" s="73">
        <f>'Расчет субсидий'!Z273-1</f>
        <v>0.14000000000000012</v>
      </c>
      <c r="V273" s="73">
        <f>U273*'Расчет субсидий'!AA273</f>
        <v>4.2000000000000037</v>
      </c>
      <c r="W273" s="74">
        <f t="shared" si="38"/>
        <v>45.775388985689261</v>
      </c>
      <c r="X273" s="32" t="s">
        <v>376</v>
      </c>
      <c r="Y273" s="32" t="s">
        <v>376</v>
      </c>
      <c r="Z273" s="32" t="s">
        <v>376</v>
      </c>
      <c r="AA273" s="31" t="s">
        <v>429</v>
      </c>
      <c r="AB273" s="31" t="s">
        <v>429</v>
      </c>
      <c r="AC273" s="31" t="s">
        <v>429</v>
      </c>
      <c r="AD273" s="73">
        <f>'Расчет субсидий'!AL273-1</f>
        <v>0</v>
      </c>
      <c r="AE273" s="73">
        <f>AD273*'Расчет субсидий'!AM273</f>
        <v>0</v>
      </c>
      <c r="AF273" s="74">
        <f t="shared" si="39"/>
        <v>0</v>
      </c>
      <c r="AG273" s="73">
        <f t="shared" si="40"/>
        <v>3.4081831426857412</v>
      </c>
      <c r="AH273" s="31" t="str">
        <f>IF('Расчет субсидий'!AZ273="+",'Расчет субсидий'!AZ273,"-")</f>
        <v>-</v>
      </c>
    </row>
    <row r="274" spans="1:34" ht="15" customHeight="1">
      <c r="A274" s="38" t="s">
        <v>271</v>
      </c>
      <c r="B274" s="70">
        <f>'Расчет субсидий'!AS274</f>
        <v>1.0363636363636388</v>
      </c>
      <c r="C274" s="73">
        <f>'Расчет субсидий'!D274-1</f>
        <v>-0.13816925734024177</v>
      </c>
      <c r="D274" s="73">
        <f>C274*'Расчет субсидий'!E274</f>
        <v>-1.3816925734024177</v>
      </c>
      <c r="E274" s="74">
        <f t="shared" si="34"/>
        <v>-0.62747818774885866</v>
      </c>
      <c r="F274" s="32" t="s">
        <v>376</v>
      </c>
      <c r="G274" s="32" t="s">
        <v>376</v>
      </c>
      <c r="H274" s="32" t="s">
        <v>376</v>
      </c>
      <c r="I274" s="32" t="s">
        <v>376</v>
      </c>
      <c r="J274" s="32" t="s">
        <v>376</v>
      </c>
      <c r="K274" s="32" t="s">
        <v>376</v>
      </c>
      <c r="L274" s="73">
        <f>'Расчет субсидий'!P274-1</f>
        <v>0.4331870761866774</v>
      </c>
      <c r="M274" s="73">
        <f>L274*'Расчет субсидий'!Q274</f>
        <v>8.6637415237335489</v>
      </c>
      <c r="N274" s="74">
        <f t="shared" si="35"/>
        <v>3.9345285160286796</v>
      </c>
      <c r="O274" s="73">
        <f>'Расчет субсидий'!R274-1</f>
        <v>0</v>
      </c>
      <c r="P274" s="73">
        <f>O274*'Расчет субсидий'!S274</f>
        <v>0</v>
      </c>
      <c r="Q274" s="74">
        <f t="shared" si="36"/>
        <v>0</v>
      </c>
      <c r="R274" s="73">
        <f>'Расчет субсидий'!V274-1</f>
        <v>0</v>
      </c>
      <c r="S274" s="73">
        <f>R274*'Расчет субсидий'!W274</f>
        <v>0</v>
      </c>
      <c r="T274" s="74">
        <f t="shared" si="37"/>
        <v>0</v>
      </c>
      <c r="U274" s="73">
        <f>'Расчет субсидий'!Z274-1</f>
        <v>-0.16666666666666663</v>
      </c>
      <c r="V274" s="73">
        <f>U274*'Расчет субсидий'!AA274</f>
        <v>-4.9999999999999991</v>
      </c>
      <c r="W274" s="74">
        <f t="shared" si="38"/>
        <v>-2.2706866919161821</v>
      </c>
      <c r="X274" s="32" t="s">
        <v>376</v>
      </c>
      <c r="Y274" s="32" t="s">
        <v>376</v>
      </c>
      <c r="Z274" s="32" t="s">
        <v>376</v>
      </c>
      <c r="AA274" s="31" t="s">
        <v>429</v>
      </c>
      <c r="AB274" s="31" t="s">
        <v>429</v>
      </c>
      <c r="AC274" s="31" t="s">
        <v>429</v>
      </c>
      <c r="AD274" s="73">
        <f>'Расчет субсидий'!AL274-1</f>
        <v>0</v>
      </c>
      <c r="AE274" s="73">
        <f>AD274*'Расчет субсидий'!AM274</f>
        <v>0</v>
      </c>
      <c r="AF274" s="74">
        <f t="shared" si="39"/>
        <v>0</v>
      </c>
      <c r="AG274" s="73">
        <f t="shared" si="40"/>
        <v>2.2820489503311316</v>
      </c>
      <c r="AH274" s="31" t="str">
        <f>IF('Расчет субсидий'!AZ274="+",'Расчет субсидий'!AZ274,"-")</f>
        <v>-</v>
      </c>
    </row>
    <row r="275" spans="1:34" ht="15" customHeight="1">
      <c r="A275" s="38" t="s">
        <v>272</v>
      </c>
      <c r="B275" s="70">
        <f>'Расчет субсидий'!AS275</f>
        <v>-110.30909090909086</v>
      </c>
      <c r="C275" s="73">
        <f>'Расчет субсидий'!D275-1</f>
        <v>-1</v>
      </c>
      <c r="D275" s="73">
        <f>C275*'Расчет субсидий'!E275</f>
        <v>0</v>
      </c>
      <c r="E275" s="74">
        <f t="shared" si="34"/>
        <v>0</v>
      </c>
      <c r="F275" s="32" t="s">
        <v>376</v>
      </c>
      <c r="G275" s="32" t="s">
        <v>376</v>
      </c>
      <c r="H275" s="32" t="s">
        <v>376</v>
      </c>
      <c r="I275" s="32" t="s">
        <v>376</v>
      </c>
      <c r="J275" s="32" t="s">
        <v>376</v>
      </c>
      <c r="K275" s="32" t="s">
        <v>376</v>
      </c>
      <c r="L275" s="73">
        <f>'Расчет субсидий'!P275-1</f>
        <v>-0.24551352262195636</v>
      </c>
      <c r="M275" s="73">
        <f>L275*'Расчет субсидий'!Q275</f>
        <v>-4.9102704524391267</v>
      </c>
      <c r="N275" s="74">
        <f t="shared" si="35"/>
        <v>-38.37449086974263</v>
      </c>
      <c r="O275" s="73">
        <f>'Расчет субсидий'!R275-1</f>
        <v>0</v>
      </c>
      <c r="P275" s="73">
        <f>O275*'Расчет субсидий'!S275</f>
        <v>0</v>
      </c>
      <c r="Q275" s="74">
        <f t="shared" si="36"/>
        <v>0</v>
      </c>
      <c r="R275" s="73">
        <f>'Расчет субсидий'!V275-1</f>
        <v>-6.6666666666666652E-2</v>
      </c>
      <c r="S275" s="73">
        <f>R275*'Расчет субсидий'!W275</f>
        <v>-0.99999999999999978</v>
      </c>
      <c r="T275" s="74">
        <f t="shared" si="37"/>
        <v>-7.8151481148417155</v>
      </c>
      <c r="U275" s="73">
        <f>'Расчет субсидий'!Z275-1</f>
        <v>-0.26086956521739124</v>
      </c>
      <c r="V275" s="73">
        <f>U275*'Расчет субсидий'!AA275</f>
        <v>-9.1304347826086936</v>
      </c>
      <c r="W275" s="74">
        <f t="shared" si="38"/>
        <v>-71.355700178989579</v>
      </c>
      <c r="X275" s="32" t="s">
        <v>376</v>
      </c>
      <c r="Y275" s="32" t="s">
        <v>376</v>
      </c>
      <c r="Z275" s="32" t="s">
        <v>376</v>
      </c>
      <c r="AA275" s="31" t="s">
        <v>429</v>
      </c>
      <c r="AB275" s="31" t="s">
        <v>429</v>
      </c>
      <c r="AC275" s="31" t="s">
        <v>429</v>
      </c>
      <c r="AD275" s="73">
        <f>'Расчет субсидий'!AL275-1</f>
        <v>4.629629629629628E-2</v>
      </c>
      <c r="AE275" s="73">
        <f>AD275*'Расчет субсидий'!AM275</f>
        <v>0.9259259259259256</v>
      </c>
      <c r="AF275" s="74">
        <f t="shared" si="39"/>
        <v>7.23624825448307</v>
      </c>
      <c r="AG275" s="73">
        <f t="shared" si="40"/>
        <v>-14.114779309121895</v>
      </c>
      <c r="AH275" s="31" t="str">
        <f>IF('Расчет субсидий'!AZ275="+",'Расчет субсидий'!AZ275,"-")</f>
        <v>-</v>
      </c>
    </row>
    <row r="276" spans="1:34" ht="15" customHeight="1">
      <c r="A276" s="38" t="s">
        <v>273</v>
      </c>
      <c r="B276" s="70">
        <f>'Расчет субсидий'!AS276</f>
        <v>27.418181818181779</v>
      </c>
      <c r="C276" s="73">
        <f>'Расчет субсидий'!D276-1</f>
        <v>-1</v>
      </c>
      <c r="D276" s="73">
        <f>C276*'Расчет субсидий'!E276</f>
        <v>0</v>
      </c>
      <c r="E276" s="74">
        <f t="shared" si="34"/>
        <v>0</v>
      </c>
      <c r="F276" s="32" t="s">
        <v>376</v>
      </c>
      <c r="G276" s="32" t="s">
        <v>376</v>
      </c>
      <c r="H276" s="32" t="s">
        <v>376</v>
      </c>
      <c r="I276" s="32" t="s">
        <v>376</v>
      </c>
      <c r="J276" s="32" t="s">
        <v>376</v>
      </c>
      <c r="K276" s="32" t="s">
        <v>376</v>
      </c>
      <c r="L276" s="73">
        <f>'Расчет субсидий'!P276-1</f>
        <v>0.39433324668572922</v>
      </c>
      <c r="M276" s="73">
        <f>L276*'Расчет субсидий'!Q276</f>
        <v>7.8866649337145844</v>
      </c>
      <c r="N276" s="74">
        <f t="shared" si="35"/>
        <v>62.274387302165366</v>
      </c>
      <c r="O276" s="73">
        <f>'Расчет субсидий'!R276-1</f>
        <v>0</v>
      </c>
      <c r="P276" s="73">
        <f>O276*'Расчет субсидий'!S276</f>
        <v>0</v>
      </c>
      <c r="Q276" s="74">
        <f t="shared" si="36"/>
        <v>0</v>
      </c>
      <c r="R276" s="73">
        <f>'Расчет субсидий'!V276-1</f>
        <v>0.30869565217391304</v>
      </c>
      <c r="S276" s="73">
        <f>R276*'Расчет субсидий'!W276</f>
        <v>6.1739130434782608</v>
      </c>
      <c r="T276" s="74">
        <f t="shared" si="37"/>
        <v>48.750220184435925</v>
      </c>
      <c r="U276" s="73">
        <f>'Расчет субсидий'!Z276-1</f>
        <v>-0.3529411764705882</v>
      </c>
      <c r="V276" s="73">
        <f>U276*'Расчет субсидий'!AA276</f>
        <v>-10.588235294117647</v>
      </c>
      <c r="W276" s="74">
        <f t="shared" si="38"/>
        <v>-83.606425668419519</v>
      </c>
      <c r="X276" s="32" t="s">
        <v>376</v>
      </c>
      <c r="Y276" s="32" t="s">
        <v>376</v>
      </c>
      <c r="Z276" s="32" t="s">
        <v>376</v>
      </c>
      <c r="AA276" s="31" t="s">
        <v>429</v>
      </c>
      <c r="AB276" s="31" t="s">
        <v>429</v>
      </c>
      <c r="AC276" s="31" t="s">
        <v>429</v>
      </c>
      <c r="AD276" s="73">
        <f>'Расчет субсидий'!AL276-1</f>
        <v>0</v>
      </c>
      <c r="AE276" s="73">
        <f>AD276*'Расчет субсидий'!AM276</f>
        <v>0</v>
      </c>
      <c r="AF276" s="74">
        <f t="shared" si="39"/>
        <v>0</v>
      </c>
      <c r="AG276" s="73">
        <f t="shared" si="40"/>
        <v>3.4723426830751993</v>
      </c>
      <c r="AH276" s="31" t="str">
        <f>IF('Расчет субсидий'!AZ276="+",'Расчет субсидий'!AZ276,"-")</f>
        <v>-</v>
      </c>
    </row>
    <row r="277" spans="1:34" ht="15" customHeight="1">
      <c r="A277" s="38" t="s">
        <v>274</v>
      </c>
      <c r="B277" s="70">
        <f>'Расчет субсидий'!AS277</f>
        <v>-22.86363636363626</v>
      </c>
      <c r="C277" s="73">
        <f>'Расчет субсидий'!D277-1</f>
        <v>-1</v>
      </c>
      <c r="D277" s="73">
        <f>C277*'Расчет субсидий'!E277</f>
        <v>0</v>
      </c>
      <c r="E277" s="74">
        <f t="shared" si="34"/>
        <v>0</v>
      </c>
      <c r="F277" s="32" t="s">
        <v>376</v>
      </c>
      <c r="G277" s="32" t="s">
        <v>376</v>
      </c>
      <c r="H277" s="32" t="s">
        <v>376</v>
      </c>
      <c r="I277" s="32" t="s">
        <v>376</v>
      </c>
      <c r="J277" s="32" t="s">
        <v>376</v>
      </c>
      <c r="K277" s="32" t="s">
        <v>376</v>
      </c>
      <c r="L277" s="73">
        <f>'Расчет субсидий'!P277-1</f>
        <v>-0.34492908750334483</v>
      </c>
      <c r="M277" s="73">
        <f>L277*'Расчет субсидий'!Q277</f>
        <v>-6.8985817500668967</v>
      </c>
      <c r="N277" s="74">
        <f t="shared" si="35"/>
        <v>-59.392490926091121</v>
      </c>
      <c r="O277" s="73">
        <f>'Расчет субсидий'!R277-1</f>
        <v>0</v>
      </c>
      <c r="P277" s="73">
        <f>O277*'Расчет субсидий'!S277</f>
        <v>0</v>
      </c>
      <c r="Q277" s="74">
        <f t="shared" si="36"/>
        <v>0</v>
      </c>
      <c r="R277" s="73">
        <f>'Расчет субсидий'!V277-1</f>
        <v>0</v>
      </c>
      <c r="S277" s="73">
        <f>R277*'Расчет субсидий'!W277</f>
        <v>0</v>
      </c>
      <c r="T277" s="74">
        <f t="shared" si="37"/>
        <v>0</v>
      </c>
      <c r="U277" s="73">
        <f>'Расчет субсидий'!Z277-1</f>
        <v>0.20000000000000018</v>
      </c>
      <c r="V277" s="73">
        <f>U277*'Расчет субсидий'!AA277</f>
        <v>4.0000000000000036</v>
      </c>
      <c r="W277" s="74">
        <f t="shared" si="38"/>
        <v>34.43750792719981</v>
      </c>
      <c r="X277" s="32" t="s">
        <v>376</v>
      </c>
      <c r="Y277" s="32" t="s">
        <v>376</v>
      </c>
      <c r="Z277" s="32" t="s">
        <v>376</v>
      </c>
      <c r="AA277" s="31" t="s">
        <v>429</v>
      </c>
      <c r="AB277" s="31" t="s">
        <v>429</v>
      </c>
      <c r="AC277" s="31" t="s">
        <v>429</v>
      </c>
      <c r="AD277" s="73">
        <f>'Расчет субсидий'!AL277-1</f>
        <v>1.2145748987854255E-2</v>
      </c>
      <c r="AE277" s="73">
        <f>AD277*'Расчет субсидий'!AM277</f>
        <v>0.24291497975708509</v>
      </c>
      <c r="AF277" s="74">
        <f t="shared" si="39"/>
        <v>2.0913466352550478</v>
      </c>
      <c r="AG277" s="73">
        <f t="shared" si="40"/>
        <v>-2.655666770309808</v>
      </c>
      <c r="AH277" s="31" t="str">
        <f>IF('Расчет субсидий'!AZ277="+",'Расчет субсидий'!AZ277,"-")</f>
        <v>-</v>
      </c>
    </row>
    <row r="278" spans="1:34" ht="15" customHeight="1">
      <c r="A278" s="38" t="s">
        <v>275</v>
      </c>
      <c r="B278" s="70">
        <f>'Расчет субсидий'!AS278</f>
        <v>113.65454545454554</v>
      </c>
      <c r="C278" s="73">
        <f>'Расчет субсидий'!D278-1</f>
        <v>-1</v>
      </c>
      <c r="D278" s="73">
        <f>C278*'Расчет субсидий'!E278</f>
        <v>0</v>
      </c>
      <c r="E278" s="74">
        <f t="shared" si="34"/>
        <v>0</v>
      </c>
      <c r="F278" s="32" t="s">
        <v>376</v>
      </c>
      <c r="G278" s="32" t="s">
        <v>376</v>
      </c>
      <c r="H278" s="32" t="s">
        <v>376</v>
      </c>
      <c r="I278" s="32" t="s">
        <v>376</v>
      </c>
      <c r="J278" s="32" t="s">
        <v>376</v>
      </c>
      <c r="K278" s="32" t="s">
        <v>376</v>
      </c>
      <c r="L278" s="73">
        <f>'Расчет субсидий'!P278-1</f>
        <v>4.7326076668244177E-2</v>
      </c>
      <c r="M278" s="73">
        <f>L278*'Расчет субсидий'!Q278</f>
        <v>0.94652153336488354</v>
      </c>
      <c r="N278" s="74">
        <f t="shared" si="35"/>
        <v>6.0618343958433147</v>
      </c>
      <c r="O278" s="73">
        <f>'Расчет субсидий'!R278-1</f>
        <v>0</v>
      </c>
      <c r="P278" s="73">
        <f>O278*'Расчет субсидий'!S278</f>
        <v>0</v>
      </c>
      <c r="Q278" s="74">
        <f t="shared" si="36"/>
        <v>0</v>
      </c>
      <c r="R278" s="73">
        <f>'Расчет субсидий'!V278-1</f>
        <v>0</v>
      </c>
      <c r="S278" s="73">
        <f>R278*'Расчет субсидий'!W278</f>
        <v>0</v>
      </c>
      <c r="T278" s="74">
        <f t="shared" si="37"/>
        <v>0</v>
      </c>
      <c r="U278" s="73">
        <f>'Расчет субсидий'!Z278-1</f>
        <v>0.56000000000000005</v>
      </c>
      <c r="V278" s="73">
        <f>U278*'Расчет субсидий'!AA278</f>
        <v>16.8</v>
      </c>
      <c r="W278" s="74">
        <f t="shared" si="38"/>
        <v>107.59271105870222</v>
      </c>
      <c r="X278" s="32" t="s">
        <v>376</v>
      </c>
      <c r="Y278" s="32" t="s">
        <v>376</v>
      </c>
      <c r="Z278" s="32" t="s">
        <v>376</v>
      </c>
      <c r="AA278" s="31" t="s">
        <v>429</v>
      </c>
      <c r="AB278" s="31" t="s">
        <v>429</v>
      </c>
      <c r="AC278" s="31" t="s">
        <v>429</v>
      </c>
      <c r="AD278" s="73">
        <f>'Расчет субсидий'!AL278-1</f>
        <v>0</v>
      </c>
      <c r="AE278" s="73">
        <f>AD278*'Расчет субсидий'!AM278</f>
        <v>0</v>
      </c>
      <c r="AF278" s="74">
        <f t="shared" si="39"/>
        <v>0</v>
      </c>
      <c r="AG278" s="73">
        <f t="shared" si="40"/>
        <v>17.746521533364884</v>
      </c>
      <c r="AH278" s="31" t="str">
        <f>IF('Расчет субсидий'!AZ278="+",'Расчет субсидий'!AZ278,"-")</f>
        <v>-</v>
      </c>
    </row>
    <row r="279" spans="1:34" ht="15" customHeight="1">
      <c r="A279" s="38" t="s">
        <v>276</v>
      </c>
      <c r="B279" s="70">
        <f>'Расчет субсидий'!AS279</f>
        <v>-10.418181818181836</v>
      </c>
      <c r="C279" s="73">
        <f>'Расчет субсидий'!D279-1</f>
        <v>-1</v>
      </c>
      <c r="D279" s="73">
        <f>C279*'Расчет субсидий'!E279</f>
        <v>0</v>
      </c>
      <c r="E279" s="74">
        <f t="shared" si="34"/>
        <v>0</v>
      </c>
      <c r="F279" s="32" t="s">
        <v>376</v>
      </c>
      <c r="G279" s="32" t="s">
        <v>376</v>
      </c>
      <c r="H279" s="32" t="s">
        <v>376</v>
      </c>
      <c r="I279" s="32" t="s">
        <v>376</v>
      </c>
      <c r="J279" s="32" t="s">
        <v>376</v>
      </c>
      <c r="K279" s="32" t="s">
        <v>376</v>
      </c>
      <c r="L279" s="73">
        <f>'Расчет субсидий'!P279-1</f>
        <v>-0.39912527605767989</v>
      </c>
      <c r="M279" s="73">
        <f>L279*'Расчет субсидий'!Q279</f>
        <v>-7.9825055211535982</v>
      </c>
      <c r="N279" s="74">
        <f t="shared" si="35"/>
        <v>-28.121213345740635</v>
      </c>
      <c r="O279" s="73">
        <f>'Расчет субсидий'!R279-1</f>
        <v>0</v>
      </c>
      <c r="P279" s="73">
        <f>O279*'Расчет субсидий'!S279</f>
        <v>0</v>
      </c>
      <c r="Q279" s="74">
        <f t="shared" si="36"/>
        <v>0</v>
      </c>
      <c r="R279" s="73">
        <f>'Расчет субсидий'!V279-1</f>
        <v>6.2790697674418583E-2</v>
      </c>
      <c r="S279" s="73">
        <f>R279*'Расчет субсидий'!W279</f>
        <v>0.94186046511627874</v>
      </c>
      <c r="T279" s="74">
        <f t="shared" si="37"/>
        <v>3.3180383040468846</v>
      </c>
      <c r="U279" s="73">
        <f>'Расчет субсидий'!Z279-1</f>
        <v>0.1166666666666667</v>
      </c>
      <c r="V279" s="73">
        <f>U279*'Расчет субсидий'!AA279</f>
        <v>4.0833333333333339</v>
      </c>
      <c r="W279" s="74">
        <f t="shared" si="38"/>
        <v>14.384993223511913</v>
      </c>
      <c r="X279" s="32" t="s">
        <v>376</v>
      </c>
      <c r="Y279" s="32" t="s">
        <v>376</v>
      </c>
      <c r="Z279" s="32" t="s">
        <v>376</v>
      </c>
      <c r="AA279" s="31" t="s">
        <v>429</v>
      </c>
      <c r="AB279" s="31" t="s">
        <v>429</v>
      </c>
      <c r="AC279" s="31" t="s">
        <v>429</v>
      </c>
      <c r="AD279" s="73">
        <f>'Расчет субсидий'!AL279-1</f>
        <v>0</v>
      </c>
      <c r="AE279" s="73">
        <f>AD279*'Расчет субсидий'!AM279</f>
        <v>0</v>
      </c>
      <c r="AF279" s="74">
        <f t="shared" si="39"/>
        <v>0</v>
      </c>
      <c r="AG279" s="73">
        <f t="shared" si="40"/>
        <v>-2.9573117227039853</v>
      </c>
      <c r="AH279" s="31" t="str">
        <f>IF('Расчет субсидий'!AZ279="+",'Расчет субсидий'!AZ279,"-")</f>
        <v>-</v>
      </c>
    </row>
    <row r="280" spans="1:34" ht="15" customHeight="1">
      <c r="A280" s="38" t="s">
        <v>277</v>
      </c>
      <c r="B280" s="70">
        <f>'Расчет субсидий'!AS280</f>
        <v>118.26363636363635</v>
      </c>
      <c r="C280" s="73">
        <f>'Расчет субсидий'!D280-1</f>
        <v>-1</v>
      </c>
      <c r="D280" s="73">
        <f>C280*'Расчет субсидий'!E280</f>
        <v>0</v>
      </c>
      <c r="E280" s="74">
        <f t="shared" si="34"/>
        <v>0</v>
      </c>
      <c r="F280" s="32" t="s">
        <v>376</v>
      </c>
      <c r="G280" s="32" t="s">
        <v>376</v>
      </c>
      <c r="H280" s="32" t="s">
        <v>376</v>
      </c>
      <c r="I280" s="32" t="s">
        <v>376</v>
      </c>
      <c r="J280" s="32" t="s">
        <v>376</v>
      </c>
      <c r="K280" s="32" t="s">
        <v>376</v>
      </c>
      <c r="L280" s="73">
        <f>'Расчет субсидий'!P280-1</f>
        <v>0.68877711411505826</v>
      </c>
      <c r="M280" s="73">
        <f>L280*'Расчет субсидий'!Q280</f>
        <v>13.775542282301165</v>
      </c>
      <c r="N280" s="74">
        <f t="shared" si="35"/>
        <v>38.003362448716985</v>
      </c>
      <c r="O280" s="73">
        <f>'Расчет субсидий'!R280-1</f>
        <v>0</v>
      </c>
      <c r="P280" s="73">
        <f>O280*'Расчет субсидий'!S280</f>
        <v>0</v>
      </c>
      <c r="Q280" s="74">
        <f t="shared" si="36"/>
        <v>0</v>
      </c>
      <c r="R280" s="73">
        <f>'Расчет субсидий'!V280-1</f>
        <v>0.16371681415929196</v>
      </c>
      <c r="S280" s="73">
        <f>R280*'Расчет субсидий'!W280</f>
        <v>4.0929203539822989</v>
      </c>
      <c r="T280" s="74">
        <f t="shared" si="37"/>
        <v>11.29136933403808</v>
      </c>
      <c r="U280" s="73">
        <f>'Расчет субсидий'!Z280-1</f>
        <v>1</v>
      </c>
      <c r="V280" s="73">
        <f>U280*'Расчет субсидий'!AA280</f>
        <v>25</v>
      </c>
      <c r="W280" s="74">
        <f t="shared" si="38"/>
        <v>68.968904580881286</v>
      </c>
      <c r="X280" s="32" t="s">
        <v>376</v>
      </c>
      <c r="Y280" s="32" t="s">
        <v>376</v>
      </c>
      <c r="Z280" s="32" t="s">
        <v>376</v>
      </c>
      <c r="AA280" s="31" t="s">
        <v>429</v>
      </c>
      <c r="AB280" s="31" t="s">
        <v>429</v>
      </c>
      <c r="AC280" s="31" t="s">
        <v>429</v>
      </c>
      <c r="AD280" s="73">
        <f>'Расчет субсидий'!AL280-1</f>
        <v>0</v>
      </c>
      <c r="AE280" s="73">
        <f>AD280*'Расчет субсидий'!AM280</f>
        <v>0</v>
      </c>
      <c r="AF280" s="74">
        <f t="shared" si="39"/>
        <v>0</v>
      </c>
      <c r="AG280" s="73">
        <f t="shared" si="40"/>
        <v>42.868462636283468</v>
      </c>
      <c r="AH280" s="31" t="str">
        <f>IF('Расчет субсидий'!AZ280="+",'Расчет субсидий'!AZ280,"-")</f>
        <v>-</v>
      </c>
    </row>
    <row r="281" spans="1:34" ht="15" customHeight="1">
      <c r="A281" s="38" t="s">
        <v>278</v>
      </c>
      <c r="B281" s="70">
        <f>'Расчет субсидий'!AS281</f>
        <v>51.77272727272728</v>
      </c>
      <c r="C281" s="73">
        <f>'Расчет субсидий'!D281-1</f>
        <v>-1</v>
      </c>
      <c r="D281" s="73">
        <f>C281*'Расчет субсидий'!E281</f>
        <v>0</v>
      </c>
      <c r="E281" s="74">
        <f t="shared" si="34"/>
        <v>0</v>
      </c>
      <c r="F281" s="32" t="s">
        <v>376</v>
      </c>
      <c r="G281" s="32" t="s">
        <v>376</v>
      </c>
      <c r="H281" s="32" t="s">
        <v>376</v>
      </c>
      <c r="I281" s="32" t="s">
        <v>376</v>
      </c>
      <c r="J281" s="32" t="s">
        <v>376</v>
      </c>
      <c r="K281" s="32" t="s">
        <v>376</v>
      </c>
      <c r="L281" s="73">
        <f>'Расчет субсидий'!P281-1</f>
        <v>1.5480760646370859</v>
      </c>
      <c r="M281" s="73">
        <f>L281*'Расчет субсидий'!Q281</f>
        <v>30.961521292741718</v>
      </c>
      <c r="N281" s="74">
        <f t="shared" si="35"/>
        <v>45.647631077080504</v>
      </c>
      <c r="O281" s="73">
        <f>'Расчет субсидий'!R281-1</f>
        <v>0</v>
      </c>
      <c r="P281" s="73">
        <f>O281*'Расчет субсидий'!S281</f>
        <v>0</v>
      </c>
      <c r="Q281" s="74">
        <f t="shared" si="36"/>
        <v>0</v>
      </c>
      <c r="R281" s="73">
        <f>'Расчет субсидий'!V281-1</f>
        <v>0.15599999999999992</v>
      </c>
      <c r="S281" s="73">
        <f>R281*'Расчет субсидий'!W281</f>
        <v>3.1199999999999983</v>
      </c>
      <c r="T281" s="74">
        <f t="shared" si="37"/>
        <v>4.5999228401570385</v>
      </c>
      <c r="U281" s="73">
        <f>'Расчет субсидий'!Z281-1</f>
        <v>3.4482758620689724E-2</v>
      </c>
      <c r="V281" s="73">
        <f>U281*'Расчет субсидий'!AA281</f>
        <v>1.0344827586206917</v>
      </c>
      <c r="W281" s="74">
        <f t="shared" si="38"/>
        <v>1.525173355489738</v>
      </c>
      <c r="X281" s="32" t="s">
        <v>376</v>
      </c>
      <c r="Y281" s="32" t="s">
        <v>376</v>
      </c>
      <c r="Z281" s="32" t="s">
        <v>376</v>
      </c>
      <c r="AA281" s="31" t="s">
        <v>429</v>
      </c>
      <c r="AB281" s="31" t="s">
        <v>429</v>
      </c>
      <c r="AC281" s="31" t="s">
        <v>429</v>
      </c>
      <c r="AD281" s="73">
        <f>'Расчет субсидий'!AL281-1</f>
        <v>0</v>
      </c>
      <c r="AE281" s="73">
        <f>AD281*'Расчет субсидий'!AM281</f>
        <v>0</v>
      </c>
      <c r="AF281" s="74">
        <f t="shared" si="39"/>
        <v>0</v>
      </c>
      <c r="AG281" s="73">
        <f t="shared" si="40"/>
        <v>35.11600405136241</v>
      </c>
      <c r="AH281" s="31" t="str">
        <f>IF('Расчет субсидий'!AZ281="+",'Расчет субсидий'!AZ281,"-")</f>
        <v>-</v>
      </c>
    </row>
    <row r="282" spans="1:34" ht="15" customHeight="1">
      <c r="A282" s="38" t="s">
        <v>279</v>
      </c>
      <c r="B282" s="70">
        <f>'Расчет субсидий'!AS282</f>
        <v>14.563636363636306</v>
      </c>
      <c r="C282" s="73">
        <f>'Расчет субсидий'!D282-1</f>
        <v>-8.2022091387485063E-2</v>
      </c>
      <c r="D282" s="73">
        <f>C282*'Расчет субсидий'!E282</f>
        <v>-0.82022091387485063</v>
      </c>
      <c r="E282" s="74">
        <f t="shared" si="34"/>
        <v>-8.1387522068751927</v>
      </c>
      <c r="F282" s="32" t="s">
        <v>376</v>
      </c>
      <c r="G282" s="32" t="s">
        <v>376</v>
      </c>
      <c r="H282" s="32" t="s">
        <v>376</v>
      </c>
      <c r="I282" s="32" t="s">
        <v>376</v>
      </c>
      <c r="J282" s="32" t="s">
        <v>376</v>
      </c>
      <c r="K282" s="32" t="s">
        <v>376</v>
      </c>
      <c r="L282" s="73">
        <f>'Расчет субсидий'!P282-1</f>
        <v>-0.14440660439918629</v>
      </c>
      <c r="M282" s="73">
        <f>L282*'Расчет субсидий'!Q282</f>
        <v>-2.8881320879837258</v>
      </c>
      <c r="N282" s="74">
        <f t="shared" si="35"/>
        <v>-28.657878636353722</v>
      </c>
      <c r="O282" s="73">
        <f>'Расчет субсидий'!R282-1</f>
        <v>0</v>
      </c>
      <c r="P282" s="73">
        <f>O282*'Расчет субсидий'!S282</f>
        <v>0</v>
      </c>
      <c r="Q282" s="74">
        <f t="shared" si="36"/>
        <v>0</v>
      </c>
      <c r="R282" s="73">
        <f>'Расчет субсидий'!V282-1</f>
        <v>0</v>
      </c>
      <c r="S282" s="73">
        <f>R282*'Расчет субсидий'!W282</f>
        <v>0</v>
      </c>
      <c r="T282" s="74">
        <f t="shared" si="37"/>
        <v>0</v>
      </c>
      <c r="U282" s="73">
        <f>'Расчет субсидий'!Z282-1</f>
        <v>0.13888888888888884</v>
      </c>
      <c r="V282" s="73">
        <f>U282*'Расчет субсидий'!AA282</f>
        <v>4.8611111111111089</v>
      </c>
      <c r="W282" s="74">
        <f t="shared" si="38"/>
        <v>48.235028044478327</v>
      </c>
      <c r="X282" s="32" t="s">
        <v>376</v>
      </c>
      <c r="Y282" s="32" t="s">
        <v>376</v>
      </c>
      <c r="Z282" s="32" t="s">
        <v>376</v>
      </c>
      <c r="AA282" s="31" t="s">
        <v>429</v>
      </c>
      <c r="AB282" s="31" t="s">
        <v>429</v>
      </c>
      <c r="AC282" s="31" t="s">
        <v>429</v>
      </c>
      <c r="AD282" s="73">
        <f>'Расчет субсидий'!AL282-1</f>
        <v>1.5748031496062964E-2</v>
      </c>
      <c r="AE282" s="73">
        <f>AD282*'Расчет субсидий'!AM282</f>
        <v>0.31496062992125928</v>
      </c>
      <c r="AF282" s="74">
        <f t="shared" si="39"/>
        <v>3.1252391623868929</v>
      </c>
      <c r="AG282" s="73">
        <f t="shared" si="40"/>
        <v>1.467718739173792</v>
      </c>
      <c r="AH282" s="31" t="str">
        <f>IF('Расчет субсидий'!AZ282="+",'Расчет субсидий'!AZ282,"-")</f>
        <v>-</v>
      </c>
    </row>
    <row r="283" spans="1:34" ht="15" customHeight="1">
      <c r="A283" s="38" t="s">
        <v>280</v>
      </c>
      <c r="B283" s="70">
        <f>'Расчет субсидий'!AS283</f>
        <v>51.109090909090924</v>
      </c>
      <c r="C283" s="73">
        <f>'Расчет субсидий'!D283-1</f>
        <v>0.85431721572794883</v>
      </c>
      <c r="D283" s="73">
        <f>C283*'Расчет субсидий'!E283</f>
        <v>8.5431721572794892</v>
      </c>
      <c r="E283" s="74">
        <f t="shared" si="34"/>
        <v>69.173936553251792</v>
      </c>
      <c r="F283" s="32" t="s">
        <v>376</v>
      </c>
      <c r="G283" s="32" t="s">
        <v>376</v>
      </c>
      <c r="H283" s="32" t="s">
        <v>376</v>
      </c>
      <c r="I283" s="32" t="s">
        <v>376</v>
      </c>
      <c r="J283" s="32" t="s">
        <v>376</v>
      </c>
      <c r="K283" s="32" t="s">
        <v>376</v>
      </c>
      <c r="L283" s="73">
        <f>'Расчет субсидий'!P283-1</f>
        <v>-0.5803029157531312</v>
      </c>
      <c r="M283" s="73">
        <f>L283*'Расчет субсидий'!Q283</f>
        <v>-11.606058315062624</v>
      </c>
      <c r="N283" s="74">
        <f t="shared" si="35"/>
        <v>-93.974079737512852</v>
      </c>
      <c r="O283" s="73">
        <f>'Расчет субсидий'!R283-1</f>
        <v>0</v>
      </c>
      <c r="P283" s="73">
        <f>O283*'Расчет субсидий'!S283</f>
        <v>0</v>
      </c>
      <c r="Q283" s="74">
        <f t="shared" si="36"/>
        <v>0</v>
      </c>
      <c r="R283" s="73">
        <f>'Расчет субсидий'!V283-1</f>
        <v>0</v>
      </c>
      <c r="S283" s="73">
        <f>R283*'Расчет субсидий'!W283</f>
        <v>0</v>
      </c>
      <c r="T283" s="74">
        <f t="shared" si="37"/>
        <v>0</v>
      </c>
      <c r="U283" s="73">
        <f>'Расчет субсидий'!Z283-1</f>
        <v>0.375</v>
      </c>
      <c r="V283" s="73">
        <f>U283*'Расчет субсидий'!AA283</f>
        <v>9.375</v>
      </c>
      <c r="W283" s="74">
        <f t="shared" si="38"/>
        <v>75.909234093351984</v>
      </c>
      <c r="X283" s="32" t="s">
        <v>376</v>
      </c>
      <c r="Y283" s="32" t="s">
        <v>376</v>
      </c>
      <c r="Z283" s="32" t="s">
        <v>376</v>
      </c>
      <c r="AA283" s="31" t="s">
        <v>429</v>
      </c>
      <c r="AB283" s="31" t="s">
        <v>429</v>
      </c>
      <c r="AC283" s="31" t="s">
        <v>429</v>
      </c>
      <c r="AD283" s="73">
        <f>'Расчет субсидий'!AL283-1</f>
        <v>0</v>
      </c>
      <c r="AE283" s="73">
        <f>AD283*'Расчет субсидий'!AM283</f>
        <v>0</v>
      </c>
      <c r="AF283" s="74">
        <f t="shared" si="39"/>
        <v>0</v>
      </c>
      <c r="AG283" s="73">
        <f t="shared" si="40"/>
        <v>6.3121138422168652</v>
      </c>
      <c r="AH283" s="31" t="str">
        <f>IF('Расчет субсидий'!AZ283="+",'Расчет субсидий'!AZ283,"-")</f>
        <v>-</v>
      </c>
    </row>
    <row r="284" spans="1:34" ht="15" customHeight="1">
      <c r="A284" s="38" t="s">
        <v>281</v>
      </c>
      <c r="B284" s="70">
        <f>'Расчет субсидий'!AS284</f>
        <v>-335.29090909090905</v>
      </c>
      <c r="C284" s="73">
        <f>'Расчет субсидий'!D284-1</f>
        <v>0.13005354020979021</v>
      </c>
      <c r="D284" s="73">
        <f>C284*'Расчет субсидий'!E284</f>
        <v>1.3005354020979021</v>
      </c>
      <c r="E284" s="74">
        <f t="shared" si="34"/>
        <v>17.245495460955247</v>
      </c>
      <c r="F284" s="32" t="s">
        <v>376</v>
      </c>
      <c r="G284" s="32" t="s">
        <v>376</v>
      </c>
      <c r="H284" s="32" t="s">
        <v>376</v>
      </c>
      <c r="I284" s="32" t="s">
        <v>376</v>
      </c>
      <c r="J284" s="32" t="s">
        <v>376</v>
      </c>
      <c r="K284" s="32" t="s">
        <v>376</v>
      </c>
      <c r="L284" s="73">
        <f>'Расчет субсидий'!P284-1</f>
        <v>-0.29829753567556483</v>
      </c>
      <c r="M284" s="73">
        <f>L284*'Расчет субсидий'!Q284</f>
        <v>-5.9659507135112966</v>
      </c>
      <c r="N284" s="74">
        <f t="shared" si="35"/>
        <v>-79.110323167040349</v>
      </c>
      <c r="O284" s="73">
        <f>'Расчет субсидий'!R284-1</f>
        <v>0</v>
      </c>
      <c r="P284" s="73">
        <f>O284*'Расчет субсидий'!S284</f>
        <v>0</v>
      </c>
      <c r="Q284" s="74">
        <f t="shared" si="36"/>
        <v>0</v>
      </c>
      <c r="R284" s="73">
        <f>'Расчет субсидий'!V284-1</f>
        <v>6.0869565217391175E-2</v>
      </c>
      <c r="S284" s="73">
        <f>R284*'Расчет субсидий'!W284</f>
        <v>0.30434782608695587</v>
      </c>
      <c r="T284" s="74">
        <f t="shared" si="37"/>
        <v>4.0357448515954255</v>
      </c>
      <c r="U284" s="73">
        <f>'Расчет субсидий'!Z284-1</f>
        <v>-0.5</v>
      </c>
      <c r="V284" s="73">
        <f>U284*'Расчет субсидий'!AA284</f>
        <v>-22.5</v>
      </c>
      <c r="W284" s="74">
        <f t="shared" si="38"/>
        <v>-298.35685152866245</v>
      </c>
      <c r="X284" s="32" t="s">
        <v>376</v>
      </c>
      <c r="Y284" s="32" t="s">
        <v>376</v>
      </c>
      <c r="Z284" s="32" t="s">
        <v>376</v>
      </c>
      <c r="AA284" s="31" t="s">
        <v>429</v>
      </c>
      <c r="AB284" s="31" t="s">
        <v>429</v>
      </c>
      <c r="AC284" s="31" t="s">
        <v>429</v>
      </c>
      <c r="AD284" s="73">
        <f>'Расчет субсидий'!AL284-1</f>
        <v>7.8787878787878851E-2</v>
      </c>
      <c r="AE284" s="73">
        <f>AD284*'Расчет субсидий'!AM284</f>
        <v>1.575757575757577</v>
      </c>
      <c r="AF284" s="74">
        <f t="shared" si="39"/>
        <v>20.895025292243041</v>
      </c>
      <c r="AG284" s="73">
        <f t="shared" si="40"/>
        <v>-25.285309909568859</v>
      </c>
      <c r="AH284" s="31" t="str">
        <f>IF('Расчет субсидий'!AZ284="+",'Расчет субсидий'!AZ284,"-")</f>
        <v>-</v>
      </c>
    </row>
    <row r="285" spans="1:34" ht="15" customHeight="1">
      <c r="A285" s="38" t="s">
        <v>282</v>
      </c>
      <c r="B285" s="70">
        <f>'Расчет субсидий'!AS285</f>
        <v>0</v>
      </c>
      <c r="C285" s="73">
        <f>'Расчет субсидий'!D285-1</f>
        <v>-3.6544145453466959E-2</v>
      </c>
      <c r="D285" s="73">
        <f>C285*'Расчет субсидий'!E285</f>
        <v>-0.36544145453466959</v>
      </c>
      <c r="E285" s="74">
        <f t="shared" si="34"/>
        <v>0</v>
      </c>
      <c r="F285" s="32" t="s">
        <v>376</v>
      </c>
      <c r="G285" s="32" t="s">
        <v>376</v>
      </c>
      <c r="H285" s="32" t="s">
        <v>376</v>
      </c>
      <c r="I285" s="32" t="s">
        <v>376</v>
      </c>
      <c r="J285" s="32" t="s">
        <v>376</v>
      </c>
      <c r="K285" s="32" t="s">
        <v>376</v>
      </c>
      <c r="L285" s="73">
        <f>'Расчет субсидий'!P285-1</f>
        <v>-0.23802120899042856</v>
      </c>
      <c r="M285" s="73">
        <f>L285*'Расчет субсидий'!Q285</f>
        <v>-4.7604241798085711</v>
      </c>
      <c r="N285" s="74">
        <f t="shared" si="35"/>
        <v>0</v>
      </c>
      <c r="O285" s="73">
        <f>'Расчет субсидий'!R285-1</f>
        <v>0</v>
      </c>
      <c r="P285" s="73">
        <f>O285*'Расчет субсидий'!S285</f>
        <v>0</v>
      </c>
      <c r="Q285" s="74">
        <f t="shared" si="36"/>
        <v>0</v>
      </c>
      <c r="R285" s="73">
        <f>'Расчет субсидий'!V285-1</f>
        <v>0</v>
      </c>
      <c r="S285" s="73">
        <f>R285*'Расчет субсидий'!W285</f>
        <v>0</v>
      </c>
      <c r="T285" s="74">
        <f t="shared" si="37"/>
        <v>0</v>
      </c>
      <c r="U285" s="73">
        <f>'Расчет субсидий'!Z285-1</f>
        <v>1.666666666666667</v>
      </c>
      <c r="V285" s="73">
        <f>U285*'Расчет субсидий'!AA285</f>
        <v>66.666666666666686</v>
      </c>
      <c r="W285" s="74">
        <f t="shared" si="38"/>
        <v>0</v>
      </c>
      <c r="X285" s="32" t="s">
        <v>376</v>
      </c>
      <c r="Y285" s="32" t="s">
        <v>376</v>
      </c>
      <c r="Z285" s="32" t="s">
        <v>376</v>
      </c>
      <c r="AA285" s="31" t="s">
        <v>429</v>
      </c>
      <c r="AB285" s="31" t="s">
        <v>429</v>
      </c>
      <c r="AC285" s="31" t="s">
        <v>429</v>
      </c>
      <c r="AD285" s="73">
        <f>'Расчет субсидий'!AL285-1</f>
        <v>0.24</v>
      </c>
      <c r="AE285" s="73">
        <f>AD285*'Расчет субсидий'!AM285</f>
        <v>4.8</v>
      </c>
      <c r="AF285" s="74">
        <f t="shared" si="39"/>
        <v>0</v>
      </c>
      <c r="AG285" s="73">
        <f t="shared" si="40"/>
        <v>66.340801032323441</v>
      </c>
      <c r="AH285" s="31" t="str">
        <f>IF('Расчет субсидий'!AZ285="+",'Расчет субсидий'!AZ285,"-")</f>
        <v>-</v>
      </c>
    </row>
    <row r="286" spans="1:34" ht="15" customHeight="1">
      <c r="A286" s="38" t="s">
        <v>170</v>
      </c>
      <c r="B286" s="70">
        <f>'Расчет субсидий'!AS286</f>
        <v>-0.20909090909091788</v>
      </c>
      <c r="C286" s="73">
        <f>'Расчет субсидий'!D286-1</f>
        <v>-1</v>
      </c>
      <c r="D286" s="73">
        <f>C286*'Расчет субсидий'!E286</f>
        <v>0</v>
      </c>
      <c r="E286" s="74">
        <f t="shared" si="34"/>
        <v>0</v>
      </c>
      <c r="F286" s="32" t="s">
        <v>376</v>
      </c>
      <c r="G286" s="32" t="s">
        <v>376</v>
      </c>
      <c r="H286" s="32" t="s">
        <v>376</v>
      </c>
      <c r="I286" s="32" t="s">
        <v>376</v>
      </c>
      <c r="J286" s="32" t="s">
        <v>376</v>
      </c>
      <c r="K286" s="32" t="s">
        <v>376</v>
      </c>
      <c r="L286" s="73">
        <f>'Расчет субсидий'!P286-1</f>
        <v>-8.5083674863388081E-2</v>
      </c>
      <c r="M286" s="73">
        <f>L286*'Расчет субсидий'!Q286</f>
        <v>-1.7016734972677616</v>
      </c>
      <c r="N286" s="74">
        <f t="shared" si="35"/>
        <v>-2.3770338250226835</v>
      </c>
      <c r="O286" s="73">
        <f>'Расчет субсидий'!R286-1</f>
        <v>0</v>
      </c>
      <c r="P286" s="73">
        <f>O286*'Расчет субсидий'!S286</f>
        <v>0</v>
      </c>
      <c r="Q286" s="74">
        <f t="shared" si="36"/>
        <v>0</v>
      </c>
      <c r="R286" s="73">
        <f>'Расчет субсидий'!V286-1</f>
        <v>-9.4488188976378229E-3</v>
      </c>
      <c r="S286" s="73">
        <f>R286*'Расчет субсидий'!W286</f>
        <v>-0.23622047244094557</v>
      </c>
      <c r="T286" s="74">
        <f t="shared" si="37"/>
        <v>-0.32997167438790548</v>
      </c>
      <c r="U286" s="73">
        <f>'Расчет субсидий'!Z286-1</f>
        <v>4.663212435233155E-2</v>
      </c>
      <c r="V286" s="73">
        <f>U286*'Расчет субсидий'!AA286</f>
        <v>1.1658031088082887</v>
      </c>
      <c r="W286" s="74">
        <f t="shared" si="38"/>
        <v>1.628487149505071</v>
      </c>
      <c r="X286" s="32" t="s">
        <v>376</v>
      </c>
      <c r="Y286" s="32" t="s">
        <v>376</v>
      </c>
      <c r="Z286" s="32" t="s">
        <v>376</v>
      </c>
      <c r="AA286" s="31" t="s">
        <v>429</v>
      </c>
      <c r="AB286" s="31" t="s">
        <v>429</v>
      </c>
      <c r="AC286" s="31" t="s">
        <v>429</v>
      </c>
      <c r="AD286" s="73">
        <f>'Расчет субсидий'!AL286-1</f>
        <v>3.1120331950207358E-2</v>
      </c>
      <c r="AE286" s="73">
        <f>AD286*'Расчет субсидий'!AM286</f>
        <v>0.62240663900414717</v>
      </c>
      <c r="AF286" s="74">
        <f t="shared" si="39"/>
        <v>0.86942744081460011</v>
      </c>
      <c r="AG286" s="73">
        <f t="shared" si="40"/>
        <v>-0.14968422189627129</v>
      </c>
      <c r="AH286" s="31" t="str">
        <f>IF('Расчет субсидий'!AZ286="+",'Расчет субсидий'!AZ286,"-")</f>
        <v>-</v>
      </c>
    </row>
    <row r="287" spans="1:34" ht="15" customHeight="1">
      <c r="A287" s="37" t="s">
        <v>283</v>
      </c>
      <c r="B287" s="75"/>
      <c r="C287" s="76"/>
      <c r="D287" s="76"/>
      <c r="E287" s="77"/>
      <c r="F287" s="76"/>
      <c r="G287" s="76"/>
      <c r="H287" s="77"/>
      <c r="I287" s="77"/>
      <c r="J287" s="77"/>
      <c r="K287" s="77"/>
      <c r="L287" s="76"/>
      <c r="M287" s="76"/>
      <c r="N287" s="77"/>
      <c r="O287" s="76"/>
      <c r="P287" s="76"/>
      <c r="Q287" s="77"/>
      <c r="R287" s="76"/>
      <c r="S287" s="76"/>
      <c r="T287" s="77"/>
      <c r="U287" s="76"/>
      <c r="V287" s="76"/>
      <c r="W287" s="77"/>
      <c r="X287" s="77"/>
      <c r="Y287" s="77"/>
      <c r="Z287" s="77"/>
      <c r="AA287" s="77"/>
      <c r="AB287" s="77"/>
      <c r="AC287" s="77"/>
      <c r="AD287" s="76"/>
      <c r="AE287" s="76"/>
      <c r="AF287" s="77"/>
      <c r="AG287" s="77"/>
      <c r="AH287" s="78"/>
    </row>
    <row r="288" spans="1:34" ht="15" customHeight="1">
      <c r="A288" s="38" t="s">
        <v>73</v>
      </c>
      <c r="B288" s="70">
        <f>'Расчет субсидий'!AS288</f>
        <v>-13.145454545454584</v>
      </c>
      <c r="C288" s="73">
        <f>'Расчет субсидий'!D288-1</f>
        <v>1.3959266173518836E-2</v>
      </c>
      <c r="D288" s="73">
        <f>C288*'Расчет субсидий'!E288</f>
        <v>0.13959266173518836</v>
      </c>
      <c r="E288" s="74">
        <f t="shared" si="34"/>
        <v>0.36491225001303157</v>
      </c>
      <c r="F288" s="32" t="s">
        <v>376</v>
      </c>
      <c r="G288" s="32" t="s">
        <v>376</v>
      </c>
      <c r="H288" s="32" t="s">
        <v>376</v>
      </c>
      <c r="I288" s="32" t="s">
        <v>376</v>
      </c>
      <c r="J288" s="32" t="s">
        <v>376</v>
      </c>
      <c r="K288" s="32" t="s">
        <v>376</v>
      </c>
      <c r="L288" s="73">
        <f>'Расчет субсидий'!P288-1</f>
        <v>-0.28766292816004846</v>
      </c>
      <c r="M288" s="73">
        <f>L288*'Расчет субсидий'!Q288</f>
        <v>-5.7532585632009692</v>
      </c>
      <c r="N288" s="74">
        <f t="shared" si="35"/>
        <v>-15.039719861400021</v>
      </c>
      <c r="O288" s="73">
        <f>'Расчет субсидий'!R288-1</f>
        <v>0</v>
      </c>
      <c r="P288" s="73">
        <f>O288*'Расчет субсидий'!S288</f>
        <v>0</v>
      </c>
      <c r="Q288" s="74">
        <f t="shared" si="36"/>
        <v>0</v>
      </c>
      <c r="R288" s="73">
        <f>'Расчет субсидий'!V288-1</f>
        <v>0</v>
      </c>
      <c r="S288" s="73">
        <f>R288*'Расчет субсидий'!W288</f>
        <v>0</v>
      </c>
      <c r="T288" s="74">
        <f t="shared" si="37"/>
        <v>0</v>
      </c>
      <c r="U288" s="73">
        <f>'Расчет субсидий'!Z288-1</f>
        <v>1.3000779423226749E-2</v>
      </c>
      <c r="V288" s="73">
        <f>U288*'Расчет субсидий'!AA288</f>
        <v>0.58503507404520372</v>
      </c>
      <c r="W288" s="74">
        <f t="shared" si="38"/>
        <v>1.5293530659324079</v>
      </c>
      <c r="X288" s="32" t="s">
        <v>376</v>
      </c>
      <c r="Y288" s="32" t="s">
        <v>376</v>
      </c>
      <c r="Z288" s="32" t="s">
        <v>376</v>
      </c>
      <c r="AA288" s="31" t="s">
        <v>429</v>
      </c>
      <c r="AB288" s="31" t="s">
        <v>429</v>
      </c>
      <c r="AC288" s="31" t="s">
        <v>429</v>
      </c>
      <c r="AD288" s="73">
        <f>'Расчет субсидий'!AL288-1</f>
        <v>0</v>
      </c>
      <c r="AE288" s="73">
        <f>AD288*'Расчет субсидий'!AM288</f>
        <v>0</v>
      </c>
      <c r="AF288" s="74">
        <f t="shared" si="39"/>
        <v>0</v>
      </c>
      <c r="AG288" s="73">
        <f t="shared" si="40"/>
        <v>-5.028630827420578</v>
      </c>
      <c r="AH288" s="31" t="str">
        <f>IF('Расчет субсидий'!AZ288="+",'Расчет субсидий'!AZ288,"-")</f>
        <v>-</v>
      </c>
    </row>
    <row r="289" spans="1:34" ht="15" customHeight="1">
      <c r="A289" s="38" t="s">
        <v>284</v>
      </c>
      <c r="B289" s="70">
        <f>'Расчет субсидий'!AS289</f>
        <v>-3.9090909090909101</v>
      </c>
      <c r="C289" s="73">
        <f>'Расчет субсидий'!D289-1</f>
        <v>-0.19459459459459461</v>
      </c>
      <c r="D289" s="73">
        <f>C289*'Расчет субсидий'!E289</f>
        <v>-1.9459459459459461</v>
      </c>
      <c r="E289" s="74">
        <f t="shared" si="34"/>
        <v>-0.49537530764332716</v>
      </c>
      <c r="F289" s="32" t="s">
        <v>376</v>
      </c>
      <c r="G289" s="32" t="s">
        <v>376</v>
      </c>
      <c r="H289" s="32" t="s">
        <v>376</v>
      </c>
      <c r="I289" s="32" t="s">
        <v>376</v>
      </c>
      <c r="J289" s="32" t="s">
        <v>376</v>
      </c>
      <c r="K289" s="32" t="s">
        <v>376</v>
      </c>
      <c r="L289" s="73">
        <f>'Расчет субсидий'!P289-1</f>
        <v>-0.67049224423921816</v>
      </c>
      <c r="M289" s="73">
        <f>L289*'Расчет субсидий'!Q289</f>
        <v>-13.409844884784363</v>
      </c>
      <c r="N289" s="74">
        <f t="shared" si="35"/>
        <v>-3.4137156014475827</v>
      </c>
      <c r="O289" s="73">
        <f>'Расчет субсидий'!R289-1</f>
        <v>0</v>
      </c>
      <c r="P289" s="73">
        <f>O289*'Расчет субсидий'!S289</f>
        <v>0</v>
      </c>
      <c r="Q289" s="74">
        <f t="shared" si="36"/>
        <v>0</v>
      </c>
      <c r="R289" s="73">
        <f>'Расчет субсидий'!V289-1</f>
        <v>0</v>
      </c>
      <c r="S289" s="73">
        <f>R289*'Расчет субсидий'!W289</f>
        <v>0</v>
      </c>
      <c r="T289" s="74">
        <f t="shared" si="37"/>
        <v>0</v>
      </c>
      <c r="U289" s="73">
        <f>'Расчет субсидий'!Z289-1</f>
        <v>0</v>
      </c>
      <c r="V289" s="73">
        <f>U289*'Расчет субсидий'!AA289</f>
        <v>0</v>
      </c>
      <c r="W289" s="74">
        <f t="shared" si="38"/>
        <v>0</v>
      </c>
      <c r="X289" s="32" t="s">
        <v>376</v>
      </c>
      <c r="Y289" s="32" t="s">
        <v>376</v>
      </c>
      <c r="Z289" s="32" t="s">
        <v>376</v>
      </c>
      <c r="AA289" s="31" t="s">
        <v>429</v>
      </c>
      <c r="AB289" s="31" t="s">
        <v>429</v>
      </c>
      <c r="AC289" s="31" t="s">
        <v>429</v>
      </c>
      <c r="AD289" s="73">
        <f>'Расчет субсидий'!AL289-1</f>
        <v>0</v>
      </c>
      <c r="AE289" s="73">
        <f>AD289*'Расчет субсидий'!AM289</f>
        <v>0</v>
      </c>
      <c r="AF289" s="74">
        <f t="shared" si="39"/>
        <v>0</v>
      </c>
      <c r="AG289" s="73">
        <f t="shared" si="40"/>
        <v>-15.355790830730308</v>
      </c>
      <c r="AH289" s="31" t="str">
        <f>IF('Расчет субсидий'!AZ289="+",'Расчет субсидий'!AZ289,"-")</f>
        <v>-</v>
      </c>
    </row>
    <row r="290" spans="1:34" ht="15" customHeight="1">
      <c r="A290" s="38" t="s">
        <v>285</v>
      </c>
      <c r="B290" s="70">
        <f>'Расчет субсидий'!AS290</f>
        <v>-9.2999999999999972</v>
      </c>
      <c r="C290" s="73">
        <f>'Расчет субсидий'!D290-1</f>
        <v>-0.53331594958713602</v>
      </c>
      <c r="D290" s="73">
        <f>C290*'Расчет субсидий'!E290</f>
        <v>-5.3331594958713602</v>
      </c>
      <c r="E290" s="74">
        <f t="shared" si="34"/>
        <v>-3.3258370921882632</v>
      </c>
      <c r="F290" s="32" t="s">
        <v>376</v>
      </c>
      <c r="G290" s="32" t="s">
        <v>376</v>
      </c>
      <c r="H290" s="32" t="s">
        <v>376</v>
      </c>
      <c r="I290" s="32" t="s">
        <v>376</v>
      </c>
      <c r="J290" s="32" t="s">
        <v>376</v>
      </c>
      <c r="K290" s="32" t="s">
        <v>376</v>
      </c>
      <c r="L290" s="73">
        <f>'Расчет субсидий'!P290-1</f>
        <v>-0.50155104342921597</v>
      </c>
      <c r="M290" s="73">
        <f>L290*'Расчет субсидий'!Q290</f>
        <v>-10.031020868584319</v>
      </c>
      <c r="N290" s="74">
        <f t="shared" si="35"/>
        <v>-6.2554928842984978</v>
      </c>
      <c r="O290" s="73">
        <f>'Расчет субсидий'!R290-1</f>
        <v>0</v>
      </c>
      <c r="P290" s="73">
        <f>O290*'Расчет субсидий'!S290</f>
        <v>0</v>
      </c>
      <c r="Q290" s="74">
        <f t="shared" si="36"/>
        <v>0</v>
      </c>
      <c r="R290" s="73">
        <f>'Расчет субсидий'!V290-1</f>
        <v>0</v>
      </c>
      <c r="S290" s="73">
        <f>R290*'Расчет субсидий'!W290</f>
        <v>0</v>
      </c>
      <c r="T290" s="74">
        <f t="shared" si="37"/>
        <v>0</v>
      </c>
      <c r="U290" s="73">
        <f>'Расчет субсидий'!Z290-1</f>
        <v>0</v>
      </c>
      <c r="V290" s="73">
        <f>U290*'Расчет субсидий'!AA290</f>
        <v>0</v>
      </c>
      <c r="W290" s="74">
        <f t="shared" si="38"/>
        <v>0</v>
      </c>
      <c r="X290" s="32" t="s">
        <v>376</v>
      </c>
      <c r="Y290" s="32" t="s">
        <v>376</v>
      </c>
      <c r="Z290" s="32" t="s">
        <v>376</v>
      </c>
      <c r="AA290" s="31" t="s">
        <v>429</v>
      </c>
      <c r="AB290" s="31" t="s">
        <v>429</v>
      </c>
      <c r="AC290" s="31" t="s">
        <v>429</v>
      </c>
      <c r="AD290" s="73">
        <f>'Расчет субсидий'!AL290-1</f>
        <v>2.2556390977443552E-2</v>
      </c>
      <c r="AE290" s="73">
        <f>AD290*'Расчет субсидий'!AM290</f>
        <v>0.45112781954887105</v>
      </c>
      <c r="AF290" s="74">
        <f t="shared" si="39"/>
        <v>0.28132997648676344</v>
      </c>
      <c r="AG290" s="73">
        <f t="shared" si="40"/>
        <v>-14.913052544906808</v>
      </c>
      <c r="AH290" s="31" t="str">
        <f>IF('Расчет субсидий'!AZ290="+",'Расчет субсидий'!AZ290,"-")</f>
        <v>-</v>
      </c>
    </row>
    <row r="291" spans="1:34" ht="15" customHeight="1">
      <c r="A291" s="38" t="s">
        <v>54</v>
      </c>
      <c r="B291" s="70">
        <f>'Расчет субсидий'!AS291</f>
        <v>-2.9181818181818215</v>
      </c>
      <c r="C291" s="73">
        <f>'Расчет субсидий'!D291-1</f>
        <v>9.7981450009479554E-2</v>
      </c>
      <c r="D291" s="73">
        <f>C291*'Расчет субсидий'!E291</f>
        <v>0.97981450009479554</v>
      </c>
      <c r="E291" s="74">
        <f t="shared" si="34"/>
        <v>0.28740863227381669</v>
      </c>
      <c r="F291" s="32" t="s">
        <v>376</v>
      </c>
      <c r="G291" s="32" t="s">
        <v>376</v>
      </c>
      <c r="H291" s="32" t="s">
        <v>376</v>
      </c>
      <c r="I291" s="32" t="s">
        <v>376</v>
      </c>
      <c r="J291" s="32" t="s">
        <v>376</v>
      </c>
      <c r="K291" s="32" t="s">
        <v>376</v>
      </c>
      <c r="L291" s="73">
        <f>'Расчет субсидий'!P291-1</f>
        <v>-0.29914356973506528</v>
      </c>
      <c r="M291" s="73">
        <f>L291*'Расчет субсидий'!Q291</f>
        <v>-5.9828713947013057</v>
      </c>
      <c r="N291" s="74">
        <f t="shared" si="35"/>
        <v>-1.7549534982947106</v>
      </c>
      <c r="O291" s="73">
        <f>'Расчет субсидий'!R291-1</f>
        <v>0</v>
      </c>
      <c r="P291" s="73">
        <f>O291*'Расчет субсидий'!S291</f>
        <v>0</v>
      </c>
      <c r="Q291" s="74">
        <f t="shared" si="36"/>
        <v>0</v>
      </c>
      <c r="R291" s="73">
        <f>'Расчет субсидий'!V291-1</f>
        <v>-5.3894839337877309E-2</v>
      </c>
      <c r="S291" s="73">
        <f>R291*'Расчет субсидий'!W291</f>
        <v>-1.8863193768257058</v>
      </c>
      <c r="T291" s="74">
        <f t="shared" si="37"/>
        <v>-0.55331337929028679</v>
      </c>
      <c r="U291" s="73">
        <f>'Расчет субсидий'!Z291-1</f>
        <v>0</v>
      </c>
      <c r="V291" s="73">
        <f>U291*'Расчет субсидий'!AA291</f>
        <v>0</v>
      </c>
      <c r="W291" s="74">
        <f t="shared" si="38"/>
        <v>0</v>
      </c>
      <c r="X291" s="32" t="s">
        <v>376</v>
      </c>
      <c r="Y291" s="32" t="s">
        <v>376</v>
      </c>
      <c r="Z291" s="32" t="s">
        <v>376</v>
      </c>
      <c r="AA291" s="31" t="s">
        <v>429</v>
      </c>
      <c r="AB291" s="31" t="s">
        <v>429</v>
      </c>
      <c r="AC291" s="31" t="s">
        <v>429</v>
      </c>
      <c r="AD291" s="73">
        <f>'Расчет субсидий'!AL291-1</f>
        <v>-0.15295480880648904</v>
      </c>
      <c r="AE291" s="73">
        <f>AD291*'Расчет субсидий'!AM291</f>
        <v>-3.0590961761297808</v>
      </c>
      <c r="AF291" s="74">
        <f t="shared" si="39"/>
        <v>-0.89732357287064091</v>
      </c>
      <c r="AG291" s="73">
        <f t="shared" si="40"/>
        <v>-9.948472447561997</v>
      </c>
      <c r="AH291" s="31" t="str">
        <f>IF('Расчет субсидий'!AZ291="+",'Расчет субсидий'!AZ291,"-")</f>
        <v>-</v>
      </c>
    </row>
    <row r="292" spans="1:34" ht="15" customHeight="1">
      <c r="A292" s="38" t="s">
        <v>286</v>
      </c>
      <c r="B292" s="70">
        <f>'Расчет субсидий'!AS292</f>
        <v>-70.781818181818181</v>
      </c>
      <c r="C292" s="73">
        <f>'Расчет субсидий'!D292-1</f>
        <v>-9.9019607843137236E-2</v>
      </c>
      <c r="D292" s="73">
        <f>C292*'Расчет субсидий'!E292</f>
        <v>-0.99019607843137236</v>
      </c>
      <c r="E292" s="74">
        <f t="shared" si="34"/>
        <v>-2.0325432924911566</v>
      </c>
      <c r="F292" s="32" t="s">
        <v>376</v>
      </c>
      <c r="G292" s="32" t="s">
        <v>376</v>
      </c>
      <c r="H292" s="32" t="s">
        <v>376</v>
      </c>
      <c r="I292" s="32" t="s">
        <v>376</v>
      </c>
      <c r="J292" s="32" t="s">
        <v>376</v>
      </c>
      <c r="K292" s="32" t="s">
        <v>376</v>
      </c>
      <c r="L292" s="73">
        <f>'Расчет субсидий'!P292-1</f>
        <v>-0.74982085553166966</v>
      </c>
      <c r="M292" s="73">
        <f>L292*'Расчет субсидий'!Q292</f>
        <v>-14.996417110633393</v>
      </c>
      <c r="N292" s="74">
        <f t="shared" si="35"/>
        <v>-30.782657772088982</v>
      </c>
      <c r="O292" s="73">
        <f>'Расчет субсидий'!R292-1</f>
        <v>0</v>
      </c>
      <c r="P292" s="73">
        <f>O292*'Расчет субсидий'!S292</f>
        <v>0</v>
      </c>
      <c r="Q292" s="74">
        <f t="shared" si="36"/>
        <v>0</v>
      </c>
      <c r="R292" s="73">
        <f>'Расчет субсидий'!V292-1</f>
        <v>-0.59830508474576272</v>
      </c>
      <c r="S292" s="73">
        <f>R292*'Расчет субсидий'!W292</f>
        <v>-20.940677966101696</v>
      </c>
      <c r="T292" s="74">
        <f t="shared" si="37"/>
        <v>-42.984248743585852</v>
      </c>
      <c r="U292" s="73">
        <f>'Расчет субсидий'!Z292-1</f>
        <v>0</v>
      </c>
      <c r="V292" s="73">
        <f>U292*'Расчет субсидий'!AA292</f>
        <v>0</v>
      </c>
      <c r="W292" s="74">
        <f t="shared" si="38"/>
        <v>0</v>
      </c>
      <c r="X292" s="32" t="s">
        <v>376</v>
      </c>
      <c r="Y292" s="32" t="s">
        <v>376</v>
      </c>
      <c r="Z292" s="32" t="s">
        <v>376</v>
      </c>
      <c r="AA292" s="31" t="s">
        <v>429</v>
      </c>
      <c r="AB292" s="31" t="s">
        <v>429</v>
      </c>
      <c r="AC292" s="31" t="s">
        <v>429</v>
      </c>
      <c r="AD292" s="73">
        <f>'Расчет субсидий'!AL292-1</f>
        <v>0.12222222222222223</v>
      </c>
      <c r="AE292" s="73">
        <f>AD292*'Расчет субсидий'!AM292</f>
        <v>2.4444444444444446</v>
      </c>
      <c r="AF292" s="74">
        <f t="shared" si="39"/>
        <v>5.0176316263478071</v>
      </c>
      <c r="AG292" s="73">
        <f t="shared" si="40"/>
        <v>-34.482846710722015</v>
      </c>
      <c r="AH292" s="31" t="str">
        <f>IF('Расчет субсидий'!AZ292="+",'Расчет субсидий'!AZ292,"-")</f>
        <v>-</v>
      </c>
    </row>
    <row r="293" spans="1:34" ht="15" customHeight="1">
      <c r="A293" s="38" t="s">
        <v>287</v>
      </c>
      <c r="B293" s="70">
        <f>'Расчет субсидий'!AS293</f>
        <v>-3.6363636363631713E-2</v>
      </c>
      <c r="C293" s="73">
        <f>'Расчет субсидий'!D293-1</f>
        <v>-1</v>
      </c>
      <c r="D293" s="73">
        <f>C293*'Расчет субсидий'!E293</f>
        <v>0</v>
      </c>
      <c r="E293" s="74">
        <f t="shared" si="34"/>
        <v>0</v>
      </c>
      <c r="F293" s="32" t="s">
        <v>376</v>
      </c>
      <c r="G293" s="32" t="s">
        <v>376</v>
      </c>
      <c r="H293" s="32" t="s">
        <v>376</v>
      </c>
      <c r="I293" s="32" t="s">
        <v>376</v>
      </c>
      <c r="J293" s="32" t="s">
        <v>376</v>
      </c>
      <c r="K293" s="32" t="s">
        <v>376</v>
      </c>
      <c r="L293" s="73">
        <f>'Расчет субсидий'!P293-1</f>
        <v>-0.59787502251035474</v>
      </c>
      <c r="M293" s="73">
        <f>L293*'Расчет субсидий'!Q293</f>
        <v>-11.957500450207094</v>
      </c>
      <c r="N293" s="74">
        <f t="shared" si="35"/>
        <v>-3.3202324949528683</v>
      </c>
      <c r="O293" s="73">
        <f>'Расчет субсидий'!R293-1</f>
        <v>0</v>
      </c>
      <c r="P293" s="73">
        <f>O293*'Расчет субсидий'!S293</f>
        <v>0</v>
      </c>
      <c r="Q293" s="74">
        <f t="shared" si="36"/>
        <v>0</v>
      </c>
      <c r="R293" s="73">
        <f>'Расчет субсидий'!V293-1</f>
        <v>0.38000000000000012</v>
      </c>
      <c r="S293" s="73">
        <f>R293*'Расчет субсидий'!W293</f>
        <v>11.400000000000004</v>
      </c>
      <c r="T293" s="74">
        <f t="shared" si="37"/>
        <v>3.1654316552258348</v>
      </c>
      <c r="U293" s="73">
        <f>'Расчет субсидий'!Z293-1</f>
        <v>0</v>
      </c>
      <c r="V293" s="73">
        <f>U293*'Расчет субсидий'!AA293</f>
        <v>0</v>
      </c>
      <c r="W293" s="74">
        <f t="shared" si="38"/>
        <v>0</v>
      </c>
      <c r="X293" s="32" t="s">
        <v>376</v>
      </c>
      <c r="Y293" s="32" t="s">
        <v>376</v>
      </c>
      <c r="Z293" s="32" t="s">
        <v>376</v>
      </c>
      <c r="AA293" s="31" t="s">
        <v>429</v>
      </c>
      <c r="AB293" s="31" t="s">
        <v>429</v>
      </c>
      <c r="AC293" s="31" t="s">
        <v>429</v>
      </c>
      <c r="AD293" s="73">
        <f>'Расчет субсидий'!AL293-1</f>
        <v>2.1327014218009532E-2</v>
      </c>
      <c r="AE293" s="73">
        <f>AD293*'Расчет субсидий'!AM293</f>
        <v>0.42654028436019065</v>
      </c>
      <c r="AF293" s="74">
        <f t="shared" si="39"/>
        <v>0.11843720336340141</v>
      </c>
      <c r="AG293" s="73">
        <f t="shared" si="40"/>
        <v>-0.13096016584689973</v>
      </c>
      <c r="AH293" s="31" t="str">
        <f>IF('Расчет субсидий'!AZ293="+",'Расчет субсидий'!AZ293,"-")</f>
        <v>-</v>
      </c>
    </row>
    <row r="294" spans="1:34" ht="15" customHeight="1">
      <c r="A294" s="38" t="s">
        <v>288</v>
      </c>
      <c r="B294" s="70">
        <f>'Расчет субсидий'!AS294</f>
        <v>-7.1909090909090949</v>
      </c>
      <c r="C294" s="73">
        <f>'Расчет субсидий'!D294-1</f>
        <v>-1</v>
      </c>
      <c r="D294" s="73">
        <f>C294*'Расчет субсидий'!E294</f>
        <v>0</v>
      </c>
      <c r="E294" s="74">
        <f t="shared" si="34"/>
        <v>0</v>
      </c>
      <c r="F294" s="32" t="s">
        <v>376</v>
      </c>
      <c r="G294" s="32" t="s">
        <v>376</v>
      </c>
      <c r="H294" s="32" t="s">
        <v>376</v>
      </c>
      <c r="I294" s="32" t="s">
        <v>376</v>
      </c>
      <c r="J294" s="32" t="s">
        <v>376</v>
      </c>
      <c r="K294" s="32" t="s">
        <v>376</v>
      </c>
      <c r="L294" s="73">
        <f>'Расчет субсидий'!P294-1</f>
        <v>-0.56303416787728988</v>
      </c>
      <c r="M294" s="73">
        <f>L294*'Расчет субсидий'!Q294</f>
        <v>-11.260683357545798</v>
      </c>
      <c r="N294" s="74">
        <f t="shared" si="35"/>
        <v>-7.1909090909090958</v>
      </c>
      <c r="O294" s="73">
        <f>'Расчет субсидий'!R294-1</f>
        <v>0</v>
      </c>
      <c r="P294" s="73">
        <f>O294*'Расчет субсидий'!S294</f>
        <v>0</v>
      </c>
      <c r="Q294" s="74">
        <f t="shared" si="36"/>
        <v>0</v>
      </c>
      <c r="R294" s="73">
        <f>'Расчет субсидий'!V294-1</f>
        <v>0</v>
      </c>
      <c r="S294" s="73">
        <f>R294*'Расчет субсидий'!W294</f>
        <v>0</v>
      </c>
      <c r="T294" s="74">
        <f t="shared" si="37"/>
        <v>0</v>
      </c>
      <c r="U294" s="73">
        <f>'Расчет субсидий'!Z294-1</f>
        <v>0</v>
      </c>
      <c r="V294" s="73">
        <f>U294*'Расчет субсидий'!AA294</f>
        <v>0</v>
      </c>
      <c r="W294" s="74">
        <f t="shared" si="38"/>
        <v>0</v>
      </c>
      <c r="X294" s="32" t="s">
        <v>376</v>
      </c>
      <c r="Y294" s="32" t="s">
        <v>376</v>
      </c>
      <c r="Z294" s="32" t="s">
        <v>376</v>
      </c>
      <c r="AA294" s="31" t="s">
        <v>429</v>
      </c>
      <c r="AB294" s="31" t="s">
        <v>429</v>
      </c>
      <c r="AC294" s="31" t="s">
        <v>429</v>
      </c>
      <c r="AD294" s="73">
        <f>'Расчет субсидий'!AL294-1</f>
        <v>0</v>
      </c>
      <c r="AE294" s="73">
        <f>AD294*'Расчет субсидий'!AM294</f>
        <v>0</v>
      </c>
      <c r="AF294" s="74">
        <f t="shared" si="39"/>
        <v>0</v>
      </c>
      <c r="AG294" s="73">
        <f t="shared" si="40"/>
        <v>-11.260683357545798</v>
      </c>
      <c r="AH294" s="31" t="str">
        <f>IF('Расчет субсидий'!AZ294="+",'Расчет субсидий'!AZ294,"-")</f>
        <v>-</v>
      </c>
    </row>
    <row r="295" spans="1:34" ht="15" customHeight="1">
      <c r="A295" s="38" t="s">
        <v>289</v>
      </c>
      <c r="B295" s="70">
        <f>'Расчет субсидий'!AS295</f>
        <v>1.4636363636363541</v>
      </c>
      <c r="C295" s="73">
        <f>'Расчет субсидий'!D295-1</f>
        <v>-1</v>
      </c>
      <c r="D295" s="73">
        <f>C295*'Расчет субсидий'!E295</f>
        <v>0</v>
      </c>
      <c r="E295" s="74">
        <f t="shared" si="34"/>
        <v>0</v>
      </c>
      <c r="F295" s="32" t="s">
        <v>376</v>
      </c>
      <c r="G295" s="32" t="s">
        <v>376</v>
      </c>
      <c r="H295" s="32" t="s">
        <v>376</v>
      </c>
      <c r="I295" s="32" t="s">
        <v>376</v>
      </c>
      <c r="J295" s="32" t="s">
        <v>376</v>
      </c>
      <c r="K295" s="32" t="s">
        <v>376</v>
      </c>
      <c r="L295" s="73">
        <f>'Расчет субсидий'!P295-1</f>
        <v>-0.6685074736764598</v>
      </c>
      <c r="M295" s="73">
        <f>L295*'Расчет субсидий'!Q295</f>
        <v>-13.370149473529196</v>
      </c>
      <c r="N295" s="74">
        <f t="shared" si="35"/>
        <v>-10.027751861292963</v>
      </c>
      <c r="O295" s="73">
        <f>'Расчет субсидий'!R295-1</f>
        <v>0</v>
      </c>
      <c r="P295" s="73">
        <f>O295*'Расчет субсидий'!S295</f>
        <v>0</v>
      </c>
      <c r="Q295" s="74">
        <f t="shared" si="36"/>
        <v>0</v>
      </c>
      <c r="R295" s="73">
        <f>'Расчет субсидий'!V295-1</f>
        <v>0.28304093567251476</v>
      </c>
      <c r="S295" s="73">
        <f>R295*'Расчет субсидий'!W295</f>
        <v>11.32163742690059</v>
      </c>
      <c r="T295" s="74">
        <f t="shared" si="37"/>
        <v>8.4913464135355579</v>
      </c>
      <c r="U295" s="73">
        <f>'Расчет субсидий'!Z295-1</f>
        <v>0</v>
      </c>
      <c r="V295" s="73">
        <f>U295*'Расчет субсидий'!AA295</f>
        <v>0</v>
      </c>
      <c r="W295" s="74">
        <f t="shared" si="38"/>
        <v>0</v>
      </c>
      <c r="X295" s="32" t="s">
        <v>376</v>
      </c>
      <c r="Y295" s="32" t="s">
        <v>376</v>
      </c>
      <c r="Z295" s="32" t="s">
        <v>376</v>
      </c>
      <c r="AA295" s="31" t="s">
        <v>429</v>
      </c>
      <c r="AB295" s="31" t="s">
        <v>429</v>
      </c>
      <c r="AC295" s="31" t="s">
        <v>429</v>
      </c>
      <c r="AD295" s="73">
        <f>'Расчет субсидий'!AL295-1</f>
        <v>0.19999999999999996</v>
      </c>
      <c r="AE295" s="73">
        <f>AD295*'Расчет субсидий'!AM295</f>
        <v>3.9999999999999991</v>
      </c>
      <c r="AF295" s="74">
        <f t="shared" si="39"/>
        <v>3.0000418113937593</v>
      </c>
      <c r="AG295" s="73">
        <f t="shared" si="40"/>
        <v>1.9514879533713936</v>
      </c>
      <c r="AH295" s="31" t="str">
        <f>IF('Расчет субсидий'!AZ295="+",'Расчет субсидий'!AZ295,"-")</f>
        <v>-</v>
      </c>
    </row>
    <row r="296" spans="1:34" ht="15" customHeight="1">
      <c r="A296" s="38" t="s">
        <v>290</v>
      </c>
      <c r="B296" s="70">
        <f>'Расчет субсидий'!AS296</f>
        <v>-6.5999999999999943</v>
      </c>
      <c r="C296" s="73">
        <f>'Расчет субсидий'!D296-1</f>
        <v>-1</v>
      </c>
      <c r="D296" s="73">
        <f>C296*'Расчет субсидий'!E296</f>
        <v>0</v>
      </c>
      <c r="E296" s="74">
        <f t="shared" si="34"/>
        <v>0</v>
      </c>
      <c r="F296" s="32" t="s">
        <v>376</v>
      </c>
      <c r="G296" s="32" t="s">
        <v>376</v>
      </c>
      <c r="H296" s="32" t="s">
        <v>376</v>
      </c>
      <c r="I296" s="32" t="s">
        <v>376</v>
      </c>
      <c r="J296" s="32" t="s">
        <v>376</v>
      </c>
      <c r="K296" s="32" t="s">
        <v>376</v>
      </c>
      <c r="L296" s="73">
        <f>'Расчет субсидий'!P296-1</f>
        <v>-0.56338522767177812</v>
      </c>
      <c r="M296" s="73">
        <f>L296*'Расчет субсидий'!Q296</f>
        <v>-11.267704553435562</v>
      </c>
      <c r="N296" s="74">
        <f t="shared" si="35"/>
        <v>-8.316464528384591</v>
      </c>
      <c r="O296" s="73">
        <f>'Расчет субсидий'!R296-1</f>
        <v>0</v>
      </c>
      <c r="P296" s="73">
        <f>O296*'Расчет субсидий'!S296</f>
        <v>0</v>
      </c>
      <c r="Q296" s="74">
        <f t="shared" si="36"/>
        <v>0</v>
      </c>
      <c r="R296" s="73">
        <f>'Расчет субсидий'!V296-1</f>
        <v>0</v>
      </c>
      <c r="S296" s="73">
        <f>R296*'Расчет субсидий'!W296</f>
        <v>0</v>
      </c>
      <c r="T296" s="74">
        <f t="shared" si="37"/>
        <v>0</v>
      </c>
      <c r="U296" s="73">
        <f>'Расчет субсидий'!Z296-1</f>
        <v>0</v>
      </c>
      <c r="V296" s="73">
        <f>U296*'Расчет субсидий'!AA296</f>
        <v>0</v>
      </c>
      <c r="W296" s="74">
        <f t="shared" si="38"/>
        <v>0</v>
      </c>
      <c r="X296" s="32" t="s">
        <v>376</v>
      </c>
      <c r="Y296" s="32" t="s">
        <v>376</v>
      </c>
      <c r="Z296" s="32" t="s">
        <v>376</v>
      </c>
      <c r="AA296" s="31" t="s">
        <v>429</v>
      </c>
      <c r="AB296" s="31" t="s">
        <v>429</v>
      </c>
      <c r="AC296" s="31" t="s">
        <v>429</v>
      </c>
      <c r="AD296" s="73">
        <f>'Расчет субсидий'!AL296-1</f>
        <v>0.11627906976744184</v>
      </c>
      <c r="AE296" s="73">
        <f>AD296*'Расчет субсидий'!AM296</f>
        <v>2.3255813953488369</v>
      </c>
      <c r="AF296" s="74">
        <f t="shared" si="39"/>
        <v>1.7164645283845963</v>
      </c>
      <c r="AG296" s="73">
        <f t="shared" si="40"/>
        <v>-8.9421231580867264</v>
      </c>
      <c r="AH296" s="31" t="str">
        <f>IF('Расчет субсидий'!AZ296="+",'Расчет субсидий'!AZ296,"-")</f>
        <v>-</v>
      </c>
    </row>
    <row r="297" spans="1:34" ht="15" customHeight="1">
      <c r="A297" s="38" t="s">
        <v>291</v>
      </c>
      <c r="B297" s="70">
        <f>'Расчет субсидий'!AS297</f>
        <v>-39.236363636363649</v>
      </c>
      <c r="C297" s="73">
        <f>'Расчет субсидий'!D297-1</f>
        <v>3.1485370292594128E-2</v>
      </c>
      <c r="D297" s="73">
        <f>C297*'Расчет субсидий'!E297</f>
        <v>0.31485370292594128</v>
      </c>
      <c r="E297" s="74">
        <f t="shared" si="34"/>
        <v>0.97447811095315995</v>
      </c>
      <c r="F297" s="32" t="s">
        <v>376</v>
      </c>
      <c r="G297" s="32" t="s">
        <v>376</v>
      </c>
      <c r="H297" s="32" t="s">
        <v>376</v>
      </c>
      <c r="I297" s="32" t="s">
        <v>376</v>
      </c>
      <c r="J297" s="32" t="s">
        <v>376</v>
      </c>
      <c r="K297" s="32" t="s">
        <v>376</v>
      </c>
      <c r="L297" s="73">
        <f>'Расчет субсидий'!P297-1</f>
        <v>-0.653564101444847</v>
      </c>
      <c r="M297" s="73">
        <f>L297*'Расчет субсидий'!Q297</f>
        <v>-13.07128202889694</v>
      </c>
      <c r="N297" s="74">
        <f t="shared" si="35"/>
        <v>-40.455862836879476</v>
      </c>
      <c r="O297" s="73">
        <f>'Расчет субсидий'!R297-1</f>
        <v>0</v>
      </c>
      <c r="P297" s="73">
        <f>O297*'Расчет субсидий'!S297</f>
        <v>0</v>
      </c>
      <c r="Q297" s="74">
        <f t="shared" si="36"/>
        <v>0</v>
      </c>
      <c r="R297" s="73">
        <f>'Расчет субсидий'!V297-1</f>
        <v>1.5323117921385743E-2</v>
      </c>
      <c r="S297" s="73">
        <f>R297*'Расчет субсидий'!W297</f>
        <v>0.53630912724850099</v>
      </c>
      <c r="T297" s="74">
        <f t="shared" si="37"/>
        <v>1.6598867993335502</v>
      </c>
      <c r="U297" s="73">
        <f>'Расчет субсидий'!Z297-1</f>
        <v>0</v>
      </c>
      <c r="V297" s="73">
        <f>U297*'Расчет субсидий'!AA297</f>
        <v>0</v>
      </c>
      <c r="W297" s="74">
        <f t="shared" si="38"/>
        <v>0</v>
      </c>
      <c r="X297" s="32" t="s">
        <v>376</v>
      </c>
      <c r="Y297" s="32" t="s">
        <v>376</v>
      </c>
      <c r="Z297" s="32" t="s">
        <v>376</v>
      </c>
      <c r="AA297" s="31" t="s">
        <v>429</v>
      </c>
      <c r="AB297" s="31" t="s">
        <v>429</v>
      </c>
      <c r="AC297" s="31" t="s">
        <v>429</v>
      </c>
      <c r="AD297" s="73">
        <f>'Расчет субсидий'!AL297-1</f>
        <v>-2.2857142857142909E-2</v>
      </c>
      <c r="AE297" s="73">
        <f>AD297*'Расчет субсидий'!AM297</f>
        <v>-0.45714285714285818</v>
      </c>
      <c r="AF297" s="74">
        <f t="shared" si="39"/>
        <v>-1.4148657097708832</v>
      </c>
      <c r="AG297" s="73">
        <f t="shared" si="40"/>
        <v>-12.677262055865356</v>
      </c>
      <c r="AH297" s="31" t="str">
        <f>IF('Расчет субсидий'!AZ297="+",'Расчет субсидий'!AZ297,"-")</f>
        <v>-</v>
      </c>
    </row>
    <row r="298" spans="1:34" ht="15" customHeight="1">
      <c r="A298" s="38" t="s">
        <v>292</v>
      </c>
      <c r="B298" s="70">
        <f>'Расчет субсидий'!AS298</f>
        <v>1.8636363636363598</v>
      </c>
      <c r="C298" s="73">
        <f>'Расчет субсидий'!D298-1</f>
        <v>-1</v>
      </c>
      <c r="D298" s="73">
        <f>C298*'Расчет субсидий'!E298</f>
        <v>0</v>
      </c>
      <c r="E298" s="74">
        <f t="shared" si="34"/>
        <v>0</v>
      </c>
      <c r="F298" s="32" t="s">
        <v>376</v>
      </c>
      <c r="G298" s="32" t="s">
        <v>376</v>
      </c>
      <c r="H298" s="32" t="s">
        <v>376</v>
      </c>
      <c r="I298" s="32" t="s">
        <v>376</v>
      </c>
      <c r="J298" s="32" t="s">
        <v>376</v>
      </c>
      <c r="K298" s="32" t="s">
        <v>376</v>
      </c>
      <c r="L298" s="73">
        <f>'Расчет субсидий'!P298-1</f>
        <v>-0.6364268207923327</v>
      </c>
      <c r="M298" s="73">
        <f>L298*'Расчет субсидий'!Q298</f>
        <v>-12.728536415846655</v>
      </c>
      <c r="N298" s="74">
        <f t="shared" si="35"/>
        <v>-11.2642365594906</v>
      </c>
      <c r="O298" s="73">
        <f>'Расчет субсидий'!R298-1</f>
        <v>0</v>
      </c>
      <c r="P298" s="73">
        <f>O298*'Расчет субсидий'!S298</f>
        <v>0</v>
      </c>
      <c r="Q298" s="74">
        <f t="shared" si="36"/>
        <v>0</v>
      </c>
      <c r="R298" s="73">
        <f>'Расчет субсидий'!V298-1</f>
        <v>0</v>
      </c>
      <c r="S298" s="73">
        <f>R298*'Расчет субсидий'!W298</f>
        <v>0</v>
      </c>
      <c r="T298" s="74">
        <f t="shared" si="37"/>
        <v>0</v>
      </c>
      <c r="U298" s="73">
        <f>'Расчет субсидий'!Z298-1</f>
        <v>0</v>
      </c>
      <c r="V298" s="73">
        <f>U298*'Расчет субсидий'!AA298</f>
        <v>0</v>
      </c>
      <c r="W298" s="74">
        <f t="shared" si="38"/>
        <v>0</v>
      </c>
      <c r="X298" s="32" t="s">
        <v>376</v>
      </c>
      <c r="Y298" s="32" t="s">
        <v>376</v>
      </c>
      <c r="Z298" s="32" t="s">
        <v>376</v>
      </c>
      <c r="AA298" s="31" t="s">
        <v>429</v>
      </c>
      <c r="AB298" s="31" t="s">
        <v>429</v>
      </c>
      <c r="AC298" s="31" t="s">
        <v>429</v>
      </c>
      <c r="AD298" s="73">
        <f>'Расчет субсидий'!AL298-1</f>
        <v>0.74172185430463577</v>
      </c>
      <c r="AE298" s="73">
        <f>AD298*'Расчет субсидий'!AM298</f>
        <v>14.834437086092716</v>
      </c>
      <c r="AF298" s="74">
        <f t="shared" si="39"/>
        <v>13.12787292312696</v>
      </c>
      <c r="AG298" s="73">
        <f t="shared" si="40"/>
        <v>2.1059006702460614</v>
      </c>
      <c r="AH298" s="31" t="str">
        <f>IF('Расчет субсидий'!AZ298="+",'Расчет субсидий'!AZ298,"-")</f>
        <v>-</v>
      </c>
    </row>
    <row r="299" spans="1:34" ht="15" customHeight="1">
      <c r="A299" s="38" t="s">
        <v>293</v>
      </c>
      <c r="B299" s="70">
        <f>'Расчет субсидий'!AS299</f>
        <v>10.43636363636363</v>
      </c>
      <c r="C299" s="73">
        <f>'Расчет субсидий'!D299-1</f>
        <v>2.1748159335472916E-2</v>
      </c>
      <c r="D299" s="73">
        <f>C299*'Расчет субсидий'!E299</f>
        <v>0.21748159335472916</v>
      </c>
      <c r="E299" s="74">
        <f t="shared" si="34"/>
        <v>2.5349899628765469E-2</v>
      </c>
      <c r="F299" s="32" t="s">
        <v>376</v>
      </c>
      <c r="G299" s="32" t="s">
        <v>376</v>
      </c>
      <c r="H299" s="32" t="s">
        <v>376</v>
      </c>
      <c r="I299" s="32" t="s">
        <v>376</v>
      </c>
      <c r="J299" s="32" t="s">
        <v>376</v>
      </c>
      <c r="K299" s="32" t="s">
        <v>376</v>
      </c>
      <c r="L299" s="73">
        <f>'Расчет субсидий'!P299-1</f>
        <v>-0.52110998727527824</v>
      </c>
      <c r="M299" s="73">
        <f>L299*'Расчет субсидий'!Q299</f>
        <v>-10.422199745505566</v>
      </c>
      <c r="N299" s="74">
        <f t="shared" si="35"/>
        <v>-1.2148233484227691</v>
      </c>
      <c r="O299" s="73">
        <f>'Расчет субсидий'!R299-1</f>
        <v>0</v>
      </c>
      <c r="P299" s="73">
        <f>O299*'Расчет субсидий'!S299</f>
        <v>0</v>
      </c>
      <c r="Q299" s="74">
        <f t="shared" si="36"/>
        <v>0</v>
      </c>
      <c r="R299" s="73">
        <f>'Расчет субсидий'!V299-1</f>
        <v>0</v>
      </c>
      <c r="S299" s="73">
        <f>R299*'Расчет субсидий'!W299</f>
        <v>0</v>
      </c>
      <c r="T299" s="74">
        <f t="shared" si="37"/>
        <v>0</v>
      </c>
      <c r="U299" s="73">
        <f>'Расчет субсидий'!Z299-1</f>
        <v>0</v>
      </c>
      <c r="V299" s="73">
        <f>U299*'Расчет субсидий'!AA299</f>
        <v>0</v>
      </c>
      <c r="W299" s="74">
        <f t="shared" si="38"/>
        <v>0</v>
      </c>
      <c r="X299" s="32" t="s">
        <v>376</v>
      </c>
      <c r="Y299" s="32" t="s">
        <v>376</v>
      </c>
      <c r="Z299" s="32" t="s">
        <v>376</v>
      </c>
      <c r="AA299" s="31" t="s">
        <v>429</v>
      </c>
      <c r="AB299" s="31" t="s">
        <v>429</v>
      </c>
      <c r="AC299" s="31" t="s">
        <v>429</v>
      </c>
      <c r="AD299" s="73">
        <f>'Расчет субсидий'!AL299-1</f>
        <v>4.9870129870129869</v>
      </c>
      <c r="AE299" s="73">
        <f>AD299*'Расчет субсидий'!AM299</f>
        <v>99.740259740259745</v>
      </c>
      <c r="AF299" s="74">
        <f t="shared" si="39"/>
        <v>11.625837085157634</v>
      </c>
      <c r="AG299" s="73">
        <f t="shared" si="40"/>
        <v>89.535541588108913</v>
      </c>
      <c r="AH299" s="31" t="str">
        <f>IF('Расчет субсидий'!AZ299="+",'Расчет субсидий'!AZ299,"-")</f>
        <v>-</v>
      </c>
    </row>
    <row r="300" spans="1:34" ht="15" customHeight="1">
      <c r="A300" s="38" t="s">
        <v>294</v>
      </c>
      <c r="B300" s="70">
        <f>'Расчет субсидий'!AS300</f>
        <v>3.6727272727272862</v>
      </c>
      <c r="C300" s="73">
        <f>'Расчет субсидий'!D300-1</f>
        <v>0.14072970960536124</v>
      </c>
      <c r="D300" s="73">
        <f>C300*'Расчет субсидий'!E300</f>
        <v>1.4072970960536124</v>
      </c>
      <c r="E300" s="74">
        <f t="shared" si="34"/>
        <v>1.1919732257930524</v>
      </c>
      <c r="F300" s="32" t="s">
        <v>376</v>
      </c>
      <c r="G300" s="32" t="s">
        <v>376</v>
      </c>
      <c r="H300" s="32" t="s">
        <v>376</v>
      </c>
      <c r="I300" s="32" t="s">
        <v>376</v>
      </c>
      <c r="J300" s="32" t="s">
        <v>376</v>
      </c>
      <c r="K300" s="32" t="s">
        <v>376</v>
      </c>
      <c r="L300" s="73">
        <f>'Расчет субсидий'!P300-1</f>
        <v>-0.58940457736846907</v>
      </c>
      <c r="M300" s="73">
        <f>L300*'Расчет субсидий'!Q300</f>
        <v>-11.788091547369381</v>
      </c>
      <c r="N300" s="74">
        <f t="shared" si="35"/>
        <v>-9.9844514332220342</v>
      </c>
      <c r="O300" s="73">
        <f>'Расчет субсидий'!R300-1</f>
        <v>0</v>
      </c>
      <c r="P300" s="73">
        <f>O300*'Расчет субсидий'!S300</f>
        <v>0</v>
      </c>
      <c r="Q300" s="74">
        <f t="shared" si="36"/>
        <v>0</v>
      </c>
      <c r="R300" s="73">
        <f>'Расчет субсидий'!V300-1</f>
        <v>0</v>
      </c>
      <c r="S300" s="73">
        <f>R300*'Расчет субсидий'!W300</f>
        <v>0</v>
      </c>
      <c r="T300" s="74">
        <f t="shared" si="37"/>
        <v>0</v>
      </c>
      <c r="U300" s="73">
        <f>'Расчет субсидий'!Z300-1</f>
        <v>0</v>
      </c>
      <c r="V300" s="73">
        <f>U300*'Расчет субсидий'!AA300</f>
        <v>0</v>
      </c>
      <c r="W300" s="74">
        <f t="shared" si="38"/>
        <v>0</v>
      </c>
      <c r="X300" s="32" t="s">
        <v>376</v>
      </c>
      <c r="Y300" s="32" t="s">
        <v>376</v>
      </c>
      <c r="Z300" s="32" t="s">
        <v>376</v>
      </c>
      <c r="AA300" s="31" t="s">
        <v>429</v>
      </c>
      <c r="AB300" s="31" t="s">
        <v>429</v>
      </c>
      <c r="AC300" s="31" t="s">
        <v>429</v>
      </c>
      <c r="AD300" s="73">
        <f>'Расчет субсидий'!AL300-1</f>
        <v>0.73584905660377364</v>
      </c>
      <c r="AE300" s="73">
        <f>AD300*'Расчет субсидий'!AM300</f>
        <v>14.716981132075473</v>
      </c>
      <c r="AF300" s="74">
        <f t="shared" si="39"/>
        <v>12.465205480156268</v>
      </c>
      <c r="AG300" s="73">
        <f t="shared" si="40"/>
        <v>4.3361866807597043</v>
      </c>
      <c r="AH300" s="31" t="str">
        <f>IF('Расчет субсидий'!AZ300="+",'Расчет субсидий'!AZ300,"-")</f>
        <v>-</v>
      </c>
    </row>
    <row r="301" spans="1:34" ht="15" customHeight="1">
      <c r="A301" s="38" t="s">
        <v>295</v>
      </c>
      <c r="B301" s="70">
        <f>'Расчет субсидий'!AS301</f>
        <v>-2.6090909090909093</v>
      </c>
      <c r="C301" s="73">
        <f>'Расчет субсидий'!D301-1</f>
        <v>-1</v>
      </c>
      <c r="D301" s="73">
        <f>C301*'Расчет субсидий'!E301</f>
        <v>0</v>
      </c>
      <c r="E301" s="74">
        <f t="shared" si="34"/>
        <v>0</v>
      </c>
      <c r="F301" s="32" t="s">
        <v>376</v>
      </c>
      <c r="G301" s="32" t="s">
        <v>376</v>
      </c>
      <c r="H301" s="32" t="s">
        <v>376</v>
      </c>
      <c r="I301" s="32" t="s">
        <v>376</v>
      </c>
      <c r="J301" s="32" t="s">
        <v>376</v>
      </c>
      <c r="K301" s="32" t="s">
        <v>376</v>
      </c>
      <c r="L301" s="73">
        <f>'Расчет субсидий'!P301-1</f>
        <v>-0.65726602106796994</v>
      </c>
      <c r="M301" s="73">
        <f>L301*'Расчет субсидий'!Q301</f>
        <v>-13.145320421359399</v>
      </c>
      <c r="N301" s="74">
        <f t="shared" si="35"/>
        <v>-2.9230130098769873</v>
      </c>
      <c r="O301" s="73">
        <f>'Расчет субсидий'!R301-1</f>
        <v>0</v>
      </c>
      <c r="P301" s="73">
        <f>O301*'Расчет субсидий'!S301</f>
        <v>0</v>
      </c>
      <c r="Q301" s="74">
        <f t="shared" si="36"/>
        <v>0</v>
      </c>
      <c r="R301" s="73">
        <f>'Расчет субсидий'!V301-1</f>
        <v>0</v>
      </c>
      <c r="S301" s="73">
        <f>R301*'Расчет субсидий'!W301</f>
        <v>0</v>
      </c>
      <c r="T301" s="74">
        <f t="shared" si="37"/>
        <v>0</v>
      </c>
      <c r="U301" s="73">
        <f>'Расчет субсидий'!Z301-1</f>
        <v>0</v>
      </c>
      <c r="V301" s="73">
        <f>U301*'Расчет субсидий'!AA301</f>
        <v>0</v>
      </c>
      <c r="W301" s="74">
        <f t="shared" si="38"/>
        <v>0</v>
      </c>
      <c r="X301" s="32" t="s">
        <v>376</v>
      </c>
      <c r="Y301" s="32" t="s">
        <v>376</v>
      </c>
      <c r="Z301" s="32" t="s">
        <v>376</v>
      </c>
      <c r="AA301" s="31" t="s">
        <v>429</v>
      </c>
      <c r="AB301" s="31" t="s">
        <v>429</v>
      </c>
      <c r="AC301" s="31" t="s">
        <v>429</v>
      </c>
      <c r="AD301" s="73">
        <f>'Расчет субсидий'!AL301-1</f>
        <v>7.0588235294117618E-2</v>
      </c>
      <c r="AE301" s="73">
        <f>AD301*'Расчет субсидий'!AM301</f>
        <v>1.4117647058823524</v>
      </c>
      <c r="AF301" s="74">
        <f t="shared" si="39"/>
        <v>0.31392210078607802</v>
      </c>
      <c r="AG301" s="73">
        <f t="shared" si="40"/>
        <v>-11.733555715477046</v>
      </c>
      <c r="AH301" s="31" t="str">
        <f>IF('Расчет субсидий'!AZ301="+",'Расчет субсидий'!AZ301,"-")</f>
        <v>-</v>
      </c>
    </row>
    <row r="302" spans="1:34" ht="15" customHeight="1">
      <c r="A302" s="38" t="s">
        <v>296</v>
      </c>
      <c r="B302" s="70">
        <f>'Расчет субсидий'!AS302</f>
        <v>5.5545454545454476</v>
      </c>
      <c r="C302" s="73">
        <f>'Расчет субсидий'!D302-1</f>
        <v>1.202542582078499</v>
      </c>
      <c r="D302" s="73">
        <f>C302*'Расчет субсидий'!E302</f>
        <v>12.025425820784989</v>
      </c>
      <c r="E302" s="74">
        <f t="shared" si="34"/>
        <v>8.2325387556832155</v>
      </c>
      <c r="F302" s="32" t="s">
        <v>376</v>
      </c>
      <c r="G302" s="32" t="s">
        <v>376</v>
      </c>
      <c r="H302" s="32" t="s">
        <v>376</v>
      </c>
      <c r="I302" s="32" t="s">
        <v>376</v>
      </c>
      <c r="J302" s="32" t="s">
        <v>376</v>
      </c>
      <c r="K302" s="32" t="s">
        <v>376</v>
      </c>
      <c r="L302" s="73">
        <f>'Расчет субсидий'!P302-1</f>
        <v>-0.22764106757861879</v>
      </c>
      <c r="M302" s="73">
        <f>L302*'Расчет субсидий'!Q302</f>
        <v>-4.5528213515723763</v>
      </c>
      <c r="N302" s="74">
        <f t="shared" si="35"/>
        <v>-3.1168358429136229</v>
      </c>
      <c r="O302" s="73">
        <f>'Расчет субсидий'!R302-1</f>
        <v>0</v>
      </c>
      <c r="P302" s="73">
        <f>O302*'Расчет субсидий'!S302</f>
        <v>0</v>
      </c>
      <c r="Q302" s="74">
        <f t="shared" si="36"/>
        <v>0</v>
      </c>
      <c r="R302" s="73">
        <f>'Расчет субсидий'!V302-1</f>
        <v>0</v>
      </c>
      <c r="S302" s="73">
        <f>R302*'Расчет субсидий'!W302</f>
        <v>0</v>
      </c>
      <c r="T302" s="74">
        <f t="shared" si="37"/>
        <v>0</v>
      </c>
      <c r="U302" s="73">
        <f>'Расчет субсидий'!Z302-1</f>
        <v>0</v>
      </c>
      <c r="V302" s="73">
        <f>U302*'Расчет субсидий'!AA302</f>
        <v>0</v>
      </c>
      <c r="W302" s="74">
        <f t="shared" si="38"/>
        <v>0</v>
      </c>
      <c r="X302" s="32" t="s">
        <v>376</v>
      </c>
      <c r="Y302" s="32" t="s">
        <v>376</v>
      </c>
      <c r="Z302" s="32" t="s">
        <v>376</v>
      </c>
      <c r="AA302" s="31" t="s">
        <v>429</v>
      </c>
      <c r="AB302" s="31" t="s">
        <v>429</v>
      </c>
      <c r="AC302" s="31" t="s">
        <v>429</v>
      </c>
      <c r="AD302" s="73">
        <f>'Расчет субсидий'!AL302-1</f>
        <v>3.2051282051282159E-2</v>
      </c>
      <c r="AE302" s="73">
        <f>AD302*'Расчет субсидий'!AM302</f>
        <v>0.64102564102564319</v>
      </c>
      <c r="AF302" s="74">
        <f t="shared" si="39"/>
        <v>0.43884254177585524</v>
      </c>
      <c r="AG302" s="73">
        <f t="shared" si="40"/>
        <v>8.1136301102382546</v>
      </c>
      <c r="AH302" s="31" t="str">
        <f>IF('Расчет субсидий'!AZ302="+",'Расчет субсидий'!AZ302,"-")</f>
        <v>-</v>
      </c>
    </row>
    <row r="303" spans="1:34" ht="15" customHeight="1">
      <c r="A303" s="38" t="s">
        <v>297</v>
      </c>
      <c r="B303" s="70">
        <f>'Расчет субсидий'!AS303</f>
        <v>-7.7909090909090901</v>
      </c>
      <c r="C303" s="73">
        <f>'Расчет субсидий'!D303-1</f>
        <v>-9.4158277933990453E-2</v>
      </c>
      <c r="D303" s="73">
        <f>C303*'Расчет субсидий'!E303</f>
        <v>-0.94158277933990453</v>
      </c>
      <c r="E303" s="74">
        <f t="shared" ref="E303:E366" si="41">$B303*D303/$AG303</f>
        <v>-0.10755518159175904</v>
      </c>
      <c r="F303" s="32" t="s">
        <v>376</v>
      </c>
      <c r="G303" s="32" t="s">
        <v>376</v>
      </c>
      <c r="H303" s="32" t="s">
        <v>376</v>
      </c>
      <c r="I303" s="32" t="s">
        <v>376</v>
      </c>
      <c r="J303" s="32" t="s">
        <v>376</v>
      </c>
      <c r="K303" s="32" t="s">
        <v>376</v>
      </c>
      <c r="L303" s="73">
        <f>'Расчет субсидий'!P303-1</f>
        <v>-0.64097299841167121</v>
      </c>
      <c r="M303" s="73">
        <f>L303*'Расчет субсидий'!Q303</f>
        <v>-12.819459968233424</v>
      </c>
      <c r="N303" s="74">
        <f t="shared" ref="N303:N366" si="42">$B303*M303/$AG303</f>
        <v>-1.4643421428737653</v>
      </c>
      <c r="O303" s="73">
        <f>'Расчет субсидий'!R303-1</f>
        <v>0</v>
      </c>
      <c r="P303" s="73">
        <f>O303*'Расчет субсидий'!S303</f>
        <v>0</v>
      </c>
      <c r="Q303" s="74">
        <f t="shared" ref="Q303:Q366" si="43">$B303*P303/$AG303</f>
        <v>0</v>
      </c>
      <c r="R303" s="73">
        <f>'Расчет субсидий'!V303-1</f>
        <v>-0.94140625</v>
      </c>
      <c r="S303" s="73">
        <f>R303*'Расчет субсидий'!W303</f>
        <v>-37.65625</v>
      </c>
      <c r="T303" s="74">
        <f t="shared" ref="T303:T366" si="44">$B303*S303/$AG303</f>
        <v>-4.3014006794538142</v>
      </c>
      <c r="U303" s="73">
        <f>'Расчет субсидий'!Z303-1</f>
        <v>0</v>
      </c>
      <c r="V303" s="73">
        <f>U303*'Расчет субсидий'!AA303</f>
        <v>0</v>
      </c>
      <c r="W303" s="74">
        <f t="shared" ref="W303:W366" si="45">$B303*V303/$AG303</f>
        <v>0</v>
      </c>
      <c r="X303" s="32" t="s">
        <v>376</v>
      </c>
      <c r="Y303" s="32" t="s">
        <v>376</v>
      </c>
      <c r="Z303" s="32" t="s">
        <v>376</v>
      </c>
      <c r="AA303" s="31" t="s">
        <v>429</v>
      </c>
      <c r="AB303" s="31" t="s">
        <v>429</v>
      </c>
      <c r="AC303" s="31" t="s">
        <v>429</v>
      </c>
      <c r="AD303" s="73">
        <f>'Расчет субсидий'!AL303-1</f>
        <v>-0.8393782383419689</v>
      </c>
      <c r="AE303" s="73">
        <f>AD303*'Расчет субсидий'!AM303</f>
        <v>-16.787564766839377</v>
      </c>
      <c r="AF303" s="74">
        <f t="shared" ref="AF303:AF366" si="46">$B303*AE303/$AG303</f>
        <v>-1.9176110869897511</v>
      </c>
      <c r="AG303" s="73">
        <f t="shared" si="40"/>
        <v>-68.204857514412708</v>
      </c>
      <c r="AH303" s="31" t="str">
        <f>IF('Расчет субсидий'!AZ303="+",'Расчет субсидий'!AZ303,"-")</f>
        <v>-</v>
      </c>
    </row>
    <row r="304" spans="1:34" ht="15" customHeight="1">
      <c r="A304" s="38" t="s">
        <v>298</v>
      </c>
      <c r="B304" s="70">
        <f>'Расчет субсидий'!AS304</f>
        <v>0.10909090909090846</v>
      </c>
      <c r="C304" s="73">
        <f>'Расчет субсидий'!D304-1</f>
        <v>-2.7703021718602505E-2</v>
      </c>
      <c r="D304" s="73">
        <f>C304*'Расчет субсидий'!E304</f>
        <v>-0.27703021718602505</v>
      </c>
      <c r="E304" s="74">
        <f t="shared" si="41"/>
        <v>-3.1089507649774934E-2</v>
      </c>
      <c r="F304" s="32" t="s">
        <v>376</v>
      </c>
      <c r="G304" s="32" t="s">
        <v>376</v>
      </c>
      <c r="H304" s="32" t="s">
        <v>376</v>
      </c>
      <c r="I304" s="32" t="s">
        <v>376</v>
      </c>
      <c r="J304" s="32" t="s">
        <v>376</v>
      </c>
      <c r="K304" s="32" t="s">
        <v>376</v>
      </c>
      <c r="L304" s="73">
        <f>'Расчет субсидий'!P304-1</f>
        <v>-0.35421117246526512</v>
      </c>
      <c r="M304" s="73">
        <f>L304*'Расчет субсидий'!Q304</f>
        <v>-7.084223449305302</v>
      </c>
      <c r="N304" s="74">
        <f t="shared" si="42"/>
        <v>-0.79502164549796461</v>
      </c>
      <c r="O304" s="73">
        <f>'Расчет субсидий'!R304-1</f>
        <v>0</v>
      </c>
      <c r="P304" s="73">
        <f>O304*'Расчет субсидий'!S304</f>
        <v>0</v>
      </c>
      <c r="Q304" s="74">
        <f t="shared" si="43"/>
        <v>0</v>
      </c>
      <c r="R304" s="73">
        <f>'Расчет субсидий'!V304-1</f>
        <v>0</v>
      </c>
      <c r="S304" s="73">
        <f>R304*'Расчет субсидий'!W304</f>
        <v>0</v>
      </c>
      <c r="T304" s="74">
        <f t="shared" si="44"/>
        <v>0</v>
      </c>
      <c r="U304" s="73">
        <f>'Расчет субсидий'!Z304-1</f>
        <v>0</v>
      </c>
      <c r="V304" s="73">
        <f>U304*'Расчет субсидий'!AA304</f>
        <v>0</v>
      </c>
      <c r="W304" s="74">
        <f t="shared" si="45"/>
        <v>0</v>
      </c>
      <c r="X304" s="32" t="s">
        <v>376</v>
      </c>
      <c r="Y304" s="32" t="s">
        <v>376</v>
      </c>
      <c r="Z304" s="32" t="s">
        <v>376</v>
      </c>
      <c r="AA304" s="31" t="s">
        <v>429</v>
      </c>
      <c r="AB304" s="31" t="s">
        <v>429</v>
      </c>
      <c r="AC304" s="31" t="s">
        <v>429</v>
      </c>
      <c r="AD304" s="73">
        <f>'Расчет субсидий'!AL304-1</f>
        <v>0.41666666666666674</v>
      </c>
      <c r="AE304" s="73">
        <f>AD304*'Расчет субсидий'!AM304</f>
        <v>8.3333333333333357</v>
      </c>
      <c r="AF304" s="74">
        <f t="shared" si="46"/>
        <v>0.9352020622386481</v>
      </c>
      <c r="AG304" s="73">
        <f t="shared" ref="AG304:AG367" si="47">D304+M304+P304+S304+V304+AE304</f>
        <v>0.97207966684200819</v>
      </c>
      <c r="AH304" s="31" t="str">
        <f>IF('Расчет субсидий'!AZ304="+",'Расчет субсидий'!AZ304,"-")</f>
        <v>-</v>
      </c>
    </row>
    <row r="305" spans="1:34" ht="15" customHeight="1">
      <c r="A305" s="38" t="s">
        <v>299</v>
      </c>
      <c r="B305" s="70">
        <f>'Расчет субсидий'!AS305</f>
        <v>-3.2818181818181813</v>
      </c>
      <c r="C305" s="73">
        <f>'Расчет субсидий'!D305-1</f>
        <v>-1</v>
      </c>
      <c r="D305" s="73">
        <f>C305*'Расчет субсидий'!E305</f>
        <v>0</v>
      </c>
      <c r="E305" s="74">
        <f t="shared" si="41"/>
        <v>0</v>
      </c>
      <c r="F305" s="32" t="s">
        <v>376</v>
      </c>
      <c r="G305" s="32" t="s">
        <v>376</v>
      </c>
      <c r="H305" s="32" t="s">
        <v>376</v>
      </c>
      <c r="I305" s="32" t="s">
        <v>376</v>
      </c>
      <c r="J305" s="32" t="s">
        <v>376</v>
      </c>
      <c r="K305" s="32" t="s">
        <v>376</v>
      </c>
      <c r="L305" s="73">
        <f>'Расчет субсидий'!P305-1</f>
        <v>-0.41233940042826556</v>
      </c>
      <c r="M305" s="73">
        <f>L305*'Расчет субсидий'!Q305</f>
        <v>-8.2467880085653107</v>
      </c>
      <c r="N305" s="74">
        <f t="shared" si="42"/>
        <v>-3.5153930948248209</v>
      </c>
      <c r="O305" s="73">
        <f>'Расчет субсидий'!R305-1</f>
        <v>0</v>
      </c>
      <c r="P305" s="73">
        <f>O305*'Расчет субсидий'!S305</f>
        <v>0</v>
      </c>
      <c r="Q305" s="74">
        <f t="shared" si="43"/>
        <v>0</v>
      </c>
      <c r="R305" s="73">
        <f>'Расчет субсидий'!V305-1</f>
        <v>0</v>
      </c>
      <c r="S305" s="73">
        <f>R305*'Расчет субсидий'!W305</f>
        <v>0</v>
      </c>
      <c r="T305" s="74">
        <f t="shared" si="44"/>
        <v>0</v>
      </c>
      <c r="U305" s="73">
        <f>'Расчет субсидий'!Z305-1</f>
        <v>0</v>
      </c>
      <c r="V305" s="73">
        <f>U305*'Расчет субсидий'!AA305</f>
        <v>0</v>
      </c>
      <c r="W305" s="74">
        <f t="shared" si="45"/>
        <v>0</v>
      </c>
      <c r="X305" s="32" t="s">
        <v>376</v>
      </c>
      <c r="Y305" s="32" t="s">
        <v>376</v>
      </c>
      <c r="Z305" s="32" t="s">
        <v>376</v>
      </c>
      <c r="AA305" s="31" t="s">
        <v>429</v>
      </c>
      <c r="AB305" s="31" t="s">
        <v>429</v>
      </c>
      <c r="AC305" s="31" t="s">
        <v>429</v>
      </c>
      <c r="AD305" s="73">
        <f>'Расчет субсидий'!AL305-1</f>
        <v>2.7397260273972712E-2</v>
      </c>
      <c r="AE305" s="73">
        <f>AD305*'Расчет субсидий'!AM305</f>
        <v>0.54794520547945424</v>
      </c>
      <c r="AF305" s="74">
        <f t="shared" si="46"/>
        <v>0.2335749130066396</v>
      </c>
      <c r="AG305" s="73">
        <f t="shared" si="47"/>
        <v>-7.6988428030858564</v>
      </c>
      <c r="AH305" s="31" t="str">
        <f>IF('Расчет субсидий'!AZ305="+",'Расчет субсидий'!AZ305,"-")</f>
        <v>-</v>
      </c>
    </row>
    <row r="306" spans="1:34" ht="15" customHeight="1">
      <c r="A306" s="38" t="s">
        <v>300</v>
      </c>
      <c r="B306" s="70">
        <f>'Расчет субсидий'!AS306</f>
        <v>-5.9545454545454533</v>
      </c>
      <c r="C306" s="73">
        <f>'Расчет субсидий'!D306-1</f>
        <v>2.6872412495295483E-2</v>
      </c>
      <c r="D306" s="73">
        <f>C306*'Расчет субсидий'!E306</f>
        <v>0.26872412495295483</v>
      </c>
      <c r="E306" s="74">
        <f t="shared" si="41"/>
        <v>0.13816993490135246</v>
      </c>
      <c r="F306" s="32" t="s">
        <v>376</v>
      </c>
      <c r="G306" s="32" t="s">
        <v>376</v>
      </c>
      <c r="H306" s="32" t="s">
        <v>376</v>
      </c>
      <c r="I306" s="32" t="s">
        <v>376</v>
      </c>
      <c r="J306" s="32" t="s">
        <v>376</v>
      </c>
      <c r="K306" s="32" t="s">
        <v>376</v>
      </c>
      <c r="L306" s="73">
        <f>'Расчет субсидий'!P306-1</f>
        <v>-0.73449225083902103</v>
      </c>
      <c r="M306" s="73">
        <f>L306*'Расчет субсидий'!Q306</f>
        <v>-14.689845016780421</v>
      </c>
      <c r="N306" s="74">
        <f t="shared" si="42"/>
        <v>-7.5530804315944593</v>
      </c>
      <c r="O306" s="73">
        <f>'Расчет субсидий'!R306-1</f>
        <v>0</v>
      </c>
      <c r="P306" s="73">
        <f>O306*'Расчет субсидий'!S306</f>
        <v>0</v>
      </c>
      <c r="Q306" s="74">
        <f t="shared" si="43"/>
        <v>0</v>
      </c>
      <c r="R306" s="73">
        <f>'Расчет субсидий'!V306-1</f>
        <v>0</v>
      </c>
      <c r="S306" s="73">
        <f>R306*'Расчет субсидий'!W306</f>
        <v>0</v>
      </c>
      <c r="T306" s="74">
        <f t="shared" si="44"/>
        <v>0</v>
      </c>
      <c r="U306" s="73">
        <f>'Расчет субсидий'!Z306-1</f>
        <v>0</v>
      </c>
      <c r="V306" s="73">
        <f>U306*'Расчет субсидий'!AA306</f>
        <v>0</v>
      </c>
      <c r="W306" s="74">
        <f t="shared" si="45"/>
        <v>0</v>
      </c>
      <c r="X306" s="32" t="s">
        <v>376</v>
      </c>
      <c r="Y306" s="32" t="s">
        <v>376</v>
      </c>
      <c r="Z306" s="32" t="s">
        <v>376</v>
      </c>
      <c r="AA306" s="31" t="s">
        <v>429</v>
      </c>
      <c r="AB306" s="31" t="s">
        <v>429</v>
      </c>
      <c r="AC306" s="31" t="s">
        <v>429</v>
      </c>
      <c r="AD306" s="73">
        <f>'Расчет субсидий'!AL306-1</f>
        <v>0.14201183431952669</v>
      </c>
      <c r="AE306" s="73">
        <f>AD306*'Расчет субсидий'!AM306</f>
        <v>2.8402366863905337</v>
      </c>
      <c r="AF306" s="74">
        <f t="shared" si="46"/>
        <v>1.4603650421476531</v>
      </c>
      <c r="AG306" s="73">
        <f t="shared" si="47"/>
        <v>-11.580884205436931</v>
      </c>
      <c r="AH306" s="31" t="str">
        <f>IF('Расчет субсидий'!AZ306="+",'Расчет субсидий'!AZ306,"-")</f>
        <v>-</v>
      </c>
    </row>
    <row r="307" spans="1:34" ht="15" customHeight="1">
      <c r="A307" s="38" t="s">
        <v>301</v>
      </c>
      <c r="B307" s="70">
        <f>'Расчет субсидий'!AS307</f>
        <v>-4.0454545454545467</v>
      </c>
      <c r="C307" s="73">
        <f>'Расчет субсидий'!D307-1</f>
        <v>0.11682242990654212</v>
      </c>
      <c r="D307" s="73">
        <f>C307*'Расчет субсидий'!E307</f>
        <v>1.1682242990654212</v>
      </c>
      <c r="E307" s="74">
        <f t="shared" si="41"/>
        <v>0.55487547226342981</v>
      </c>
      <c r="F307" s="32" t="s">
        <v>376</v>
      </c>
      <c r="G307" s="32" t="s">
        <v>376</v>
      </c>
      <c r="H307" s="32" t="s">
        <v>376</v>
      </c>
      <c r="I307" s="32" t="s">
        <v>376</v>
      </c>
      <c r="J307" s="32" t="s">
        <v>376</v>
      </c>
      <c r="K307" s="32" t="s">
        <v>376</v>
      </c>
      <c r="L307" s="73">
        <f>'Расчет субсидий'!P307-1</f>
        <v>-0.54350582941296777</v>
      </c>
      <c r="M307" s="73">
        <f>L307*'Расчет субсидий'!Q307</f>
        <v>-10.870116588259355</v>
      </c>
      <c r="N307" s="74">
        <f t="shared" si="42"/>
        <v>-5.1630162806014201</v>
      </c>
      <c r="O307" s="73">
        <f>'Расчет субсидий'!R307-1</f>
        <v>0</v>
      </c>
      <c r="P307" s="73">
        <f>O307*'Расчет субсидий'!S307</f>
        <v>0</v>
      </c>
      <c r="Q307" s="74">
        <f t="shared" si="43"/>
        <v>0</v>
      </c>
      <c r="R307" s="73">
        <f>'Расчет субсидий'!V307-1</f>
        <v>0</v>
      </c>
      <c r="S307" s="73">
        <f>R307*'Расчет субсидий'!W307</f>
        <v>0</v>
      </c>
      <c r="T307" s="74">
        <f t="shared" si="44"/>
        <v>0</v>
      </c>
      <c r="U307" s="73">
        <f>'Расчет субсидий'!Z307-1</f>
        <v>0</v>
      </c>
      <c r="V307" s="73">
        <f>U307*'Расчет субсидий'!AA307</f>
        <v>0</v>
      </c>
      <c r="W307" s="74">
        <f t="shared" si="45"/>
        <v>0</v>
      </c>
      <c r="X307" s="32" t="s">
        <v>376</v>
      </c>
      <c r="Y307" s="32" t="s">
        <v>376</v>
      </c>
      <c r="Z307" s="32" t="s">
        <v>376</v>
      </c>
      <c r="AA307" s="31" t="s">
        <v>429</v>
      </c>
      <c r="AB307" s="31" t="s">
        <v>429</v>
      </c>
      <c r="AC307" s="31" t="s">
        <v>429</v>
      </c>
      <c r="AD307" s="73">
        <f>'Расчет субсидий'!AL307-1</f>
        <v>5.9233449477351874E-2</v>
      </c>
      <c r="AE307" s="73">
        <f>AD307*'Расчет субсидий'!AM307</f>
        <v>1.1846689895470375</v>
      </c>
      <c r="AF307" s="74">
        <f t="shared" si="46"/>
        <v>0.56268626288344392</v>
      </c>
      <c r="AG307" s="73">
        <f t="shared" si="47"/>
        <v>-8.5172232996468971</v>
      </c>
      <c r="AH307" s="31" t="str">
        <f>IF('Расчет субсидий'!AZ307="+",'Расчет субсидий'!AZ307,"-")</f>
        <v>-</v>
      </c>
    </row>
    <row r="308" spans="1:34" ht="15" customHeight="1">
      <c r="A308" s="38" t="s">
        <v>302</v>
      </c>
      <c r="B308" s="70">
        <f>'Расчет субсидий'!AS308</f>
        <v>-13.054545454545455</v>
      </c>
      <c r="C308" s="73">
        <f>'Расчет субсидий'!D308-1</f>
        <v>-0.1938963187592051</v>
      </c>
      <c r="D308" s="73">
        <f>C308*'Расчет субсидий'!E308</f>
        <v>-1.938963187592051</v>
      </c>
      <c r="E308" s="74">
        <f t="shared" si="41"/>
        <v>-0.59655537198457853</v>
      </c>
      <c r="F308" s="32" t="s">
        <v>376</v>
      </c>
      <c r="G308" s="32" t="s">
        <v>376</v>
      </c>
      <c r="H308" s="32" t="s">
        <v>376</v>
      </c>
      <c r="I308" s="32" t="s">
        <v>376</v>
      </c>
      <c r="J308" s="32" t="s">
        <v>376</v>
      </c>
      <c r="K308" s="32" t="s">
        <v>376</v>
      </c>
      <c r="L308" s="73">
        <f>'Расчет субсидий'!P308-1</f>
        <v>-0.44124376150596456</v>
      </c>
      <c r="M308" s="73">
        <f>L308*'Расчет субсидий'!Q308</f>
        <v>-8.8248752301192912</v>
      </c>
      <c r="N308" s="74">
        <f t="shared" si="42"/>
        <v>-2.7151246394518651</v>
      </c>
      <c r="O308" s="73">
        <f>'Расчет субсидий'!R308-1</f>
        <v>0</v>
      </c>
      <c r="P308" s="73">
        <f>O308*'Расчет субсидий'!S308</f>
        <v>0</v>
      </c>
      <c r="Q308" s="74">
        <f t="shared" si="43"/>
        <v>0</v>
      </c>
      <c r="R308" s="73">
        <f>'Расчет субсидий'!V308-1</f>
        <v>-0.34895397489539748</v>
      </c>
      <c r="S308" s="73">
        <f>R308*'Расчет субсидий'!W308</f>
        <v>-13.9581589958159</v>
      </c>
      <c r="T308" s="74">
        <f t="shared" si="44"/>
        <v>-4.2944676749173896</v>
      </c>
      <c r="U308" s="73">
        <f>'Расчет субсидий'!Z308-1</f>
        <v>0</v>
      </c>
      <c r="V308" s="73">
        <f>U308*'Расчет субсидий'!AA308</f>
        <v>0</v>
      </c>
      <c r="W308" s="74">
        <f t="shared" si="45"/>
        <v>0</v>
      </c>
      <c r="X308" s="32" t="s">
        <v>376</v>
      </c>
      <c r="Y308" s="32" t="s">
        <v>376</v>
      </c>
      <c r="Z308" s="32" t="s">
        <v>376</v>
      </c>
      <c r="AA308" s="31" t="s">
        <v>429</v>
      </c>
      <c r="AB308" s="31" t="s">
        <v>429</v>
      </c>
      <c r="AC308" s="31" t="s">
        <v>429</v>
      </c>
      <c r="AD308" s="73">
        <f>'Расчет субсидий'!AL308-1</f>
        <v>-0.88543689320388352</v>
      </c>
      <c r="AE308" s="73">
        <f>AD308*'Расчет субсидий'!AM308</f>
        <v>-17.708737864077669</v>
      </c>
      <c r="AF308" s="74">
        <f t="shared" si="46"/>
        <v>-5.4483977681916222</v>
      </c>
      <c r="AG308" s="73">
        <f t="shared" si="47"/>
        <v>-42.43073527760491</v>
      </c>
      <c r="AH308" s="31" t="str">
        <f>IF('Расчет субсидий'!AZ308="+",'Расчет субсидий'!AZ308,"-")</f>
        <v>-</v>
      </c>
    </row>
    <row r="309" spans="1:34" ht="15" customHeight="1">
      <c r="A309" s="38" t="s">
        <v>303</v>
      </c>
      <c r="B309" s="70">
        <f>'Расчет субсидий'!AS309</f>
        <v>4.4181818181818144</v>
      </c>
      <c r="C309" s="73">
        <f>'Расчет субсидий'!D309-1</f>
        <v>0.48694067529189033</v>
      </c>
      <c r="D309" s="73">
        <f>C309*'Расчет субсидий'!E309</f>
        <v>4.8694067529189038</v>
      </c>
      <c r="E309" s="74">
        <f t="shared" si="41"/>
        <v>2.6182535382078131</v>
      </c>
      <c r="F309" s="32" t="s">
        <v>376</v>
      </c>
      <c r="G309" s="32" t="s">
        <v>376</v>
      </c>
      <c r="H309" s="32" t="s">
        <v>376</v>
      </c>
      <c r="I309" s="32" t="s">
        <v>376</v>
      </c>
      <c r="J309" s="32" t="s">
        <v>376</v>
      </c>
      <c r="K309" s="32" t="s">
        <v>376</v>
      </c>
      <c r="L309" s="73">
        <f>'Расчет субсидий'!P309-1</f>
        <v>-0.53942634905201747</v>
      </c>
      <c r="M309" s="73">
        <f>L309*'Расчет субсидий'!Q309</f>
        <v>-10.788526981040349</v>
      </c>
      <c r="N309" s="74">
        <f t="shared" si="42"/>
        <v>-5.8009323051985717</v>
      </c>
      <c r="O309" s="73">
        <f>'Расчет субсидий'!R309-1</f>
        <v>0</v>
      </c>
      <c r="P309" s="73">
        <f>O309*'Расчет субсидий'!S309</f>
        <v>0</v>
      </c>
      <c r="Q309" s="74">
        <f t="shared" si="43"/>
        <v>0</v>
      </c>
      <c r="R309" s="73">
        <f>'Расчет субсидий'!V309-1</f>
        <v>0.18944543828264759</v>
      </c>
      <c r="S309" s="73">
        <f>R309*'Расчет субсидий'!W309</f>
        <v>5.6833631484794278</v>
      </c>
      <c r="T309" s="74">
        <f t="shared" si="44"/>
        <v>3.0559134669754666</v>
      </c>
      <c r="U309" s="73">
        <f>'Расчет субсидий'!Z309-1</f>
        <v>0</v>
      </c>
      <c r="V309" s="73">
        <f>U309*'Расчет субсидий'!AA309</f>
        <v>0</v>
      </c>
      <c r="W309" s="74">
        <f t="shared" si="45"/>
        <v>0</v>
      </c>
      <c r="X309" s="32" t="s">
        <v>376</v>
      </c>
      <c r="Y309" s="32" t="s">
        <v>376</v>
      </c>
      <c r="Z309" s="32" t="s">
        <v>376</v>
      </c>
      <c r="AA309" s="31" t="s">
        <v>429</v>
      </c>
      <c r="AB309" s="31" t="s">
        <v>429</v>
      </c>
      <c r="AC309" s="31" t="s">
        <v>429</v>
      </c>
      <c r="AD309" s="73">
        <f>'Расчет субсидий'!AL309-1</f>
        <v>0.42263279445727475</v>
      </c>
      <c r="AE309" s="73">
        <f>AD309*'Расчет субсидий'!AM309</f>
        <v>8.452655889145495</v>
      </c>
      <c r="AF309" s="74">
        <f t="shared" si="46"/>
        <v>4.544947118197106</v>
      </c>
      <c r="AG309" s="73">
        <f t="shared" si="47"/>
        <v>8.2168988095034781</v>
      </c>
      <c r="AH309" s="31" t="str">
        <f>IF('Расчет субсидий'!AZ309="+",'Расчет субсидий'!AZ309,"-")</f>
        <v>-</v>
      </c>
    </row>
    <row r="310" spans="1:34" ht="15" customHeight="1">
      <c r="A310" s="38" t="s">
        <v>304</v>
      </c>
      <c r="B310" s="70">
        <f>'Расчет субсидий'!AS310</f>
        <v>51.363636363636374</v>
      </c>
      <c r="C310" s="73">
        <f>'Расчет субсидий'!D310-1</f>
        <v>-0.11763200824246589</v>
      </c>
      <c r="D310" s="73">
        <f>C310*'Расчет субсидий'!E310</f>
        <v>-1.1763200824246589</v>
      </c>
      <c r="E310" s="74">
        <f t="shared" si="41"/>
        <v>-4.4329280749065223</v>
      </c>
      <c r="F310" s="32" t="s">
        <v>376</v>
      </c>
      <c r="G310" s="32" t="s">
        <v>376</v>
      </c>
      <c r="H310" s="32" t="s">
        <v>376</v>
      </c>
      <c r="I310" s="32" t="s">
        <v>376</v>
      </c>
      <c r="J310" s="32" t="s">
        <v>376</v>
      </c>
      <c r="K310" s="32" t="s">
        <v>376</v>
      </c>
      <c r="L310" s="73">
        <f>'Расчет субсидий'!P310-1</f>
        <v>-0.51201317075680408</v>
      </c>
      <c r="M310" s="73">
        <f>L310*'Расчет субсидий'!Q310</f>
        <v>-10.240263415136081</v>
      </c>
      <c r="N310" s="74">
        <f t="shared" si="42"/>
        <v>-38.590135342947612</v>
      </c>
      <c r="O310" s="73">
        <f>'Расчет субсидий'!R310-1</f>
        <v>0</v>
      </c>
      <c r="P310" s="73">
        <f>O310*'Расчет субсидий'!S310</f>
        <v>0</v>
      </c>
      <c r="Q310" s="74">
        <f t="shared" si="43"/>
        <v>0</v>
      </c>
      <c r="R310" s="73">
        <f>'Расчет субсидий'!V310-1</f>
        <v>0.83048016701461358</v>
      </c>
      <c r="S310" s="73">
        <f>R310*'Расчет субсидий'!W310</f>
        <v>24.914405010438408</v>
      </c>
      <c r="T310" s="74">
        <f t="shared" si="44"/>
        <v>93.88921186545997</v>
      </c>
      <c r="U310" s="73">
        <f>'Расчет субсидий'!Z310-1</f>
        <v>0</v>
      </c>
      <c r="V310" s="73">
        <f>U310*'Расчет субсидий'!AA310</f>
        <v>0</v>
      </c>
      <c r="W310" s="74">
        <f t="shared" si="45"/>
        <v>0</v>
      </c>
      <c r="X310" s="32" t="s">
        <v>376</v>
      </c>
      <c r="Y310" s="32" t="s">
        <v>376</v>
      </c>
      <c r="Z310" s="32" t="s">
        <v>376</v>
      </c>
      <c r="AA310" s="31" t="s">
        <v>429</v>
      </c>
      <c r="AB310" s="31" t="s">
        <v>429</v>
      </c>
      <c r="AC310" s="31" t="s">
        <v>429</v>
      </c>
      <c r="AD310" s="73">
        <f>'Расчет субсидий'!AL310-1</f>
        <v>6.6006600660066805E-3</v>
      </c>
      <c r="AE310" s="73">
        <f>AD310*'Расчет субсидий'!AM310</f>
        <v>0.13201320132013361</v>
      </c>
      <c r="AF310" s="74">
        <f t="shared" si="46"/>
        <v>0.49748791603053183</v>
      </c>
      <c r="AG310" s="73">
        <f t="shared" si="47"/>
        <v>13.629834714197802</v>
      </c>
      <c r="AH310" s="31" t="str">
        <f>IF('Расчет субсидий'!AZ310="+",'Расчет субсидий'!AZ310,"-")</f>
        <v>-</v>
      </c>
    </row>
    <row r="311" spans="1:34" ht="15" customHeight="1">
      <c r="A311" s="38" t="s">
        <v>305</v>
      </c>
      <c r="B311" s="70">
        <f>'Расчет субсидий'!AS311</f>
        <v>-7.6818181818181799</v>
      </c>
      <c r="C311" s="73">
        <f>'Расчет субсидий'!D311-1</f>
        <v>-3.340468601588964E-2</v>
      </c>
      <c r="D311" s="73">
        <f>C311*'Расчет субсидий'!E311</f>
        <v>-0.3340468601588964</v>
      </c>
      <c r="E311" s="74">
        <f t="shared" si="41"/>
        <v>-7.6293780612922579E-2</v>
      </c>
      <c r="F311" s="32" t="s">
        <v>376</v>
      </c>
      <c r="G311" s="32" t="s">
        <v>376</v>
      </c>
      <c r="H311" s="32" t="s">
        <v>376</v>
      </c>
      <c r="I311" s="32" t="s">
        <v>376</v>
      </c>
      <c r="J311" s="32" t="s">
        <v>376</v>
      </c>
      <c r="K311" s="32" t="s">
        <v>376</v>
      </c>
      <c r="L311" s="73">
        <f>'Расчет субсидий'!P311-1</f>
        <v>-0.56220086409851766</v>
      </c>
      <c r="M311" s="73">
        <f>L311*'Расчет субсидий'!Q311</f>
        <v>-11.244017281970354</v>
      </c>
      <c r="N311" s="74">
        <f t="shared" si="42"/>
        <v>-2.56804864835581</v>
      </c>
      <c r="O311" s="73">
        <f>'Расчет субсидий'!R311-1</f>
        <v>0</v>
      </c>
      <c r="P311" s="73">
        <f>O311*'Расчет субсидий'!S311</f>
        <v>0</v>
      </c>
      <c r="Q311" s="74">
        <f t="shared" si="43"/>
        <v>0</v>
      </c>
      <c r="R311" s="73">
        <f>'Расчет субсидий'!V311-1</f>
        <v>-0.65937500000000004</v>
      </c>
      <c r="S311" s="73">
        <f>R311*'Расчет субсидий'!W311</f>
        <v>-23.078125</v>
      </c>
      <c r="T311" s="74">
        <f t="shared" si="44"/>
        <v>-5.2708694967828214</v>
      </c>
      <c r="U311" s="73">
        <f>'Расчет субсидий'!Z311-1</f>
        <v>0</v>
      </c>
      <c r="V311" s="73">
        <f>U311*'Расчет субсидий'!AA311</f>
        <v>0</v>
      </c>
      <c r="W311" s="74">
        <f t="shared" si="45"/>
        <v>0</v>
      </c>
      <c r="X311" s="32" t="s">
        <v>376</v>
      </c>
      <c r="Y311" s="32" t="s">
        <v>376</v>
      </c>
      <c r="Z311" s="32" t="s">
        <v>376</v>
      </c>
      <c r="AA311" s="31" t="s">
        <v>429</v>
      </c>
      <c r="AB311" s="31" t="s">
        <v>429</v>
      </c>
      <c r="AC311" s="31" t="s">
        <v>429</v>
      </c>
      <c r="AD311" s="73">
        <f>'Расчет субсидий'!AL311-1</f>
        <v>5.1094890510948954E-2</v>
      </c>
      <c r="AE311" s="73">
        <f>AD311*'Расчет субсидий'!AM311</f>
        <v>1.0218978102189791</v>
      </c>
      <c r="AF311" s="74">
        <f t="shared" si="46"/>
        <v>0.23339374393337314</v>
      </c>
      <c r="AG311" s="73">
        <f t="shared" si="47"/>
        <v>-33.634291331910269</v>
      </c>
      <c r="AH311" s="31" t="str">
        <f>IF('Расчет субсидий'!AZ311="+",'Расчет субсидий'!AZ311,"-")</f>
        <v>-</v>
      </c>
    </row>
    <row r="312" spans="1:34" ht="15" customHeight="1">
      <c r="A312" s="37" t="s">
        <v>306</v>
      </c>
      <c r="B312" s="75"/>
      <c r="C312" s="76"/>
      <c r="D312" s="76"/>
      <c r="E312" s="77"/>
      <c r="F312" s="76"/>
      <c r="G312" s="76"/>
      <c r="H312" s="77"/>
      <c r="I312" s="77"/>
      <c r="J312" s="77"/>
      <c r="K312" s="77"/>
      <c r="L312" s="76"/>
      <c r="M312" s="76"/>
      <c r="N312" s="77"/>
      <c r="O312" s="76"/>
      <c r="P312" s="76"/>
      <c r="Q312" s="77"/>
      <c r="R312" s="76"/>
      <c r="S312" s="76"/>
      <c r="T312" s="77"/>
      <c r="U312" s="76"/>
      <c r="V312" s="76"/>
      <c r="W312" s="77"/>
      <c r="X312" s="77"/>
      <c r="Y312" s="77"/>
      <c r="Z312" s="77"/>
      <c r="AA312" s="77"/>
      <c r="AB312" s="77"/>
      <c r="AC312" s="77"/>
      <c r="AD312" s="76"/>
      <c r="AE312" s="76"/>
      <c r="AF312" s="77"/>
      <c r="AG312" s="77"/>
      <c r="AH312" s="78"/>
    </row>
    <row r="313" spans="1:34" ht="15" customHeight="1">
      <c r="A313" s="38" t="s">
        <v>307</v>
      </c>
      <c r="B313" s="70">
        <f>'Расчет субсидий'!AS313</f>
        <v>5.9363636363636374</v>
      </c>
      <c r="C313" s="73">
        <f>'Расчет субсидий'!D313-1</f>
        <v>8.8800088800078392E-4</v>
      </c>
      <c r="D313" s="73">
        <f>C313*'Расчет субсидий'!E313</f>
        <v>8.8800088800078392E-3</v>
      </c>
      <c r="E313" s="74">
        <f t="shared" si="41"/>
        <v>1.2902366164720441E-2</v>
      </c>
      <c r="F313" s="32" t="s">
        <v>376</v>
      </c>
      <c r="G313" s="32" t="s">
        <v>376</v>
      </c>
      <c r="H313" s="32" t="s">
        <v>376</v>
      </c>
      <c r="I313" s="32" t="s">
        <v>376</v>
      </c>
      <c r="J313" s="32" t="s">
        <v>376</v>
      </c>
      <c r="K313" s="32" t="s">
        <v>376</v>
      </c>
      <c r="L313" s="73">
        <f>'Расчет субсидий'!P313-1</f>
        <v>0.26444614702205715</v>
      </c>
      <c r="M313" s="73">
        <f>L313*'Расчет субсидий'!Q313</f>
        <v>5.2889229404411431</v>
      </c>
      <c r="N313" s="74">
        <f t="shared" si="42"/>
        <v>7.6846342516834625</v>
      </c>
      <c r="O313" s="73">
        <f>'Расчет субсидий'!R313-1</f>
        <v>0</v>
      </c>
      <c r="P313" s="73">
        <f>O313*'Расчет субсидий'!S313</f>
        <v>0</v>
      </c>
      <c r="Q313" s="74">
        <f t="shared" si="43"/>
        <v>0</v>
      </c>
      <c r="R313" s="73">
        <f>'Расчет субсидий'!V313-1</f>
        <v>0</v>
      </c>
      <c r="S313" s="73">
        <f>R313*'Расчет субсидий'!W313</f>
        <v>0</v>
      </c>
      <c r="T313" s="74">
        <f t="shared" si="44"/>
        <v>0</v>
      </c>
      <c r="U313" s="73">
        <f>'Расчет субсидий'!Z313-1</f>
        <v>0</v>
      </c>
      <c r="V313" s="73">
        <f>U313*'Расчет субсидий'!AA313</f>
        <v>0</v>
      </c>
      <c r="W313" s="74">
        <f t="shared" si="45"/>
        <v>0</v>
      </c>
      <c r="X313" s="32" t="s">
        <v>376</v>
      </c>
      <c r="Y313" s="32" t="s">
        <v>376</v>
      </c>
      <c r="Z313" s="32" t="s">
        <v>376</v>
      </c>
      <c r="AA313" s="31" t="s">
        <v>429</v>
      </c>
      <c r="AB313" s="31" t="s">
        <v>429</v>
      </c>
      <c r="AC313" s="31" t="s">
        <v>429</v>
      </c>
      <c r="AD313" s="73">
        <f>'Расчет субсидий'!AL313-1</f>
        <v>-6.0606060606060552E-2</v>
      </c>
      <c r="AE313" s="73">
        <f>AD313*'Расчет субсидий'!AM313</f>
        <v>-1.212121212121211</v>
      </c>
      <c r="AF313" s="74">
        <f t="shared" si="46"/>
        <v>-1.7611729814845449</v>
      </c>
      <c r="AG313" s="73">
        <f t="shared" si="47"/>
        <v>4.0856817371999394</v>
      </c>
      <c r="AH313" s="31" t="str">
        <f>IF('Расчет субсидий'!AZ313="+",'Расчет субсидий'!AZ313,"-")</f>
        <v>-</v>
      </c>
    </row>
    <row r="314" spans="1:34" ht="15" customHeight="1">
      <c r="A314" s="38" t="s">
        <v>308</v>
      </c>
      <c r="B314" s="70">
        <f>'Расчет субсидий'!AS314</f>
        <v>9.163636363636364</v>
      </c>
      <c r="C314" s="73">
        <f>'Расчет субсидий'!D314-1</f>
        <v>0.17678267015924498</v>
      </c>
      <c r="D314" s="73">
        <f>C314*'Расчет субсидий'!E314</f>
        <v>1.7678267015924498</v>
      </c>
      <c r="E314" s="74">
        <f t="shared" si="41"/>
        <v>0.47344549347283671</v>
      </c>
      <c r="F314" s="32" t="s">
        <v>376</v>
      </c>
      <c r="G314" s="32" t="s">
        <v>376</v>
      </c>
      <c r="H314" s="32" t="s">
        <v>376</v>
      </c>
      <c r="I314" s="32" t="s">
        <v>376</v>
      </c>
      <c r="J314" s="32" t="s">
        <v>376</v>
      </c>
      <c r="K314" s="32" t="s">
        <v>376</v>
      </c>
      <c r="L314" s="73">
        <f>'Расчет субсидий'!P314-1</f>
        <v>-0.26699478953045008</v>
      </c>
      <c r="M314" s="73">
        <f>L314*'Расчет субсидий'!Q314</f>
        <v>-5.3398957906090017</v>
      </c>
      <c r="N314" s="74">
        <f t="shared" si="42"/>
        <v>-1.4300890440228431</v>
      </c>
      <c r="O314" s="73">
        <f>'Расчет субсидий'!R314-1</f>
        <v>0</v>
      </c>
      <c r="P314" s="73">
        <f>O314*'Расчет субсидий'!S314</f>
        <v>0</v>
      </c>
      <c r="Q314" s="74">
        <f t="shared" si="43"/>
        <v>0</v>
      </c>
      <c r="R314" s="73">
        <f>'Расчет субсидий'!V314-1</f>
        <v>0.42816091954022983</v>
      </c>
      <c r="S314" s="73">
        <f>R314*'Расчет субсидий'!W314</f>
        <v>6.4224137931034475</v>
      </c>
      <c r="T314" s="74">
        <f t="shared" si="44"/>
        <v>1.7200005321922109</v>
      </c>
      <c r="U314" s="73">
        <f>'Расчет субсидий'!Z314-1</f>
        <v>0.6272727272727272</v>
      </c>
      <c r="V314" s="73">
        <f>U314*'Расчет субсидий'!AA314</f>
        <v>21.954545454545453</v>
      </c>
      <c r="W314" s="74">
        <f t="shared" si="45"/>
        <v>5.8796943146836602</v>
      </c>
      <c r="X314" s="32" t="s">
        <v>376</v>
      </c>
      <c r="Y314" s="32" t="s">
        <v>376</v>
      </c>
      <c r="Z314" s="32" t="s">
        <v>376</v>
      </c>
      <c r="AA314" s="31" t="s">
        <v>429</v>
      </c>
      <c r="AB314" s="31" t="s">
        <v>429</v>
      </c>
      <c r="AC314" s="31" t="s">
        <v>429</v>
      </c>
      <c r="AD314" s="73">
        <f>'Расчет субсидий'!AL314-1</f>
        <v>0.47058823529411775</v>
      </c>
      <c r="AE314" s="73">
        <f>AD314*'Расчет субсидий'!AM314</f>
        <v>9.411764705882355</v>
      </c>
      <c r="AF314" s="74">
        <f t="shared" si="46"/>
        <v>2.5205850673104968</v>
      </c>
      <c r="AG314" s="73">
        <f t="shared" si="47"/>
        <v>34.216654864514709</v>
      </c>
      <c r="AH314" s="31" t="str">
        <f>IF('Расчет субсидий'!AZ314="+",'Расчет субсидий'!AZ314,"-")</f>
        <v>-</v>
      </c>
    </row>
    <row r="315" spans="1:34" ht="15" customHeight="1">
      <c r="A315" s="38" t="s">
        <v>309</v>
      </c>
      <c r="B315" s="70">
        <f>'Расчет субсидий'!AS315</f>
        <v>12.163636363636357</v>
      </c>
      <c r="C315" s="73">
        <f>'Расчет субсидий'!D315-1</f>
        <v>-0.12900065316786413</v>
      </c>
      <c r="D315" s="73">
        <f>C315*'Расчет субсидий'!E315</f>
        <v>-1.2900065316786413</v>
      </c>
      <c r="E315" s="74">
        <f t="shared" si="41"/>
        <v>-1.0300188650309954</v>
      </c>
      <c r="F315" s="32" t="s">
        <v>376</v>
      </c>
      <c r="G315" s="32" t="s">
        <v>376</v>
      </c>
      <c r="H315" s="32" t="s">
        <v>376</v>
      </c>
      <c r="I315" s="32" t="s">
        <v>376</v>
      </c>
      <c r="J315" s="32" t="s">
        <v>376</v>
      </c>
      <c r="K315" s="32" t="s">
        <v>376</v>
      </c>
      <c r="L315" s="73">
        <f>'Расчет субсидий'!P315-1</f>
        <v>0.16363204183503677</v>
      </c>
      <c r="M315" s="73">
        <f>L315*'Расчет субсидий'!Q315</f>
        <v>3.2726408367007354</v>
      </c>
      <c r="N315" s="74">
        <f t="shared" si="42"/>
        <v>2.6130734360594015</v>
      </c>
      <c r="O315" s="73">
        <f>'Расчет субсидий'!R315-1</f>
        <v>0</v>
      </c>
      <c r="P315" s="73">
        <f>O315*'Расчет субсидий'!S315</f>
        <v>0</v>
      </c>
      <c r="Q315" s="74">
        <f t="shared" si="43"/>
        <v>0</v>
      </c>
      <c r="R315" s="73">
        <f>'Расчет субсидий'!V315-1</f>
        <v>1.0105263157894737</v>
      </c>
      <c r="S315" s="73">
        <f>R315*'Расчет субсидий'!W315</f>
        <v>10.105263157894736</v>
      </c>
      <c r="T315" s="74">
        <f t="shared" si="44"/>
        <v>8.0686503774441345</v>
      </c>
      <c r="U315" s="73">
        <f>'Расчет субсидий'!Z315-1</f>
        <v>0.19629629629629619</v>
      </c>
      <c r="V315" s="73">
        <f>U315*'Расчет субсидий'!AA315</f>
        <v>7.8518518518518476</v>
      </c>
      <c r="W315" s="74">
        <f t="shared" si="45"/>
        <v>6.2693911497579009</v>
      </c>
      <c r="X315" s="32" t="s">
        <v>376</v>
      </c>
      <c r="Y315" s="32" t="s">
        <v>376</v>
      </c>
      <c r="Z315" s="32" t="s">
        <v>376</v>
      </c>
      <c r="AA315" s="31" t="s">
        <v>429</v>
      </c>
      <c r="AB315" s="31" t="s">
        <v>429</v>
      </c>
      <c r="AC315" s="31" t="s">
        <v>429</v>
      </c>
      <c r="AD315" s="73">
        <f>'Расчет субсидий'!AL315-1</f>
        <v>-0.23529411764705888</v>
      </c>
      <c r="AE315" s="73">
        <f>AD315*'Расчет субсидий'!AM315</f>
        <v>-4.7058823529411775</v>
      </c>
      <c r="AF315" s="74">
        <f t="shared" si="46"/>
        <v>-3.7574597345940832</v>
      </c>
      <c r="AG315" s="73">
        <f t="shared" si="47"/>
        <v>15.233866961827498</v>
      </c>
      <c r="AH315" s="31" t="str">
        <f>IF('Расчет субсидий'!AZ315="+",'Расчет субсидий'!AZ315,"-")</f>
        <v>-</v>
      </c>
    </row>
    <row r="316" spans="1:34" ht="15" customHeight="1">
      <c r="A316" s="38" t="s">
        <v>310</v>
      </c>
      <c r="B316" s="70">
        <f>'Расчет субсидий'!AS316</f>
        <v>-7.5</v>
      </c>
      <c r="C316" s="73">
        <f>'Расчет субсидий'!D316-1</f>
        <v>-0.33095392602206364</v>
      </c>
      <c r="D316" s="73">
        <f>C316*'Расчет субсидий'!E316</f>
        <v>-3.3095392602206362</v>
      </c>
      <c r="E316" s="74">
        <f t="shared" si="41"/>
        <v>-16.420991368680607</v>
      </c>
      <c r="F316" s="32" t="s">
        <v>376</v>
      </c>
      <c r="G316" s="32" t="s">
        <v>376</v>
      </c>
      <c r="H316" s="32" t="s">
        <v>376</v>
      </c>
      <c r="I316" s="32" t="s">
        <v>376</v>
      </c>
      <c r="J316" s="32" t="s">
        <v>376</v>
      </c>
      <c r="K316" s="32" t="s">
        <v>376</v>
      </c>
      <c r="L316" s="73">
        <f>'Расчет субсидий'!P316-1</f>
        <v>-0.57416267942583732</v>
      </c>
      <c r="M316" s="73">
        <f>L316*'Расчет субсидий'!Q316</f>
        <v>-11.483253588516746</v>
      </c>
      <c r="N316" s="74">
        <f t="shared" si="42"/>
        <v>-56.976634278945831</v>
      </c>
      <c r="O316" s="73">
        <f>'Расчет субсидий'!R316-1</f>
        <v>0</v>
      </c>
      <c r="P316" s="73">
        <f>O316*'Расчет субсидий'!S316</f>
        <v>0</v>
      </c>
      <c r="Q316" s="74">
        <f t="shared" si="43"/>
        <v>0</v>
      </c>
      <c r="R316" s="73">
        <f>'Расчет субсидий'!V316-1</f>
        <v>0.52869198312236287</v>
      </c>
      <c r="S316" s="73">
        <f>R316*'Расчет субсидий'!W316</f>
        <v>10.573839662447257</v>
      </c>
      <c r="T316" s="74">
        <f t="shared" si="44"/>
        <v>52.464381346932129</v>
      </c>
      <c r="U316" s="73">
        <f>'Расчет субсидий'!Z316-1</f>
        <v>4.4444444444444509E-2</v>
      </c>
      <c r="V316" s="73">
        <f>U316*'Расчет субсидий'!AA316</f>
        <v>1.3333333333333353</v>
      </c>
      <c r="W316" s="74">
        <f t="shared" si="45"/>
        <v>6.6156203134998304</v>
      </c>
      <c r="X316" s="32" t="s">
        <v>376</v>
      </c>
      <c r="Y316" s="32" t="s">
        <v>376</v>
      </c>
      <c r="Z316" s="32" t="s">
        <v>376</v>
      </c>
      <c r="AA316" s="31" t="s">
        <v>429</v>
      </c>
      <c r="AB316" s="31" t="s">
        <v>429</v>
      </c>
      <c r="AC316" s="31" t="s">
        <v>429</v>
      </c>
      <c r="AD316" s="73">
        <f>'Расчет субсидий'!AL316-1</f>
        <v>6.8702290076335881E-2</v>
      </c>
      <c r="AE316" s="73">
        <f>AD316*'Расчет субсидий'!AM316</f>
        <v>1.3740458015267176</v>
      </c>
      <c r="AF316" s="74">
        <f t="shared" si="46"/>
        <v>6.8176239871944722</v>
      </c>
      <c r="AG316" s="73">
        <f t="shared" si="47"/>
        <v>-1.5115740514300708</v>
      </c>
      <c r="AH316" s="31" t="str">
        <f>IF('Расчет субсидий'!AZ316="+",'Расчет субсидий'!AZ316,"-")</f>
        <v>-</v>
      </c>
    </row>
    <row r="317" spans="1:34" ht="15" customHeight="1">
      <c r="A317" s="38" t="s">
        <v>311</v>
      </c>
      <c r="B317" s="70">
        <f>'Расчет субсидий'!AS317</f>
        <v>4.6272727272727252</v>
      </c>
      <c r="C317" s="73">
        <f>'Расчет субсидий'!D317-1</f>
        <v>-1</v>
      </c>
      <c r="D317" s="73">
        <f>C317*'Расчет субсидий'!E317</f>
        <v>0</v>
      </c>
      <c r="E317" s="74">
        <f t="shared" si="41"/>
        <v>0</v>
      </c>
      <c r="F317" s="32" t="s">
        <v>376</v>
      </c>
      <c r="G317" s="32" t="s">
        <v>376</v>
      </c>
      <c r="H317" s="32" t="s">
        <v>376</v>
      </c>
      <c r="I317" s="32" t="s">
        <v>376</v>
      </c>
      <c r="J317" s="32" t="s">
        <v>376</v>
      </c>
      <c r="K317" s="32" t="s">
        <v>376</v>
      </c>
      <c r="L317" s="73">
        <f>'Расчет субсидий'!P317-1</f>
        <v>-0.74500418810577962</v>
      </c>
      <c r="M317" s="73">
        <f>L317*'Расчет субсидий'!Q317</f>
        <v>-14.900083762115592</v>
      </c>
      <c r="N317" s="74">
        <f t="shared" si="42"/>
        <v>-6.3565533063687889</v>
      </c>
      <c r="O317" s="73">
        <f>'Расчет субсидий'!R317-1</f>
        <v>0</v>
      </c>
      <c r="P317" s="73">
        <f>O317*'Расчет субсидий'!S317</f>
        <v>0</v>
      </c>
      <c r="Q317" s="74">
        <f t="shared" si="43"/>
        <v>0</v>
      </c>
      <c r="R317" s="73">
        <f>'Расчет субсидий'!V317-1</f>
        <v>0.60350877192982466</v>
      </c>
      <c r="S317" s="73">
        <f>R317*'Расчет субсидий'!W317</f>
        <v>12.070175438596493</v>
      </c>
      <c r="T317" s="74">
        <f t="shared" si="44"/>
        <v>5.1492806897998342</v>
      </c>
      <c r="U317" s="73">
        <f>'Расчет субсидий'!Z317-1</f>
        <v>0.55000000000000004</v>
      </c>
      <c r="V317" s="73">
        <f>U317*'Расчет субсидий'!AA317</f>
        <v>16.5</v>
      </c>
      <c r="W317" s="74">
        <f t="shared" si="45"/>
        <v>7.039096640634801</v>
      </c>
      <c r="X317" s="32" t="s">
        <v>376</v>
      </c>
      <c r="Y317" s="32" t="s">
        <v>376</v>
      </c>
      <c r="Z317" s="32" t="s">
        <v>376</v>
      </c>
      <c r="AA317" s="31" t="s">
        <v>429</v>
      </c>
      <c r="AB317" s="31" t="s">
        <v>429</v>
      </c>
      <c r="AC317" s="31" t="s">
        <v>429</v>
      </c>
      <c r="AD317" s="73">
        <f>'Расчет субсидий'!AL317-1</f>
        <v>-0.14117647058823535</v>
      </c>
      <c r="AE317" s="73">
        <f>AD317*'Расчет субсидий'!AM317</f>
        <v>-2.823529411764707</v>
      </c>
      <c r="AF317" s="74">
        <f t="shared" si="46"/>
        <v>-1.2045512967931216</v>
      </c>
      <c r="AG317" s="73">
        <f t="shared" si="47"/>
        <v>10.846562264716194</v>
      </c>
      <c r="AH317" s="31" t="str">
        <f>IF('Расчет субсидий'!AZ317="+",'Расчет субсидий'!AZ317,"-")</f>
        <v>-</v>
      </c>
    </row>
    <row r="318" spans="1:34" ht="15" customHeight="1">
      <c r="A318" s="38" t="s">
        <v>312</v>
      </c>
      <c r="B318" s="70">
        <f>'Расчет субсидий'!AS318</f>
        <v>48.409090909090935</v>
      </c>
      <c r="C318" s="73">
        <f>'Расчет субсидий'!D318-1</f>
        <v>-1</v>
      </c>
      <c r="D318" s="73">
        <f>C318*'Расчет субсидий'!E318</f>
        <v>0</v>
      </c>
      <c r="E318" s="74">
        <f t="shared" si="41"/>
        <v>0</v>
      </c>
      <c r="F318" s="32" t="s">
        <v>376</v>
      </c>
      <c r="G318" s="32" t="s">
        <v>376</v>
      </c>
      <c r="H318" s="32" t="s">
        <v>376</v>
      </c>
      <c r="I318" s="32" t="s">
        <v>376</v>
      </c>
      <c r="J318" s="32" t="s">
        <v>376</v>
      </c>
      <c r="K318" s="32" t="s">
        <v>376</v>
      </c>
      <c r="L318" s="73">
        <f>'Расчет субсидий'!P318-1</f>
        <v>-0.23488398674134192</v>
      </c>
      <c r="M318" s="73">
        <f>L318*'Расчет субсидий'!Q318</f>
        <v>-4.6976797348268384</v>
      </c>
      <c r="N318" s="74">
        <f t="shared" si="42"/>
        <v>-11.328924719360428</v>
      </c>
      <c r="O318" s="73">
        <f>'Расчет субсидий'!R318-1</f>
        <v>0</v>
      </c>
      <c r="P318" s="73">
        <f>O318*'Расчет субсидий'!S318</f>
        <v>0</v>
      </c>
      <c r="Q318" s="74">
        <f t="shared" si="43"/>
        <v>0</v>
      </c>
      <c r="R318" s="73">
        <f>'Расчет субсидий'!V318-1</f>
        <v>0.31395348837209291</v>
      </c>
      <c r="S318" s="73">
        <f>R318*'Расчет субсидий'!W318</f>
        <v>6.2790697674418583</v>
      </c>
      <c r="T318" s="74">
        <f t="shared" si="44"/>
        <v>15.142605013192309</v>
      </c>
      <c r="U318" s="73">
        <f>'Расчет субсидий'!Z318-1</f>
        <v>0.38076923076923075</v>
      </c>
      <c r="V318" s="73">
        <f>U318*'Расчет субсидий'!AA318</f>
        <v>11.423076923076923</v>
      </c>
      <c r="W318" s="74">
        <f t="shared" si="45"/>
        <v>27.547892966307558</v>
      </c>
      <c r="X318" s="32" t="s">
        <v>376</v>
      </c>
      <c r="Y318" s="32" t="s">
        <v>376</v>
      </c>
      <c r="Z318" s="32" t="s">
        <v>376</v>
      </c>
      <c r="AA318" s="31" t="s">
        <v>429</v>
      </c>
      <c r="AB318" s="31" t="s">
        <v>429</v>
      </c>
      <c r="AC318" s="31" t="s">
        <v>429</v>
      </c>
      <c r="AD318" s="73">
        <f>'Расчет субсидий'!AL318-1</f>
        <v>0.35344827586206895</v>
      </c>
      <c r="AE318" s="73">
        <f>AD318*'Расчет субсидий'!AM318</f>
        <v>7.068965517241379</v>
      </c>
      <c r="AF318" s="74">
        <f t="shared" si="46"/>
        <v>17.047517648951501</v>
      </c>
      <c r="AG318" s="73">
        <f t="shared" si="47"/>
        <v>20.07343247293332</v>
      </c>
      <c r="AH318" s="31" t="str">
        <f>IF('Расчет субсидий'!AZ318="+",'Расчет субсидий'!AZ318,"-")</f>
        <v>-</v>
      </c>
    </row>
    <row r="319" spans="1:34" ht="15" customHeight="1">
      <c r="A319" s="38" t="s">
        <v>313</v>
      </c>
      <c r="B319" s="70">
        <f>'Расчет субсидий'!AS319</f>
        <v>50.263636363636351</v>
      </c>
      <c r="C319" s="73">
        <f>'Расчет субсидий'!D319-1</f>
        <v>-0.11390513867261476</v>
      </c>
      <c r="D319" s="73">
        <f>C319*'Расчет субсидий'!E319</f>
        <v>-1.1390513867261476</v>
      </c>
      <c r="E319" s="74">
        <f t="shared" si="41"/>
        <v>-5.6037100824203101</v>
      </c>
      <c r="F319" s="32" t="s">
        <v>376</v>
      </c>
      <c r="G319" s="32" t="s">
        <v>376</v>
      </c>
      <c r="H319" s="32" t="s">
        <v>376</v>
      </c>
      <c r="I319" s="32" t="s">
        <v>376</v>
      </c>
      <c r="J319" s="32" t="s">
        <v>376</v>
      </c>
      <c r="K319" s="32" t="s">
        <v>376</v>
      </c>
      <c r="L319" s="73">
        <f>'Расчет субсидий'!P319-1</f>
        <v>-0.34129049199111983</v>
      </c>
      <c r="M319" s="73">
        <f>L319*'Расчет субсидий'!Q319</f>
        <v>-6.8258098398223961</v>
      </c>
      <c r="N319" s="74">
        <f t="shared" si="42"/>
        <v>-33.580451124364082</v>
      </c>
      <c r="O319" s="73">
        <f>'Расчет субсидий'!R319-1</f>
        <v>0</v>
      </c>
      <c r="P319" s="73">
        <f>O319*'Расчет субсидий'!S319</f>
        <v>0</v>
      </c>
      <c r="Q319" s="74">
        <f t="shared" si="43"/>
        <v>0</v>
      </c>
      <c r="R319" s="73">
        <f>'Расчет субсидий'!V319-1</f>
        <v>0</v>
      </c>
      <c r="S319" s="73">
        <f>R319*'Расчет субсидий'!W319</f>
        <v>0</v>
      </c>
      <c r="T319" s="74">
        <f t="shared" si="44"/>
        <v>0</v>
      </c>
      <c r="U319" s="73">
        <f>'Расчет субсидий'!Z319-1</f>
        <v>0</v>
      </c>
      <c r="V319" s="73">
        <f>U319*'Расчет субсидий'!AA319</f>
        <v>0</v>
      </c>
      <c r="W319" s="74">
        <f t="shared" si="45"/>
        <v>0</v>
      </c>
      <c r="X319" s="32" t="s">
        <v>376</v>
      </c>
      <c r="Y319" s="32" t="s">
        <v>376</v>
      </c>
      <c r="Z319" s="32" t="s">
        <v>376</v>
      </c>
      <c r="AA319" s="31" t="s">
        <v>429</v>
      </c>
      <c r="AB319" s="31" t="s">
        <v>429</v>
      </c>
      <c r="AC319" s="31" t="s">
        <v>429</v>
      </c>
      <c r="AD319" s="73">
        <f>'Расчет субсидий'!AL319-1</f>
        <v>0.90909090909090917</v>
      </c>
      <c r="AE319" s="73">
        <f>AD319*'Расчет субсидий'!AM319</f>
        <v>18.181818181818183</v>
      </c>
      <c r="AF319" s="74">
        <f t="shared" si="46"/>
        <v>89.447797570420732</v>
      </c>
      <c r="AG319" s="73">
        <f t="shared" si="47"/>
        <v>10.216956955269641</v>
      </c>
      <c r="AH319" s="31" t="str">
        <f>IF('Расчет субсидий'!AZ319="+",'Расчет субсидий'!AZ319,"-")</f>
        <v>-</v>
      </c>
    </row>
    <row r="320" spans="1:34" ht="15" customHeight="1">
      <c r="A320" s="38" t="s">
        <v>314</v>
      </c>
      <c r="B320" s="70">
        <f>'Расчет субсидий'!AS320</f>
        <v>-20.509090909090901</v>
      </c>
      <c r="C320" s="73">
        <f>'Расчет субсидий'!D320-1</f>
        <v>-7.3243056241968918E-2</v>
      </c>
      <c r="D320" s="73">
        <f>C320*'Расчет субсидий'!E320</f>
        <v>-0.73243056241968918</v>
      </c>
      <c r="E320" s="74">
        <f t="shared" si="41"/>
        <v>-0.79734188485482571</v>
      </c>
      <c r="F320" s="32" t="s">
        <v>376</v>
      </c>
      <c r="G320" s="32" t="s">
        <v>376</v>
      </c>
      <c r="H320" s="32" t="s">
        <v>376</v>
      </c>
      <c r="I320" s="32" t="s">
        <v>376</v>
      </c>
      <c r="J320" s="32" t="s">
        <v>376</v>
      </c>
      <c r="K320" s="32" t="s">
        <v>376</v>
      </c>
      <c r="L320" s="73">
        <f>'Расчет субсидий'!P320-1</f>
        <v>-0.34854253791898127</v>
      </c>
      <c r="M320" s="73">
        <f>L320*'Расчет субсидий'!Q320</f>
        <v>-6.9708507583796253</v>
      </c>
      <c r="N320" s="74">
        <f t="shared" si="42"/>
        <v>-7.5886392074710161</v>
      </c>
      <c r="O320" s="73">
        <f>'Расчет субсидий'!R320-1</f>
        <v>0</v>
      </c>
      <c r="P320" s="73">
        <f>O320*'Расчет субсидий'!S320</f>
        <v>0</v>
      </c>
      <c r="Q320" s="74">
        <f t="shared" si="43"/>
        <v>0</v>
      </c>
      <c r="R320" s="73">
        <f>'Расчет субсидий'!V320-1</f>
        <v>0.25408163265306127</v>
      </c>
      <c r="S320" s="73">
        <f>R320*'Расчет субсидий'!W320</f>
        <v>7.6224489795918382</v>
      </c>
      <c r="T320" s="74">
        <f t="shared" si="44"/>
        <v>8.2979850219779934</v>
      </c>
      <c r="U320" s="73">
        <f>'Расчет субсидий'!Z320-1</f>
        <v>-1</v>
      </c>
      <c r="V320" s="73">
        <f>U320*'Расчет субсидий'!AA320</f>
        <v>-20</v>
      </c>
      <c r="W320" s="74">
        <f t="shared" si="45"/>
        <v>-21.772490820718694</v>
      </c>
      <c r="X320" s="32" t="s">
        <v>376</v>
      </c>
      <c r="Y320" s="32" t="s">
        <v>376</v>
      </c>
      <c r="Z320" s="32" t="s">
        <v>376</v>
      </c>
      <c r="AA320" s="31" t="s">
        <v>429</v>
      </c>
      <c r="AB320" s="31" t="s">
        <v>429</v>
      </c>
      <c r="AC320" s="31" t="s">
        <v>429</v>
      </c>
      <c r="AD320" s="73">
        <f>'Расчет субсидий'!AL320-1</f>
        <v>6.2068965517241281E-2</v>
      </c>
      <c r="AE320" s="73">
        <f>AD320*'Расчет субсидий'!AM320</f>
        <v>1.2413793103448256</v>
      </c>
      <c r="AF320" s="74">
        <f t="shared" si="46"/>
        <v>1.3513959819756409</v>
      </c>
      <c r="AG320" s="73">
        <f t="shared" si="47"/>
        <v>-18.83945303086265</v>
      </c>
      <c r="AH320" s="31" t="str">
        <f>IF('Расчет субсидий'!AZ320="+",'Расчет субсидий'!AZ320,"-")</f>
        <v>-</v>
      </c>
    </row>
    <row r="321" spans="1:34" ht="15" customHeight="1">
      <c r="A321" s="38" t="s">
        <v>315</v>
      </c>
      <c r="B321" s="70">
        <f>'Расчет субсидий'!AS321</f>
        <v>-0.82727272727272627</v>
      </c>
      <c r="C321" s="73">
        <f>'Расчет субсидий'!D321-1</f>
        <v>-1</v>
      </c>
      <c r="D321" s="73">
        <f>C321*'Расчет субсидий'!E321</f>
        <v>0</v>
      </c>
      <c r="E321" s="74">
        <f t="shared" si="41"/>
        <v>0</v>
      </c>
      <c r="F321" s="32" t="s">
        <v>376</v>
      </c>
      <c r="G321" s="32" t="s">
        <v>376</v>
      </c>
      <c r="H321" s="32" t="s">
        <v>376</v>
      </c>
      <c r="I321" s="32" t="s">
        <v>376</v>
      </c>
      <c r="J321" s="32" t="s">
        <v>376</v>
      </c>
      <c r="K321" s="32" t="s">
        <v>376</v>
      </c>
      <c r="L321" s="73">
        <f>'Расчет субсидий'!P321-1</f>
        <v>-0.11205302633874059</v>
      </c>
      <c r="M321" s="73">
        <f>L321*'Расчет субсидий'!Q321</f>
        <v>-2.2410605267748118</v>
      </c>
      <c r="N321" s="74">
        <f t="shared" si="42"/>
        <v>-0.17906261421972461</v>
      </c>
      <c r="O321" s="73">
        <f>'Расчет субсидий'!R321-1</f>
        <v>0</v>
      </c>
      <c r="P321" s="73">
        <f>O321*'Расчет субсидий'!S321</f>
        <v>0</v>
      </c>
      <c r="Q321" s="74">
        <f t="shared" si="43"/>
        <v>0</v>
      </c>
      <c r="R321" s="73">
        <f>'Расчет субсидий'!V321-1</f>
        <v>1.2161290322580647</v>
      </c>
      <c r="S321" s="73">
        <f>R321*'Расчет субсидий'!W321</f>
        <v>12.161290322580648</v>
      </c>
      <c r="T321" s="74">
        <f t="shared" si="44"/>
        <v>0.97169728859587523</v>
      </c>
      <c r="U321" s="73">
        <f>'Расчет субсидий'!Z321-1</f>
        <v>-1</v>
      </c>
      <c r="V321" s="73">
        <f>U321*'Расчет субсидий'!AA321</f>
        <v>-40</v>
      </c>
      <c r="W321" s="74">
        <f t="shared" si="45"/>
        <v>-3.196033522172109</v>
      </c>
      <c r="X321" s="32" t="s">
        <v>376</v>
      </c>
      <c r="Y321" s="32" t="s">
        <v>376</v>
      </c>
      <c r="Z321" s="32" t="s">
        <v>376</v>
      </c>
      <c r="AA321" s="31" t="s">
        <v>429</v>
      </c>
      <c r="AB321" s="31" t="s">
        <v>429</v>
      </c>
      <c r="AC321" s="31" t="s">
        <v>429</v>
      </c>
      <c r="AD321" s="73">
        <f>'Расчет субсидий'!AL321-1</f>
        <v>0.98630136986301364</v>
      </c>
      <c r="AE321" s="73">
        <f>AD321*'Расчет субсидий'!AM321</f>
        <v>19.726027397260275</v>
      </c>
      <c r="AF321" s="74">
        <f t="shared" si="46"/>
        <v>1.5761261205232318</v>
      </c>
      <c r="AG321" s="73">
        <f t="shared" si="47"/>
        <v>-10.353742806933887</v>
      </c>
      <c r="AH321" s="31" t="str">
        <f>IF('Расчет субсидий'!AZ321="+",'Расчет субсидий'!AZ321,"-")</f>
        <v>-</v>
      </c>
    </row>
    <row r="322" spans="1:34" ht="15" customHeight="1">
      <c r="A322" s="38" t="s">
        <v>316</v>
      </c>
      <c r="B322" s="70">
        <f>'Расчет субсидий'!AS322</f>
        <v>-0.26363636363636367</v>
      </c>
      <c r="C322" s="73">
        <f>'Расчет субсидий'!D322-1</f>
        <v>-1</v>
      </c>
      <c r="D322" s="73">
        <f>C322*'Расчет субсидий'!E322</f>
        <v>0</v>
      </c>
      <c r="E322" s="74">
        <f t="shared" si="41"/>
        <v>0</v>
      </c>
      <c r="F322" s="32" t="s">
        <v>376</v>
      </c>
      <c r="G322" s="32" t="s">
        <v>376</v>
      </c>
      <c r="H322" s="32" t="s">
        <v>376</v>
      </c>
      <c r="I322" s="32" t="s">
        <v>376</v>
      </c>
      <c r="J322" s="32" t="s">
        <v>376</v>
      </c>
      <c r="K322" s="32" t="s">
        <v>376</v>
      </c>
      <c r="L322" s="73">
        <f>'Расчет субсидий'!P322-1</f>
        <v>-0.35178929847750529</v>
      </c>
      <c r="M322" s="73">
        <f>L322*'Расчет субсидий'!Q322</f>
        <v>-7.0357859695501057</v>
      </c>
      <c r="N322" s="74">
        <f t="shared" si="42"/>
        <v>-0.26118361137047891</v>
      </c>
      <c r="O322" s="73">
        <f>'Расчет субсидий'!R322-1</f>
        <v>0</v>
      </c>
      <c r="P322" s="73">
        <f>O322*'Расчет субсидий'!S322</f>
        <v>0</v>
      </c>
      <c r="Q322" s="74">
        <f t="shared" si="43"/>
        <v>0</v>
      </c>
      <c r="R322" s="73">
        <f>'Расчет субсидий'!V322-1</f>
        <v>7.5749318801090038E-2</v>
      </c>
      <c r="S322" s="73">
        <f>R322*'Расчет субсидий'!W322</f>
        <v>3.0299727520436015</v>
      </c>
      <c r="T322" s="74">
        <f t="shared" si="44"/>
        <v>0.11247915004206703</v>
      </c>
      <c r="U322" s="73">
        <f>'Расчет субсидий'!Z322-1</f>
        <v>-0.4</v>
      </c>
      <c r="V322" s="73">
        <f>U322*'Расчет субсидий'!AA322</f>
        <v>-4</v>
      </c>
      <c r="W322" s="74">
        <f t="shared" si="45"/>
        <v>-0.14848866210589401</v>
      </c>
      <c r="X322" s="32" t="s">
        <v>376</v>
      </c>
      <c r="Y322" s="32" t="s">
        <v>376</v>
      </c>
      <c r="Z322" s="32" t="s">
        <v>376</v>
      </c>
      <c r="AA322" s="31" t="s">
        <v>429</v>
      </c>
      <c r="AB322" s="31" t="s">
        <v>429</v>
      </c>
      <c r="AC322" s="31" t="s">
        <v>429</v>
      </c>
      <c r="AD322" s="73">
        <f>'Расчет субсидий'!AL322-1</f>
        <v>4.5197740112994378E-2</v>
      </c>
      <c r="AE322" s="73">
        <f>AD322*'Расчет субсидий'!AM322</f>
        <v>0.90395480225988756</v>
      </c>
      <c r="AF322" s="74">
        <f t="shared" si="46"/>
        <v>3.3556759797942169E-2</v>
      </c>
      <c r="AG322" s="73">
        <f t="shared" si="47"/>
        <v>-7.1018584152466158</v>
      </c>
      <c r="AH322" s="31" t="str">
        <f>IF('Расчет субсидий'!AZ322="+",'Расчет субсидий'!AZ322,"-")</f>
        <v>-</v>
      </c>
    </row>
    <row r="323" spans="1:34" ht="15" customHeight="1">
      <c r="A323" s="38" t="s">
        <v>317</v>
      </c>
      <c r="B323" s="70">
        <f>'Расчет субсидий'!AS323</f>
        <v>-117.15454545454543</v>
      </c>
      <c r="C323" s="73">
        <f>'Расчет субсидий'!D323-1</f>
        <v>-0.61676300578034682</v>
      </c>
      <c r="D323" s="73">
        <f>C323*'Расчет субсидий'!E323</f>
        <v>-6.1676300578034677</v>
      </c>
      <c r="E323" s="74">
        <f t="shared" si="41"/>
        <v>-17.34663410891655</v>
      </c>
      <c r="F323" s="32" t="s">
        <v>376</v>
      </c>
      <c r="G323" s="32" t="s">
        <v>376</v>
      </c>
      <c r="H323" s="32" t="s">
        <v>376</v>
      </c>
      <c r="I323" s="32" t="s">
        <v>376</v>
      </c>
      <c r="J323" s="32" t="s">
        <v>376</v>
      </c>
      <c r="K323" s="32" t="s">
        <v>376</v>
      </c>
      <c r="L323" s="73">
        <f>'Расчет субсидий'!P323-1</f>
        <v>-0.49605553802461344</v>
      </c>
      <c r="M323" s="73">
        <f>L323*'Расчет субсидий'!Q323</f>
        <v>-9.9211107604922688</v>
      </c>
      <c r="N323" s="74">
        <f t="shared" si="42"/>
        <v>-27.903404825416025</v>
      </c>
      <c r="O323" s="73">
        <f>'Расчет субсидий'!R323-1</f>
        <v>0</v>
      </c>
      <c r="P323" s="73">
        <f>O323*'Расчет субсидий'!S323</f>
        <v>0</v>
      </c>
      <c r="Q323" s="74">
        <f t="shared" si="43"/>
        <v>0</v>
      </c>
      <c r="R323" s="73">
        <f>'Расчет субсидий'!V323-1</f>
        <v>0</v>
      </c>
      <c r="S323" s="73">
        <f>R323*'Расчет субсидий'!W323</f>
        <v>0</v>
      </c>
      <c r="T323" s="74">
        <f t="shared" si="44"/>
        <v>0</v>
      </c>
      <c r="U323" s="73">
        <f>'Расчет субсидий'!Z323-1</f>
        <v>-0.55000000000000004</v>
      </c>
      <c r="V323" s="73">
        <f>U323*'Расчет субсидий'!AA323</f>
        <v>-19.25</v>
      </c>
      <c r="W323" s="74">
        <f t="shared" si="45"/>
        <v>-54.14116986056171</v>
      </c>
      <c r="X323" s="32" t="s">
        <v>376</v>
      </c>
      <c r="Y323" s="32" t="s">
        <v>376</v>
      </c>
      <c r="Z323" s="32" t="s">
        <v>376</v>
      </c>
      <c r="AA323" s="31" t="s">
        <v>429</v>
      </c>
      <c r="AB323" s="31" t="s">
        <v>429</v>
      </c>
      <c r="AC323" s="31" t="s">
        <v>429</v>
      </c>
      <c r="AD323" s="73">
        <f>'Расчет субсидий'!AL323-1</f>
        <v>-0.31578947368421051</v>
      </c>
      <c r="AE323" s="73">
        <f>AD323*'Расчет субсидий'!AM323</f>
        <v>-6.3157894736842106</v>
      </c>
      <c r="AF323" s="74">
        <f t="shared" si="46"/>
        <v>-17.763336659651145</v>
      </c>
      <c r="AG323" s="73">
        <f t="shared" si="47"/>
        <v>-41.654530291979945</v>
      </c>
      <c r="AH323" s="31" t="str">
        <f>IF('Расчет субсидий'!AZ323="+",'Расчет субсидий'!AZ323,"-")</f>
        <v>-</v>
      </c>
    </row>
    <row r="324" spans="1:34" ht="15" customHeight="1">
      <c r="A324" s="38" t="s">
        <v>318</v>
      </c>
      <c r="B324" s="70">
        <f>'Расчет субсидий'!AS324</f>
        <v>2.1363636363636367</v>
      </c>
      <c r="C324" s="73">
        <f>'Расчет субсидий'!D324-1</f>
        <v>-0.43811978399607265</v>
      </c>
      <c r="D324" s="73">
        <f>C324*'Расчет субсидий'!E324</f>
        <v>-4.381197839960727</v>
      </c>
      <c r="E324" s="74">
        <f t="shared" si="41"/>
        <v>-0.63686644726236719</v>
      </c>
      <c r="F324" s="32" t="s">
        <v>376</v>
      </c>
      <c r="G324" s="32" t="s">
        <v>376</v>
      </c>
      <c r="H324" s="32" t="s">
        <v>376</v>
      </c>
      <c r="I324" s="32" t="s">
        <v>376</v>
      </c>
      <c r="J324" s="32" t="s">
        <v>376</v>
      </c>
      <c r="K324" s="32" t="s">
        <v>376</v>
      </c>
      <c r="L324" s="73">
        <f>'Расчет субсидий'!P324-1</f>
        <v>-0.32120115774240232</v>
      </c>
      <c r="M324" s="73">
        <f>L324*'Расчет субсидий'!Q324</f>
        <v>-6.4240231548480464</v>
      </c>
      <c r="N324" s="74">
        <f t="shared" si="42"/>
        <v>-0.93381877587064943</v>
      </c>
      <c r="O324" s="73">
        <f>'Расчет субсидий'!R324-1</f>
        <v>0</v>
      </c>
      <c r="P324" s="73">
        <f>O324*'Расчет субсидий'!S324</f>
        <v>0</v>
      </c>
      <c r="Q324" s="74">
        <f t="shared" si="43"/>
        <v>0</v>
      </c>
      <c r="R324" s="73">
        <f>'Расчет субсидий'!V324-1</f>
        <v>1.1888888888888887</v>
      </c>
      <c r="S324" s="73">
        <f>R324*'Расчет субсидий'!W324</f>
        <v>23.777777777777771</v>
      </c>
      <c r="T324" s="74">
        <f t="shared" si="44"/>
        <v>3.4564220585991929</v>
      </c>
      <c r="U324" s="73">
        <f>'Расчет субсидий'!Z324-1</f>
        <v>-1</v>
      </c>
      <c r="V324" s="73">
        <f>U324*'Расчет субсидий'!AA324</f>
        <v>-30</v>
      </c>
      <c r="W324" s="74">
        <f t="shared" si="45"/>
        <v>-4.3609063356158053</v>
      </c>
      <c r="X324" s="32" t="s">
        <v>376</v>
      </c>
      <c r="Y324" s="32" t="s">
        <v>376</v>
      </c>
      <c r="Z324" s="32" t="s">
        <v>376</v>
      </c>
      <c r="AA324" s="31" t="s">
        <v>429</v>
      </c>
      <c r="AB324" s="31" t="s">
        <v>429</v>
      </c>
      <c r="AC324" s="31" t="s">
        <v>429</v>
      </c>
      <c r="AD324" s="73">
        <f>'Расчет субсидий'!AL324-1</f>
        <v>1.5862068965517242</v>
      </c>
      <c r="AE324" s="73">
        <f>AD324*'Расчет субсидий'!AM324</f>
        <v>31.724137931034484</v>
      </c>
      <c r="AF324" s="74">
        <f t="shared" si="46"/>
        <v>4.6115331365132652</v>
      </c>
      <c r="AG324" s="73">
        <f t="shared" si="47"/>
        <v>14.696694714003481</v>
      </c>
      <c r="AH324" s="31" t="str">
        <f>IF('Расчет субсидий'!AZ324="+",'Расчет субсидий'!AZ324,"-")</f>
        <v>-</v>
      </c>
    </row>
    <row r="325" spans="1:34" ht="15" customHeight="1">
      <c r="A325" s="38" t="s">
        <v>319</v>
      </c>
      <c r="B325" s="70">
        <f>'Расчет субсидий'!AS325</f>
        <v>-32.081818181818107</v>
      </c>
      <c r="C325" s="73">
        <f>'Расчет субсидий'!D325-1</f>
        <v>-1</v>
      </c>
      <c r="D325" s="73">
        <f>C325*'Расчет субсидий'!E325</f>
        <v>0</v>
      </c>
      <c r="E325" s="74">
        <f t="shared" si="41"/>
        <v>0</v>
      </c>
      <c r="F325" s="32" t="s">
        <v>376</v>
      </c>
      <c r="G325" s="32" t="s">
        <v>376</v>
      </c>
      <c r="H325" s="32" t="s">
        <v>376</v>
      </c>
      <c r="I325" s="32" t="s">
        <v>376</v>
      </c>
      <c r="J325" s="32" t="s">
        <v>376</v>
      </c>
      <c r="K325" s="32" t="s">
        <v>376</v>
      </c>
      <c r="L325" s="73">
        <f>'Расчет субсидий'!P325-1</f>
        <v>-0.41724841585221784</v>
      </c>
      <c r="M325" s="73">
        <f>L325*'Расчет субсидий'!Q325</f>
        <v>-8.3449683170443567</v>
      </c>
      <c r="N325" s="74">
        <f t="shared" si="42"/>
        <v>-39.692070250934158</v>
      </c>
      <c r="O325" s="73">
        <f>'Расчет субсидий'!R325-1</f>
        <v>0</v>
      </c>
      <c r="P325" s="73">
        <f>O325*'Расчет субсидий'!S325</f>
        <v>0</v>
      </c>
      <c r="Q325" s="74">
        <f t="shared" si="43"/>
        <v>0</v>
      </c>
      <c r="R325" s="73">
        <f>'Расчет субсидий'!V325-1</f>
        <v>0</v>
      </c>
      <c r="S325" s="73">
        <f>R325*'Расчет субсидий'!W325</f>
        <v>0</v>
      </c>
      <c r="T325" s="74">
        <f t="shared" si="44"/>
        <v>0</v>
      </c>
      <c r="U325" s="73">
        <f>'Расчет субсидий'!Z325-1</f>
        <v>0</v>
      </c>
      <c r="V325" s="73">
        <f>U325*'Расчет субсидий'!AA325</f>
        <v>0</v>
      </c>
      <c r="W325" s="74">
        <f t="shared" si="45"/>
        <v>0</v>
      </c>
      <c r="X325" s="32" t="s">
        <v>376</v>
      </c>
      <c r="Y325" s="32" t="s">
        <v>376</v>
      </c>
      <c r="Z325" s="32" t="s">
        <v>376</v>
      </c>
      <c r="AA325" s="31" t="s">
        <v>429</v>
      </c>
      <c r="AB325" s="31" t="s">
        <v>429</v>
      </c>
      <c r="AC325" s="31" t="s">
        <v>429</v>
      </c>
      <c r="AD325" s="73">
        <f>'Расчет субсидий'!AL325-1</f>
        <v>8.0000000000000071E-2</v>
      </c>
      <c r="AE325" s="73">
        <f>AD325*'Расчет субсидий'!AM325</f>
        <v>1.6000000000000014</v>
      </c>
      <c r="AF325" s="74">
        <f t="shared" si="46"/>
        <v>7.6102520691160516</v>
      </c>
      <c r="AG325" s="73">
        <f t="shared" si="47"/>
        <v>-6.7449683170443553</v>
      </c>
      <c r="AH325" s="31" t="str">
        <f>IF('Расчет субсидий'!AZ325="+",'Расчет субсидий'!AZ325,"-")</f>
        <v>-</v>
      </c>
    </row>
    <row r="326" spans="1:34" ht="15" customHeight="1">
      <c r="A326" s="38" t="s">
        <v>320</v>
      </c>
      <c r="B326" s="70">
        <f>'Расчет субсидий'!AS326</f>
        <v>-131.70000000000005</v>
      </c>
      <c r="C326" s="73">
        <f>'Расчет субсидий'!D326-1</f>
        <v>1.9940476190476231E-2</v>
      </c>
      <c r="D326" s="73">
        <f>C326*'Расчет субсидий'!E326</f>
        <v>0.19940476190476231</v>
      </c>
      <c r="E326" s="74">
        <f t="shared" si="41"/>
        <v>1.6124066996708513</v>
      </c>
      <c r="F326" s="32" t="s">
        <v>376</v>
      </c>
      <c r="G326" s="32" t="s">
        <v>376</v>
      </c>
      <c r="H326" s="32" t="s">
        <v>376</v>
      </c>
      <c r="I326" s="32" t="s">
        <v>376</v>
      </c>
      <c r="J326" s="32" t="s">
        <v>376</v>
      </c>
      <c r="K326" s="32" t="s">
        <v>376</v>
      </c>
      <c r="L326" s="73">
        <f>'Расчет субсидий'!P326-1</f>
        <v>-0.2878779120180357</v>
      </c>
      <c r="M326" s="73">
        <f>L326*'Расчет субсидий'!Q326</f>
        <v>-5.757558240360714</v>
      </c>
      <c r="N326" s="74">
        <f t="shared" si="42"/>
        <v>-46.556187484312119</v>
      </c>
      <c r="O326" s="73">
        <f>'Расчет субсидий'!R326-1</f>
        <v>0</v>
      </c>
      <c r="P326" s="73">
        <f>O326*'Расчет субсидий'!S326</f>
        <v>0</v>
      </c>
      <c r="Q326" s="74">
        <f t="shared" si="43"/>
        <v>0</v>
      </c>
      <c r="R326" s="73">
        <f>'Расчет субсидий'!V326-1</f>
        <v>-0.13648319532391628</v>
      </c>
      <c r="S326" s="73">
        <f>R326*'Расчет субсидий'!W326</f>
        <v>-5.4593278129566514</v>
      </c>
      <c r="T326" s="74">
        <f t="shared" si="44"/>
        <v>-44.144666642990984</v>
      </c>
      <c r="U326" s="73">
        <f>'Расчет субсидий'!Z326-1</f>
        <v>6.6666666666666652E-2</v>
      </c>
      <c r="V326" s="73">
        <f>U326*'Расчет субсидий'!AA326</f>
        <v>0.66666666666666652</v>
      </c>
      <c r="W326" s="74">
        <f t="shared" si="45"/>
        <v>5.390732846660744</v>
      </c>
      <c r="X326" s="32" t="s">
        <v>376</v>
      </c>
      <c r="Y326" s="32" t="s">
        <v>376</v>
      </c>
      <c r="Z326" s="32" t="s">
        <v>376</v>
      </c>
      <c r="AA326" s="31" t="s">
        <v>429</v>
      </c>
      <c r="AB326" s="31" t="s">
        <v>429</v>
      </c>
      <c r="AC326" s="31" t="s">
        <v>429</v>
      </c>
      <c r="AD326" s="73">
        <f>'Расчет субсидий'!AL326-1</f>
        <v>-0.29681978798586572</v>
      </c>
      <c r="AE326" s="73">
        <f>AD326*'Расчет субсидий'!AM326</f>
        <v>-5.936395759717314</v>
      </c>
      <c r="AF326" s="74">
        <f t="shared" si="46"/>
        <v>-48.002285419028539</v>
      </c>
      <c r="AG326" s="73">
        <f t="shared" si="47"/>
        <v>-16.287210384463251</v>
      </c>
      <c r="AH326" s="31" t="str">
        <f>IF('Расчет субсидий'!AZ326="+",'Расчет субсидий'!AZ326,"-")</f>
        <v>-</v>
      </c>
    </row>
    <row r="327" spans="1:34" ht="15" customHeight="1">
      <c r="A327" s="38" t="s">
        <v>321</v>
      </c>
      <c r="B327" s="70">
        <f>'Расчет субсидий'!AS327</f>
        <v>0.77272727272725206</v>
      </c>
      <c r="C327" s="73">
        <f>'Расчет субсидий'!D327-1</f>
        <v>-1</v>
      </c>
      <c r="D327" s="73">
        <f>C327*'Расчет субсидий'!E327</f>
        <v>0</v>
      </c>
      <c r="E327" s="74">
        <f t="shared" si="41"/>
        <v>0</v>
      </c>
      <c r="F327" s="32" t="s">
        <v>376</v>
      </c>
      <c r="G327" s="32" t="s">
        <v>376</v>
      </c>
      <c r="H327" s="32" t="s">
        <v>376</v>
      </c>
      <c r="I327" s="32" t="s">
        <v>376</v>
      </c>
      <c r="J327" s="32" t="s">
        <v>376</v>
      </c>
      <c r="K327" s="32" t="s">
        <v>376</v>
      </c>
      <c r="L327" s="73">
        <f>'Расчет субсидий'!P327-1</f>
        <v>1.5925680159256883E-2</v>
      </c>
      <c r="M327" s="73">
        <f>L327*'Расчет субсидий'!Q327</f>
        <v>0.31851360318513766</v>
      </c>
      <c r="N327" s="74">
        <f t="shared" si="42"/>
        <v>0.77272727272725206</v>
      </c>
      <c r="O327" s="73">
        <f>'Расчет субсидий'!R327-1</f>
        <v>0</v>
      </c>
      <c r="P327" s="73">
        <f>O327*'Расчет субсидий'!S327</f>
        <v>0</v>
      </c>
      <c r="Q327" s="74">
        <f t="shared" si="43"/>
        <v>0</v>
      </c>
      <c r="R327" s="73">
        <f>'Расчет субсидий'!V327-1</f>
        <v>0</v>
      </c>
      <c r="S327" s="73">
        <f>R327*'Расчет субсидий'!W327</f>
        <v>0</v>
      </c>
      <c r="T327" s="74">
        <f t="shared" si="44"/>
        <v>0</v>
      </c>
      <c r="U327" s="73">
        <f>'Расчет субсидий'!Z327-1</f>
        <v>0</v>
      </c>
      <c r="V327" s="73">
        <f>U327*'Расчет субсидий'!AA327</f>
        <v>0</v>
      </c>
      <c r="W327" s="74">
        <f t="shared" si="45"/>
        <v>0</v>
      </c>
      <c r="X327" s="32" t="s">
        <v>376</v>
      </c>
      <c r="Y327" s="32" t="s">
        <v>376</v>
      </c>
      <c r="Z327" s="32" t="s">
        <v>376</v>
      </c>
      <c r="AA327" s="31" t="s">
        <v>429</v>
      </c>
      <c r="AB327" s="31" t="s">
        <v>429</v>
      </c>
      <c r="AC327" s="31" t="s">
        <v>429</v>
      </c>
      <c r="AD327" s="73">
        <f>'Расчет субсидий'!AL327-1</f>
        <v>0</v>
      </c>
      <c r="AE327" s="73">
        <f>AD327*'Расчет субсидий'!AM327</f>
        <v>0</v>
      </c>
      <c r="AF327" s="74">
        <f t="shared" si="46"/>
        <v>0</v>
      </c>
      <c r="AG327" s="73">
        <f t="shared" si="47"/>
        <v>0.31851360318513766</v>
      </c>
      <c r="AH327" s="31" t="str">
        <f>IF('Расчет субсидий'!AZ327="+",'Расчет субсидий'!AZ327,"-")</f>
        <v>-</v>
      </c>
    </row>
    <row r="328" spans="1:34" ht="15" customHeight="1">
      <c r="A328" s="37" t="s">
        <v>322</v>
      </c>
      <c r="B328" s="75"/>
      <c r="C328" s="76"/>
      <c r="D328" s="76"/>
      <c r="E328" s="77"/>
      <c r="F328" s="76"/>
      <c r="G328" s="76"/>
      <c r="H328" s="77"/>
      <c r="I328" s="77"/>
      <c r="J328" s="77"/>
      <c r="K328" s="77"/>
      <c r="L328" s="76"/>
      <c r="M328" s="76"/>
      <c r="N328" s="77"/>
      <c r="O328" s="76"/>
      <c r="P328" s="76"/>
      <c r="Q328" s="77"/>
      <c r="R328" s="76"/>
      <c r="S328" s="76"/>
      <c r="T328" s="77"/>
      <c r="U328" s="76"/>
      <c r="V328" s="76"/>
      <c r="W328" s="77"/>
      <c r="X328" s="77"/>
      <c r="Y328" s="77"/>
      <c r="Z328" s="77"/>
      <c r="AA328" s="77"/>
      <c r="AB328" s="77"/>
      <c r="AC328" s="77"/>
      <c r="AD328" s="76"/>
      <c r="AE328" s="76"/>
      <c r="AF328" s="77"/>
      <c r="AG328" s="77"/>
      <c r="AH328" s="78"/>
    </row>
    <row r="329" spans="1:34" ht="15" customHeight="1">
      <c r="A329" s="38" t="s">
        <v>323</v>
      </c>
      <c r="B329" s="70">
        <f>'Расчет субсидий'!AS329</f>
        <v>-168.9636363636364</v>
      </c>
      <c r="C329" s="73">
        <f>'Расчет субсидий'!D329-1</f>
        <v>-0.59630573248407648</v>
      </c>
      <c r="D329" s="73">
        <f>C329*'Расчет субсидий'!E329</f>
        <v>-5.963057324840765</v>
      </c>
      <c r="E329" s="74">
        <f t="shared" si="41"/>
        <v>-26.043234561354581</v>
      </c>
      <c r="F329" s="32" t="s">
        <v>376</v>
      </c>
      <c r="G329" s="32" t="s">
        <v>376</v>
      </c>
      <c r="H329" s="32" t="s">
        <v>376</v>
      </c>
      <c r="I329" s="32" t="s">
        <v>376</v>
      </c>
      <c r="J329" s="32" t="s">
        <v>376</v>
      </c>
      <c r="K329" s="32" t="s">
        <v>376</v>
      </c>
      <c r="L329" s="73">
        <f>'Расчет субсидий'!P329-1</f>
        <v>-0.7190574239304508</v>
      </c>
      <c r="M329" s="73">
        <f>L329*'Расчет субсидий'!Q329</f>
        <v>-14.381148478609017</v>
      </c>
      <c r="N329" s="74">
        <f t="shared" si="42"/>
        <v>-62.808657151402365</v>
      </c>
      <c r="O329" s="73">
        <f>'Расчет субсидий'!R329-1</f>
        <v>0</v>
      </c>
      <c r="P329" s="73">
        <f>O329*'Расчет субсидий'!S329</f>
        <v>0</v>
      </c>
      <c r="Q329" s="74">
        <f t="shared" si="43"/>
        <v>0</v>
      </c>
      <c r="R329" s="73">
        <f>'Расчет субсидий'!V329-1</f>
        <v>4.0740740740740744E-2</v>
      </c>
      <c r="S329" s="73">
        <f>R329*'Расчет субсидий'!W329</f>
        <v>1.2222222222222223</v>
      </c>
      <c r="T329" s="74">
        <f t="shared" si="44"/>
        <v>5.3379698174012393</v>
      </c>
      <c r="U329" s="73">
        <f>'Расчет субсидий'!Z329-1</f>
        <v>-1</v>
      </c>
      <c r="V329" s="73">
        <f>U329*'Расчет субсидий'!AA329</f>
        <v>-20</v>
      </c>
      <c r="W329" s="74">
        <f t="shared" si="45"/>
        <v>-87.348597012020264</v>
      </c>
      <c r="X329" s="32" t="s">
        <v>376</v>
      </c>
      <c r="Y329" s="32" t="s">
        <v>376</v>
      </c>
      <c r="Z329" s="32" t="s">
        <v>376</v>
      </c>
      <c r="AA329" s="31" t="s">
        <v>429</v>
      </c>
      <c r="AB329" s="31" t="s">
        <v>429</v>
      </c>
      <c r="AC329" s="31" t="s">
        <v>429</v>
      </c>
      <c r="AD329" s="73">
        <f>'Расчет субсидий'!AL329-1</f>
        <v>2.1739130434782705E-2</v>
      </c>
      <c r="AE329" s="73">
        <f>AD329*'Расчет субсидий'!AM329</f>
        <v>0.4347826086956541</v>
      </c>
      <c r="AF329" s="74">
        <f t="shared" si="46"/>
        <v>1.8988825437395795</v>
      </c>
      <c r="AG329" s="73">
        <f t="shared" si="47"/>
        <v>-38.687200972531905</v>
      </c>
      <c r="AH329" s="31" t="str">
        <f>IF('Расчет субсидий'!AZ329="+",'Расчет субсидий'!AZ329,"-")</f>
        <v>-</v>
      </c>
    </row>
    <row r="330" spans="1:34" ht="15" customHeight="1">
      <c r="A330" s="38" t="s">
        <v>324</v>
      </c>
      <c r="B330" s="70">
        <f>'Расчет субсидий'!AS330</f>
        <v>-68.527272727272702</v>
      </c>
      <c r="C330" s="73">
        <f>'Расчет субсидий'!D330-1</f>
        <v>2.2527472527472447E-2</v>
      </c>
      <c r="D330" s="73">
        <f>C330*'Расчет субсидий'!E330</f>
        <v>0.22527472527472447</v>
      </c>
      <c r="E330" s="74">
        <f t="shared" si="41"/>
        <v>1.227627410807457</v>
      </c>
      <c r="F330" s="32" t="s">
        <v>376</v>
      </c>
      <c r="G330" s="32" t="s">
        <v>376</v>
      </c>
      <c r="H330" s="32" t="s">
        <v>376</v>
      </c>
      <c r="I330" s="32" t="s">
        <v>376</v>
      </c>
      <c r="J330" s="32" t="s">
        <v>376</v>
      </c>
      <c r="K330" s="32" t="s">
        <v>376</v>
      </c>
      <c r="L330" s="73">
        <f>'Расчет субсидий'!P330-1</f>
        <v>7.1464710346572202E-2</v>
      </c>
      <c r="M330" s="73">
        <f>L330*'Расчет субсидий'!Q330</f>
        <v>1.429294206931444</v>
      </c>
      <c r="N330" s="74">
        <f t="shared" si="42"/>
        <v>7.788893069995078</v>
      </c>
      <c r="O330" s="73">
        <f>'Расчет субсидий'!R330-1</f>
        <v>0</v>
      </c>
      <c r="P330" s="73">
        <f>O330*'Расчет субсидий'!S330</f>
        <v>0</v>
      </c>
      <c r="Q330" s="74">
        <f t="shared" si="43"/>
        <v>0</v>
      </c>
      <c r="R330" s="73">
        <f>'Расчет субсидий'!V330-1</f>
        <v>-0.18387096774193545</v>
      </c>
      <c r="S330" s="73">
        <f>R330*'Расчет субсидий'!W330</f>
        <v>-3.6774193548387091</v>
      </c>
      <c r="T330" s="74">
        <f t="shared" si="44"/>
        <v>-20.039979165565072</v>
      </c>
      <c r="U330" s="73">
        <f>'Расчет субсидий'!Z330-1</f>
        <v>-0.17272727272727273</v>
      </c>
      <c r="V330" s="73">
        <f>U330*'Расчет субсидий'!AA330</f>
        <v>-5.1818181818181817</v>
      </c>
      <c r="W330" s="74">
        <f t="shared" si="45"/>
        <v>-28.238152460568969</v>
      </c>
      <c r="X330" s="32" t="s">
        <v>376</v>
      </c>
      <c r="Y330" s="32" t="s">
        <v>376</v>
      </c>
      <c r="Z330" s="32" t="s">
        <v>376</v>
      </c>
      <c r="AA330" s="31" t="s">
        <v>429</v>
      </c>
      <c r="AB330" s="31" t="s">
        <v>429</v>
      </c>
      <c r="AC330" s="31" t="s">
        <v>429</v>
      </c>
      <c r="AD330" s="73">
        <f>'Расчет субсидий'!AL330-1</f>
        <v>-0.26851851851851849</v>
      </c>
      <c r="AE330" s="73">
        <f>AD330*'Расчет субсидий'!AM330</f>
        <v>-5.3703703703703702</v>
      </c>
      <c r="AF330" s="74">
        <f t="shared" si="46"/>
        <v>-29.265661581941199</v>
      </c>
      <c r="AG330" s="73">
        <f t="shared" si="47"/>
        <v>-12.575038974821092</v>
      </c>
      <c r="AH330" s="31" t="str">
        <f>IF('Расчет субсидий'!AZ330="+",'Расчет субсидий'!AZ330,"-")</f>
        <v>-</v>
      </c>
    </row>
    <row r="331" spans="1:34" ht="15" customHeight="1">
      <c r="A331" s="38" t="s">
        <v>277</v>
      </c>
      <c r="B331" s="70">
        <f>'Расчет субсидий'!AS331</f>
        <v>90.327272727272771</v>
      </c>
      <c r="C331" s="73">
        <f>'Расчет субсидий'!D331-1</f>
        <v>-0.11839999999999995</v>
      </c>
      <c r="D331" s="73">
        <f>C331*'Расчет субсидий'!E331</f>
        <v>-1.1839999999999995</v>
      </c>
      <c r="E331" s="74">
        <f t="shared" si="41"/>
        <v>-1.8710726350997053</v>
      </c>
      <c r="F331" s="32" t="s">
        <v>376</v>
      </c>
      <c r="G331" s="32" t="s">
        <v>376</v>
      </c>
      <c r="H331" s="32" t="s">
        <v>376</v>
      </c>
      <c r="I331" s="32" t="s">
        <v>376</v>
      </c>
      <c r="J331" s="32" t="s">
        <v>376</v>
      </c>
      <c r="K331" s="32" t="s">
        <v>376</v>
      </c>
      <c r="L331" s="73">
        <f>'Расчет субсидий'!P331-1</f>
        <v>-0.74150141643059486</v>
      </c>
      <c r="M331" s="73">
        <f>L331*'Расчет субсидий'!Q331</f>
        <v>-14.830028328611897</v>
      </c>
      <c r="N331" s="74">
        <f t="shared" si="42"/>
        <v>-23.435861641401313</v>
      </c>
      <c r="O331" s="73">
        <f>'Расчет субсидий'!R331-1</f>
        <v>0</v>
      </c>
      <c r="P331" s="73">
        <f>O331*'Расчет субсидий'!S331</f>
        <v>0</v>
      </c>
      <c r="Q331" s="74">
        <f t="shared" si="43"/>
        <v>0</v>
      </c>
      <c r="R331" s="73">
        <f>'Расчет субсидий'!V331-1</f>
        <v>2.4555555555555557</v>
      </c>
      <c r="S331" s="73">
        <f>R331*'Расчет субсидий'!W331</f>
        <v>73.666666666666671</v>
      </c>
      <c r="T331" s="74">
        <f t="shared" si="44"/>
        <v>116.41527374916528</v>
      </c>
      <c r="U331" s="73">
        <f>'Расчет субсидий'!Z331-1</f>
        <v>0.1166666666666667</v>
      </c>
      <c r="V331" s="73">
        <f>U331*'Расчет субсидий'!AA331</f>
        <v>2.3333333333333339</v>
      </c>
      <c r="W331" s="74">
        <f t="shared" si="45"/>
        <v>3.6873616119645121</v>
      </c>
      <c r="X331" s="32" t="s">
        <v>376</v>
      </c>
      <c r="Y331" s="32" t="s">
        <v>376</v>
      </c>
      <c r="Z331" s="32" t="s">
        <v>376</v>
      </c>
      <c r="AA331" s="31" t="s">
        <v>429</v>
      </c>
      <c r="AB331" s="31" t="s">
        <v>429</v>
      </c>
      <c r="AC331" s="31" t="s">
        <v>429</v>
      </c>
      <c r="AD331" s="73">
        <f>'Расчет субсидий'!AL331-1</f>
        <v>-0.14137931034482754</v>
      </c>
      <c r="AE331" s="73">
        <f>AD331*'Расчет субсидий'!AM331</f>
        <v>-2.8275862068965507</v>
      </c>
      <c r="AF331" s="74">
        <f t="shared" si="46"/>
        <v>-4.4684283573560064</v>
      </c>
      <c r="AG331" s="73">
        <f t="shared" si="47"/>
        <v>57.158385464491559</v>
      </c>
      <c r="AH331" s="31" t="str">
        <f>IF('Расчет субсидий'!AZ331="+",'Расчет субсидий'!AZ331,"-")</f>
        <v>-</v>
      </c>
    </row>
    <row r="332" spans="1:34" ht="15" customHeight="1">
      <c r="A332" s="38" t="s">
        <v>325</v>
      </c>
      <c r="B332" s="70">
        <f>'Расчет субсидий'!AS332</f>
        <v>5.1727272727272293</v>
      </c>
      <c r="C332" s="73">
        <f>'Расчет субсидий'!D332-1</f>
        <v>1.5824915824915742E-2</v>
      </c>
      <c r="D332" s="73">
        <f>C332*'Расчет субсидий'!E332</f>
        <v>0.15824915824915742</v>
      </c>
      <c r="E332" s="74">
        <f t="shared" si="41"/>
        <v>1.2777466962380302</v>
      </c>
      <c r="F332" s="32" t="s">
        <v>376</v>
      </c>
      <c r="G332" s="32" t="s">
        <v>376</v>
      </c>
      <c r="H332" s="32" t="s">
        <v>376</v>
      </c>
      <c r="I332" s="32" t="s">
        <v>376</v>
      </c>
      <c r="J332" s="32" t="s">
        <v>376</v>
      </c>
      <c r="K332" s="32" t="s">
        <v>376</v>
      </c>
      <c r="L332" s="73">
        <f>'Расчет субсидий'!P332-1</f>
        <v>0.54515418502202651</v>
      </c>
      <c r="M332" s="73">
        <f>L332*'Расчет субсидий'!Q332</f>
        <v>10.903083700440529</v>
      </c>
      <c r="N332" s="74">
        <f t="shared" si="42"/>
        <v>88.034459906005722</v>
      </c>
      <c r="O332" s="73">
        <f>'Расчет субсидий'!R332-1</f>
        <v>0</v>
      </c>
      <c r="P332" s="73">
        <f>O332*'Расчет субсидий'!S332</f>
        <v>0</v>
      </c>
      <c r="Q332" s="74">
        <f t="shared" si="43"/>
        <v>0</v>
      </c>
      <c r="R332" s="73">
        <f>'Расчет субсидий'!V332-1</f>
        <v>9.6551724137931005E-2</v>
      </c>
      <c r="S332" s="73">
        <f>R332*'Расчет субсидий'!W332</f>
        <v>3.3793103448275854</v>
      </c>
      <c r="T332" s="74">
        <f t="shared" si="44"/>
        <v>27.285469802424284</v>
      </c>
      <c r="U332" s="73">
        <f>'Расчет субсидий'!Z332-1</f>
        <v>-1</v>
      </c>
      <c r="V332" s="73">
        <f>U332*'Расчет субсидий'!AA332</f>
        <v>-15</v>
      </c>
      <c r="W332" s="74">
        <f t="shared" si="45"/>
        <v>-121.11407514341393</v>
      </c>
      <c r="X332" s="32" t="s">
        <v>376</v>
      </c>
      <c r="Y332" s="32" t="s">
        <v>376</v>
      </c>
      <c r="Z332" s="32" t="s">
        <v>376</v>
      </c>
      <c r="AA332" s="31" t="s">
        <v>429</v>
      </c>
      <c r="AB332" s="31" t="s">
        <v>429</v>
      </c>
      <c r="AC332" s="31" t="s">
        <v>429</v>
      </c>
      <c r="AD332" s="73">
        <f>'Расчет субсидий'!AL332-1</f>
        <v>6.0000000000000053E-2</v>
      </c>
      <c r="AE332" s="73">
        <f>AD332*'Расчет субсидий'!AM332</f>
        <v>1.2000000000000011</v>
      </c>
      <c r="AF332" s="74">
        <f t="shared" si="46"/>
        <v>9.6891260114731228</v>
      </c>
      <c r="AG332" s="73">
        <f t="shared" si="47"/>
        <v>0.64064320351727311</v>
      </c>
      <c r="AH332" s="31" t="str">
        <f>IF('Расчет субсидий'!AZ332="+",'Расчет субсидий'!AZ332,"-")</f>
        <v>-</v>
      </c>
    </row>
    <row r="333" spans="1:34" ht="15" customHeight="1">
      <c r="A333" s="38" t="s">
        <v>326</v>
      </c>
      <c r="B333" s="70">
        <f>'Расчет субсидий'!AS333</f>
        <v>-210.5272727272727</v>
      </c>
      <c r="C333" s="73">
        <f>'Расчет субсидий'!D333-1</f>
        <v>-1</v>
      </c>
      <c r="D333" s="73">
        <f>C333*'Расчет субсидий'!E333</f>
        <v>0</v>
      </c>
      <c r="E333" s="74">
        <f t="shared" si="41"/>
        <v>0</v>
      </c>
      <c r="F333" s="32" t="s">
        <v>376</v>
      </c>
      <c r="G333" s="32" t="s">
        <v>376</v>
      </c>
      <c r="H333" s="32" t="s">
        <v>376</v>
      </c>
      <c r="I333" s="32" t="s">
        <v>376</v>
      </c>
      <c r="J333" s="32" t="s">
        <v>376</v>
      </c>
      <c r="K333" s="32" t="s">
        <v>376</v>
      </c>
      <c r="L333" s="73">
        <f>'Расчет субсидий'!P333-1</f>
        <v>-0.61166030979995334</v>
      </c>
      <c r="M333" s="73">
        <f>L333*'Расчет субсидий'!Q333</f>
        <v>-12.233206195999067</v>
      </c>
      <c r="N333" s="74">
        <f t="shared" si="42"/>
        <v>-159.72219157272519</v>
      </c>
      <c r="O333" s="73">
        <f>'Расчет субсидий'!R333-1</f>
        <v>0</v>
      </c>
      <c r="P333" s="73">
        <f>O333*'Расчет субсидий'!S333</f>
        <v>0</v>
      </c>
      <c r="Q333" s="74">
        <f t="shared" si="43"/>
        <v>0</v>
      </c>
      <c r="R333" s="73">
        <f>'Расчет субсидий'!V333-1</f>
        <v>-0.23851851851851857</v>
      </c>
      <c r="S333" s="73">
        <f>R333*'Расчет субсидий'!W333</f>
        <v>-7.1555555555555568</v>
      </c>
      <c r="T333" s="74">
        <f t="shared" si="44"/>
        <v>-93.426122060095295</v>
      </c>
      <c r="U333" s="73">
        <f>'Расчет субсидий'!Z333-1</f>
        <v>0.1333333333333333</v>
      </c>
      <c r="V333" s="73">
        <f>U333*'Расчет субсидий'!AA333</f>
        <v>2.6666666666666661</v>
      </c>
      <c r="W333" s="74">
        <f t="shared" si="45"/>
        <v>34.817188345377119</v>
      </c>
      <c r="X333" s="32" t="s">
        <v>376</v>
      </c>
      <c r="Y333" s="32" t="s">
        <v>376</v>
      </c>
      <c r="Z333" s="32" t="s">
        <v>376</v>
      </c>
      <c r="AA333" s="31" t="s">
        <v>429</v>
      </c>
      <c r="AB333" s="31" t="s">
        <v>429</v>
      </c>
      <c r="AC333" s="31" t="s">
        <v>429</v>
      </c>
      <c r="AD333" s="73">
        <f>'Расчет субсидий'!AL333-1</f>
        <v>2.9885057471264354E-2</v>
      </c>
      <c r="AE333" s="73">
        <f>AD333*'Расчет субсидий'!AM333</f>
        <v>0.59770114942528707</v>
      </c>
      <c r="AF333" s="74">
        <f t="shared" si="46"/>
        <v>7.8038525601707303</v>
      </c>
      <c r="AG333" s="73">
        <f t="shared" si="47"/>
        <v>-16.124393935462674</v>
      </c>
      <c r="AH333" s="31" t="str">
        <f>IF('Расчет субсидий'!AZ333="+",'Расчет субсидий'!AZ333,"-")</f>
        <v>-</v>
      </c>
    </row>
    <row r="334" spans="1:34" ht="15" customHeight="1">
      <c r="A334" s="38" t="s">
        <v>327</v>
      </c>
      <c r="B334" s="70">
        <f>'Расчет субсидий'!AS334</f>
        <v>3.8090909090908553</v>
      </c>
      <c r="C334" s="73">
        <f>'Расчет субсидий'!D334-1</f>
        <v>2.3255813953488413E-2</v>
      </c>
      <c r="D334" s="73">
        <f>C334*'Расчет субсидий'!E334</f>
        <v>0.23255813953488413</v>
      </c>
      <c r="E334" s="74">
        <f t="shared" si="41"/>
        <v>1.129690957577939</v>
      </c>
      <c r="F334" s="32" t="s">
        <v>376</v>
      </c>
      <c r="G334" s="32" t="s">
        <v>376</v>
      </c>
      <c r="H334" s="32" t="s">
        <v>376</v>
      </c>
      <c r="I334" s="32" t="s">
        <v>376</v>
      </c>
      <c r="J334" s="32" t="s">
        <v>376</v>
      </c>
      <c r="K334" s="32" t="s">
        <v>376</v>
      </c>
      <c r="L334" s="73">
        <f>'Расчет субсидий'!P334-1</f>
        <v>0.45526315789473681</v>
      </c>
      <c r="M334" s="73">
        <f>L334*'Расчет субсидий'!Q334</f>
        <v>9.1052631578947363</v>
      </c>
      <c r="N334" s="74">
        <f t="shared" si="42"/>
        <v>44.230373860117233</v>
      </c>
      <c r="O334" s="73">
        <f>'Расчет субсидий'!R334-1</f>
        <v>0</v>
      </c>
      <c r="P334" s="73">
        <f>O334*'Расчет субсидий'!S334</f>
        <v>0</v>
      </c>
      <c r="Q334" s="74">
        <f t="shared" si="43"/>
        <v>0</v>
      </c>
      <c r="R334" s="73">
        <f>'Расчет субсидий'!V334-1</f>
        <v>-4.7727272727272729E-2</v>
      </c>
      <c r="S334" s="73">
        <f>R334*'Расчет субсидий'!W334</f>
        <v>-1.4318181818181819</v>
      </c>
      <c r="T334" s="74">
        <f t="shared" si="44"/>
        <v>-6.9553018274514358</v>
      </c>
      <c r="U334" s="73">
        <f>'Расчет субсидий'!Z334-1</f>
        <v>-0.37222222222222223</v>
      </c>
      <c r="V334" s="73">
        <f>U334*'Расчет субсидий'!AA334</f>
        <v>-7.4444444444444446</v>
      </c>
      <c r="W334" s="74">
        <f t="shared" si="45"/>
        <v>-36.162662764244857</v>
      </c>
      <c r="X334" s="32" t="s">
        <v>376</v>
      </c>
      <c r="Y334" s="32" t="s">
        <v>376</v>
      </c>
      <c r="Z334" s="32" t="s">
        <v>376</v>
      </c>
      <c r="AA334" s="31" t="s">
        <v>429</v>
      </c>
      <c r="AB334" s="31" t="s">
        <v>429</v>
      </c>
      <c r="AC334" s="31" t="s">
        <v>429</v>
      </c>
      <c r="AD334" s="73">
        <f>'Расчет субсидий'!AL334-1</f>
        <v>1.6129032258064502E-2</v>
      </c>
      <c r="AE334" s="73">
        <f>AD334*'Расчет субсидий'!AM334</f>
        <v>0.32258064516129004</v>
      </c>
      <c r="AF334" s="74">
        <f t="shared" si="46"/>
        <v>1.5669906830919758</v>
      </c>
      <c r="AG334" s="73">
        <f t="shared" si="47"/>
        <v>0.78413931632828415</v>
      </c>
      <c r="AH334" s="31" t="str">
        <f>IF('Расчет субсидий'!AZ334="+",'Расчет субсидий'!AZ334,"-")</f>
        <v>-</v>
      </c>
    </row>
    <row r="335" spans="1:34" ht="15" customHeight="1">
      <c r="A335" s="38" t="s">
        <v>328</v>
      </c>
      <c r="B335" s="70">
        <f>'Расчет субсидий'!AS335</f>
        <v>24.318181818181813</v>
      </c>
      <c r="C335" s="73">
        <f>'Расчет субсидий'!D335-1</f>
        <v>-1</v>
      </c>
      <c r="D335" s="73">
        <f>C335*'Расчет субсидий'!E335</f>
        <v>0</v>
      </c>
      <c r="E335" s="74">
        <f t="shared" si="41"/>
        <v>0</v>
      </c>
      <c r="F335" s="32" t="s">
        <v>376</v>
      </c>
      <c r="G335" s="32" t="s">
        <v>376</v>
      </c>
      <c r="H335" s="32" t="s">
        <v>376</v>
      </c>
      <c r="I335" s="32" t="s">
        <v>376</v>
      </c>
      <c r="J335" s="32" t="s">
        <v>376</v>
      </c>
      <c r="K335" s="32" t="s">
        <v>376</v>
      </c>
      <c r="L335" s="73">
        <f>'Расчет субсидий'!P335-1</f>
        <v>-0.1975728873760545</v>
      </c>
      <c r="M335" s="73">
        <f>L335*'Расчет субсидий'!Q335</f>
        <v>-3.9514577475210899</v>
      </c>
      <c r="N335" s="74">
        <f t="shared" si="42"/>
        <v>-9.5531395416073224</v>
      </c>
      <c r="O335" s="73">
        <f>'Расчет субсидий'!R335-1</f>
        <v>0</v>
      </c>
      <c r="P335" s="73">
        <f>O335*'Расчет субсидий'!S335</f>
        <v>0</v>
      </c>
      <c r="Q335" s="74">
        <f t="shared" si="43"/>
        <v>0</v>
      </c>
      <c r="R335" s="73">
        <f>'Расчет субсидий'!V335-1</f>
        <v>1.0106382978723403</v>
      </c>
      <c r="S335" s="73">
        <f>R335*'Расчет субсидий'!W335</f>
        <v>20.212765957446805</v>
      </c>
      <c r="T335" s="74">
        <f t="shared" si="44"/>
        <v>48.866870418765338</v>
      </c>
      <c r="U335" s="73">
        <f>'Расчет субсидий'!Z335-1</f>
        <v>-0.22857142857142854</v>
      </c>
      <c r="V335" s="73">
        <f>U335*'Расчет субсидий'!AA335</f>
        <v>-6.8571428571428559</v>
      </c>
      <c r="W335" s="74">
        <f t="shared" si="45"/>
        <v>-16.577993934546555</v>
      </c>
      <c r="X335" s="32" t="s">
        <v>376</v>
      </c>
      <c r="Y335" s="32" t="s">
        <v>376</v>
      </c>
      <c r="Z335" s="32" t="s">
        <v>376</v>
      </c>
      <c r="AA335" s="31" t="s">
        <v>429</v>
      </c>
      <c r="AB335" s="31" t="s">
        <v>429</v>
      </c>
      <c r="AC335" s="31" t="s">
        <v>429</v>
      </c>
      <c r="AD335" s="73">
        <f>'Расчет субсидий'!AL335-1</f>
        <v>3.2727272727272716E-2</v>
      </c>
      <c r="AE335" s="73">
        <f>AD335*'Расчет субсидий'!AM335</f>
        <v>0.65454545454545432</v>
      </c>
      <c r="AF335" s="74">
        <f t="shared" si="46"/>
        <v>1.5824448755703528</v>
      </c>
      <c r="AG335" s="73">
        <f t="shared" si="47"/>
        <v>10.058710807328314</v>
      </c>
      <c r="AH335" s="31" t="str">
        <f>IF('Расчет субсидий'!AZ335="+",'Расчет субсидий'!AZ335,"-")</f>
        <v>-</v>
      </c>
    </row>
    <row r="336" spans="1:34" ht="15" customHeight="1">
      <c r="A336" s="38" t="s">
        <v>329</v>
      </c>
      <c r="B336" s="70">
        <f>'Расчет субсидий'!AS336</f>
        <v>11.5</v>
      </c>
      <c r="C336" s="73">
        <f>'Расчет субсидий'!D336-1</f>
        <v>1.4285714285714235E-2</v>
      </c>
      <c r="D336" s="73">
        <f>C336*'Расчет субсидий'!E336</f>
        <v>0.14285714285714235</v>
      </c>
      <c r="E336" s="74">
        <f t="shared" si="41"/>
        <v>0.64170258426032356</v>
      </c>
      <c r="F336" s="32" t="s">
        <v>376</v>
      </c>
      <c r="G336" s="32" t="s">
        <v>376</v>
      </c>
      <c r="H336" s="32" t="s">
        <v>376</v>
      </c>
      <c r="I336" s="32" t="s">
        <v>376</v>
      </c>
      <c r="J336" s="32" t="s">
        <v>376</v>
      </c>
      <c r="K336" s="32" t="s">
        <v>376</v>
      </c>
      <c r="L336" s="73">
        <f>'Расчет субсидий'!P336-1</f>
        <v>-0.68484946584655226</v>
      </c>
      <c r="M336" s="73">
        <f>L336*'Расчет субсидий'!Q336</f>
        <v>-13.696989316931045</v>
      </c>
      <c r="N336" s="74">
        <f t="shared" si="42"/>
        <v>-61.525754088825096</v>
      </c>
      <c r="O336" s="73">
        <f>'Расчет субсидий'!R336-1</f>
        <v>0</v>
      </c>
      <c r="P336" s="73">
        <f>O336*'Расчет субсидий'!S336</f>
        <v>0</v>
      </c>
      <c r="Q336" s="74">
        <f t="shared" si="43"/>
        <v>0</v>
      </c>
      <c r="R336" s="73">
        <f>'Расчет субсидий'!V336-1</f>
        <v>0.21333333333333337</v>
      </c>
      <c r="S336" s="73">
        <f>R336*'Расчет субсидий'!W336</f>
        <v>6.4000000000000012</v>
      </c>
      <c r="T336" s="74">
        <f t="shared" si="44"/>
        <v>28.748275774862602</v>
      </c>
      <c r="U336" s="73">
        <f>'Расчет субсидий'!Z336-1</f>
        <v>0.16666666666666674</v>
      </c>
      <c r="V336" s="73">
        <f>U336*'Расчет субсидий'!AA336</f>
        <v>3.3333333333333348</v>
      </c>
      <c r="W336" s="74">
        <f t="shared" si="45"/>
        <v>14.97306029940761</v>
      </c>
      <c r="X336" s="32" t="s">
        <v>376</v>
      </c>
      <c r="Y336" s="32" t="s">
        <v>376</v>
      </c>
      <c r="Z336" s="32" t="s">
        <v>376</v>
      </c>
      <c r="AA336" s="31" t="s">
        <v>429</v>
      </c>
      <c r="AB336" s="31" t="s">
        <v>429</v>
      </c>
      <c r="AC336" s="31" t="s">
        <v>429</v>
      </c>
      <c r="AD336" s="73">
        <f>'Расчет субсидий'!AL336-1</f>
        <v>0.31904761904761902</v>
      </c>
      <c r="AE336" s="73">
        <f>AD336*'Расчет субсидий'!AM336</f>
        <v>6.3809523809523805</v>
      </c>
      <c r="AF336" s="74">
        <f t="shared" si="46"/>
        <v>28.662715430294554</v>
      </c>
      <c r="AG336" s="73">
        <f t="shared" si="47"/>
        <v>2.5601535402118136</v>
      </c>
      <c r="AH336" s="31" t="str">
        <f>IF('Расчет субсидий'!AZ336="+",'Расчет субсидий'!AZ336,"-")</f>
        <v>-</v>
      </c>
    </row>
    <row r="337" spans="1:34" ht="15" customHeight="1">
      <c r="A337" s="38" t="s">
        <v>330</v>
      </c>
      <c r="B337" s="70">
        <f>'Расчет субсидий'!AS337</f>
        <v>3.4272727272727082</v>
      </c>
      <c r="C337" s="73">
        <f>'Расчет субсидий'!D337-1</f>
        <v>3.0499999999999972E-2</v>
      </c>
      <c r="D337" s="73">
        <f>C337*'Расчет субсидий'!E337</f>
        <v>0.30499999999999972</v>
      </c>
      <c r="E337" s="74">
        <f t="shared" si="41"/>
        <v>0.63505583130942966</v>
      </c>
      <c r="F337" s="32" t="s">
        <v>376</v>
      </c>
      <c r="G337" s="32" t="s">
        <v>376</v>
      </c>
      <c r="H337" s="32" t="s">
        <v>376</v>
      </c>
      <c r="I337" s="32" t="s">
        <v>376</v>
      </c>
      <c r="J337" s="32" t="s">
        <v>376</v>
      </c>
      <c r="K337" s="32" t="s">
        <v>376</v>
      </c>
      <c r="L337" s="73">
        <f>'Расчет субсидий'!P337-1</f>
        <v>-0.67128205128205132</v>
      </c>
      <c r="M337" s="73">
        <f>L337*'Расчет субсидий'!Q337</f>
        <v>-13.425641025641026</v>
      </c>
      <c r="N337" s="74">
        <f t="shared" si="42"/>
        <v>-27.954202040657229</v>
      </c>
      <c r="O337" s="73">
        <f>'Расчет субсидий'!R337-1</f>
        <v>0</v>
      </c>
      <c r="P337" s="73">
        <f>O337*'Расчет субсидий'!S337</f>
        <v>0</v>
      </c>
      <c r="Q337" s="74">
        <f t="shared" si="43"/>
        <v>0</v>
      </c>
      <c r="R337" s="73">
        <f>'Расчет субсидий'!V337-1</f>
        <v>0.56666666666666665</v>
      </c>
      <c r="S337" s="73">
        <f>R337*'Расчет субсидий'!W337</f>
        <v>14.166666666666666</v>
      </c>
      <c r="T337" s="74">
        <f t="shared" si="44"/>
        <v>29.497128776667527</v>
      </c>
      <c r="U337" s="73">
        <f>'Расчет субсидий'!Z337-1</f>
        <v>0</v>
      </c>
      <c r="V337" s="73">
        <f>U337*'Расчет субсидий'!AA337</f>
        <v>0</v>
      </c>
      <c r="W337" s="74">
        <f t="shared" si="45"/>
        <v>0</v>
      </c>
      <c r="X337" s="32" t="s">
        <v>376</v>
      </c>
      <c r="Y337" s="32" t="s">
        <v>376</v>
      </c>
      <c r="Z337" s="32" t="s">
        <v>376</v>
      </c>
      <c r="AA337" s="31" t="s">
        <v>429</v>
      </c>
      <c r="AB337" s="31" t="s">
        <v>429</v>
      </c>
      <c r="AC337" s="31" t="s">
        <v>429</v>
      </c>
      <c r="AD337" s="73">
        <f>'Расчет субсидий'!AL337-1</f>
        <v>3.0000000000000027E-2</v>
      </c>
      <c r="AE337" s="73">
        <f>AD337*'Расчет субсидий'!AM337</f>
        <v>0.60000000000000053</v>
      </c>
      <c r="AF337" s="74">
        <f t="shared" si="46"/>
        <v>1.2492901599529789</v>
      </c>
      <c r="AG337" s="73">
        <f t="shared" si="47"/>
        <v>1.6460256410256404</v>
      </c>
      <c r="AH337" s="31" t="str">
        <f>IF('Расчет субсидий'!AZ337="+",'Расчет субсидий'!AZ337,"-")</f>
        <v>-</v>
      </c>
    </row>
    <row r="338" spans="1:34" ht="15" customHeight="1">
      <c r="A338" s="38" t="s">
        <v>331</v>
      </c>
      <c r="B338" s="70">
        <f>'Расчет субсидий'!AS338</f>
        <v>74.063636363636419</v>
      </c>
      <c r="C338" s="73">
        <f>'Расчет субсидий'!D338-1</f>
        <v>-0.36003184713375802</v>
      </c>
      <c r="D338" s="73">
        <f>C338*'Расчет субсидий'!E338</f>
        <v>-3.6003184713375802</v>
      </c>
      <c r="E338" s="74">
        <f t="shared" si="41"/>
        <v>-14.513383088853853</v>
      </c>
      <c r="F338" s="32" t="s">
        <v>376</v>
      </c>
      <c r="G338" s="32" t="s">
        <v>376</v>
      </c>
      <c r="H338" s="32" t="s">
        <v>376</v>
      </c>
      <c r="I338" s="32" t="s">
        <v>376</v>
      </c>
      <c r="J338" s="32" t="s">
        <v>376</v>
      </c>
      <c r="K338" s="32" t="s">
        <v>376</v>
      </c>
      <c r="L338" s="73">
        <f>'Расчет субсидий'!P338-1</f>
        <v>0.17644817073170738</v>
      </c>
      <c r="M338" s="73">
        <f>L338*'Расчет субсидий'!Q338</f>
        <v>3.5289634146341475</v>
      </c>
      <c r="N338" s="74">
        <f t="shared" si="42"/>
        <v>14.225740958995528</v>
      </c>
      <c r="O338" s="73">
        <f>'Расчет субсидий'!R338-1</f>
        <v>0</v>
      </c>
      <c r="P338" s="73">
        <f>O338*'Расчет субсидий'!S338</f>
        <v>0</v>
      </c>
      <c r="Q338" s="74">
        <f t="shared" si="43"/>
        <v>0</v>
      </c>
      <c r="R338" s="73">
        <f>'Расчет субсидий'!V338-1</f>
        <v>0.5168627450980392</v>
      </c>
      <c r="S338" s="73">
        <f>R338*'Расчет субсидий'!W338</f>
        <v>10.337254901960783</v>
      </c>
      <c r="T338" s="74">
        <f t="shared" si="44"/>
        <v>41.670908191505362</v>
      </c>
      <c r="U338" s="73">
        <f>'Расчет субсидий'!Z338-1</f>
        <v>0.19545454545454555</v>
      </c>
      <c r="V338" s="73">
        <f>U338*'Расчет субсидий'!AA338</f>
        <v>5.8636363636363669</v>
      </c>
      <c r="W338" s="74">
        <f t="shared" si="45"/>
        <v>23.637131413980718</v>
      </c>
      <c r="X338" s="32" t="s">
        <v>376</v>
      </c>
      <c r="Y338" s="32" t="s">
        <v>376</v>
      </c>
      <c r="Z338" s="32" t="s">
        <v>376</v>
      </c>
      <c r="AA338" s="31" t="s">
        <v>429</v>
      </c>
      <c r="AB338" s="31" t="s">
        <v>429</v>
      </c>
      <c r="AC338" s="31" t="s">
        <v>429</v>
      </c>
      <c r="AD338" s="73">
        <f>'Расчет субсидий'!AL338-1</f>
        <v>0.11216730038022815</v>
      </c>
      <c r="AE338" s="73">
        <f>AD338*'Расчет субсидий'!AM338</f>
        <v>2.243346007604563</v>
      </c>
      <c r="AF338" s="74">
        <f t="shared" si="46"/>
        <v>9.0432388880086521</v>
      </c>
      <c r="AG338" s="73">
        <f t="shared" si="47"/>
        <v>18.372882216498283</v>
      </c>
      <c r="AH338" s="31" t="str">
        <f>IF('Расчет субсидий'!AZ338="+",'Расчет субсидий'!AZ338,"-")</f>
        <v>-</v>
      </c>
    </row>
    <row r="339" spans="1:34" ht="15" customHeight="1">
      <c r="A339" s="38" t="s">
        <v>332</v>
      </c>
      <c r="B339" s="70">
        <f>'Расчет субсидий'!AS339</f>
        <v>343.80909090909108</v>
      </c>
      <c r="C339" s="73">
        <f>'Расчет субсидий'!D339-1</f>
        <v>5.2248062015503915E-2</v>
      </c>
      <c r="D339" s="73">
        <f>C339*'Расчет субсидий'!E339</f>
        <v>0.52248062015503915</v>
      </c>
      <c r="E339" s="74">
        <f t="shared" si="41"/>
        <v>8.1284388225722939</v>
      </c>
      <c r="F339" s="32" t="s">
        <v>376</v>
      </c>
      <c r="G339" s="32" t="s">
        <v>376</v>
      </c>
      <c r="H339" s="32" t="s">
        <v>376</v>
      </c>
      <c r="I339" s="32" t="s">
        <v>376</v>
      </c>
      <c r="J339" s="32" t="s">
        <v>376</v>
      </c>
      <c r="K339" s="32" t="s">
        <v>376</v>
      </c>
      <c r="L339" s="73">
        <f>'Расчет субсидий'!P339-1</f>
        <v>-0.24309417449174953</v>
      </c>
      <c r="M339" s="73">
        <f>L339*'Расчет субсидий'!Q339</f>
        <v>-4.861883489834991</v>
      </c>
      <c r="N339" s="74">
        <f t="shared" si="42"/>
        <v>-75.638255248340357</v>
      </c>
      <c r="O339" s="73">
        <f>'Расчет субсидий'!R339-1</f>
        <v>0</v>
      </c>
      <c r="P339" s="73">
        <f>O339*'Расчет субсидий'!S339</f>
        <v>0</v>
      </c>
      <c r="Q339" s="74">
        <f t="shared" si="43"/>
        <v>0</v>
      </c>
      <c r="R339" s="73">
        <f>'Расчет субсидий'!V339-1</f>
        <v>0.63506493506493511</v>
      </c>
      <c r="S339" s="73">
        <f>R339*'Расчет субсидий'!W339</f>
        <v>12.701298701298702</v>
      </c>
      <c r="T339" s="74">
        <f t="shared" si="44"/>
        <v>197.59915579277913</v>
      </c>
      <c r="U339" s="73">
        <f>'Расчет субсидий'!Z339-1</f>
        <v>0.43124999999999991</v>
      </c>
      <c r="V339" s="73">
        <f>U339*'Расчет субсидий'!AA339</f>
        <v>12.937499999999996</v>
      </c>
      <c r="W339" s="74">
        <f t="shared" si="45"/>
        <v>201.27383334490705</v>
      </c>
      <c r="X339" s="32" t="s">
        <v>376</v>
      </c>
      <c r="Y339" s="32" t="s">
        <v>376</v>
      </c>
      <c r="Z339" s="32" t="s">
        <v>376</v>
      </c>
      <c r="AA339" s="31" t="s">
        <v>429</v>
      </c>
      <c r="AB339" s="31" t="s">
        <v>429</v>
      </c>
      <c r="AC339" s="31" t="s">
        <v>429</v>
      </c>
      <c r="AD339" s="73">
        <f>'Расчет субсидий'!AL339-1</f>
        <v>4.0000000000000036E-2</v>
      </c>
      <c r="AE339" s="73">
        <f>AD339*'Расчет субсидий'!AM339</f>
        <v>0.80000000000000071</v>
      </c>
      <c r="AF339" s="74">
        <f t="shared" si="46"/>
        <v>12.445918197173008</v>
      </c>
      <c r="AG339" s="73">
        <f t="shared" si="47"/>
        <v>22.099395831618747</v>
      </c>
      <c r="AH339" s="31" t="str">
        <f>IF('Расчет субсидий'!AZ339="+",'Расчет субсидий'!AZ339,"-")</f>
        <v>-</v>
      </c>
    </row>
    <row r="340" spans="1:34" ht="15" customHeight="1">
      <c r="A340" s="37" t="s">
        <v>333</v>
      </c>
      <c r="B340" s="75"/>
      <c r="C340" s="76"/>
      <c r="D340" s="76"/>
      <c r="E340" s="77"/>
      <c r="F340" s="76"/>
      <c r="G340" s="76"/>
      <c r="H340" s="77"/>
      <c r="I340" s="77"/>
      <c r="J340" s="77"/>
      <c r="K340" s="77"/>
      <c r="L340" s="76"/>
      <c r="M340" s="76"/>
      <c r="N340" s="77"/>
      <c r="O340" s="76"/>
      <c r="P340" s="76"/>
      <c r="Q340" s="77"/>
      <c r="R340" s="76"/>
      <c r="S340" s="76"/>
      <c r="T340" s="77"/>
      <c r="U340" s="76"/>
      <c r="V340" s="76"/>
      <c r="W340" s="77"/>
      <c r="X340" s="77"/>
      <c r="Y340" s="77"/>
      <c r="Z340" s="77"/>
      <c r="AA340" s="77"/>
      <c r="AB340" s="77"/>
      <c r="AC340" s="77"/>
      <c r="AD340" s="76"/>
      <c r="AE340" s="76"/>
      <c r="AF340" s="77"/>
      <c r="AG340" s="77"/>
      <c r="AH340" s="78"/>
    </row>
    <row r="341" spans="1:34" ht="15" customHeight="1">
      <c r="A341" s="38" t="s">
        <v>334</v>
      </c>
      <c r="B341" s="70">
        <f>'Расчет субсидий'!AS341</f>
        <v>-41.663636363636215</v>
      </c>
      <c r="C341" s="73">
        <f>'Расчет субсидий'!D341-1</f>
        <v>-0.11340206185567014</v>
      </c>
      <c r="D341" s="73">
        <f>C341*'Расчет субсидий'!E341</f>
        <v>-1.1340206185567014</v>
      </c>
      <c r="E341" s="74">
        <f t="shared" si="41"/>
        <v>-10.448805604131042</v>
      </c>
      <c r="F341" s="32" t="s">
        <v>376</v>
      </c>
      <c r="G341" s="32" t="s">
        <v>376</v>
      </c>
      <c r="H341" s="32" t="s">
        <v>376</v>
      </c>
      <c r="I341" s="32" t="s">
        <v>376</v>
      </c>
      <c r="J341" s="32" t="s">
        <v>376</v>
      </c>
      <c r="K341" s="32" t="s">
        <v>376</v>
      </c>
      <c r="L341" s="73">
        <f>'Расчет субсидий'!P341-1</f>
        <v>-0.19657693585908931</v>
      </c>
      <c r="M341" s="73">
        <f>L341*'Расчет субсидий'!Q341</f>
        <v>-3.9315387171817862</v>
      </c>
      <c r="N341" s="74">
        <f t="shared" si="42"/>
        <v>-36.224988425017074</v>
      </c>
      <c r="O341" s="73">
        <f>'Расчет субсидий'!R341-1</f>
        <v>0</v>
      </c>
      <c r="P341" s="73">
        <f>O341*'Расчет субсидий'!S341</f>
        <v>0</v>
      </c>
      <c r="Q341" s="74">
        <f t="shared" si="43"/>
        <v>0</v>
      </c>
      <c r="R341" s="73">
        <f>'Расчет субсидий'!V341-1</f>
        <v>-1.4285714285714235E-2</v>
      </c>
      <c r="S341" s="73">
        <f>R341*'Расчет субсидий'!W341</f>
        <v>-0.35714285714285587</v>
      </c>
      <c r="T341" s="74">
        <f t="shared" si="44"/>
        <v>-3.290695271430867</v>
      </c>
      <c r="U341" s="73">
        <f>'Расчет субсидий'!Z341-1</f>
        <v>3.6036036036036112E-2</v>
      </c>
      <c r="V341" s="73">
        <f>U341*'Расчет субсидий'!AA341</f>
        <v>0.9009009009009028</v>
      </c>
      <c r="W341" s="74">
        <f t="shared" si="45"/>
        <v>8.300852936942773</v>
      </c>
      <c r="X341" s="32" t="s">
        <v>376</v>
      </c>
      <c r="Y341" s="32" t="s">
        <v>376</v>
      </c>
      <c r="Z341" s="32" t="s">
        <v>376</v>
      </c>
      <c r="AA341" s="31" t="s">
        <v>429</v>
      </c>
      <c r="AB341" s="31" t="s">
        <v>429</v>
      </c>
      <c r="AC341" s="31" t="s">
        <v>429</v>
      </c>
      <c r="AD341" s="73">
        <f>'Расчет субсидий'!AL341-1</f>
        <v>0</v>
      </c>
      <c r="AE341" s="73">
        <f>AD341*'Расчет субсидий'!AM341</f>
        <v>0</v>
      </c>
      <c r="AF341" s="74">
        <f t="shared" si="46"/>
        <v>0</v>
      </c>
      <c r="AG341" s="73">
        <f t="shared" si="47"/>
        <v>-4.5218012919804416</v>
      </c>
      <c r="AH341" s="31" t="str">
        <f>IF('Расчет субсидий'!AZ341="+",'Расчет субсидий'!AZ341,"-")</f>
        <v>-</v>
      </c>
    </row>
    <row r="342" spans="1:34" ht="15" customHeight="1">
      <c r="A342" s="38" t="s">
        <v>335</v>
      </c>
      <c r="B342" s="70">
        <f>'Расчет субсидий'!AS342</f>
        <v>-4.8727272727272748</v>
      </c>
      <c r="C342" s="73">
        <f>'Расчет субсидий'!D342-1</f>
        <v>-1</v>
      </c>
      <c r="D342" s="73">
        <f>C342*'Расчет субсидий'!E342</f>
        <v>0</v>
      </c>
      <c r="E342" s="74">
        <f t="shared" si="41"/>
        <v>0</v>
      </c>
      <c r="F342" s="32" t="s">
        <v>376</v>
      </c>
      <c r="G342" s="32" t="s">
        <v>376</v>
      </c>
      <c r="H342" s="32" t="s">
        <v>376</v>
      </c>
      <c r="I342" s="32" t="s">
        <v>376</v>
      </c>
      <c r="J342" s="32" t="s">
        <v>376</v>
      </c>
      <c r="K342" s="32" t="s">
        <v>376</v>
      </c>
      <c r="L342" s="73">
        <f>'Расчет субсидий'!P342-1</f>
        <v>-5.2600818234950331E-2</v>
      </c>
      <c r="M342" s="73">
        <f>L342*'Расчет субсидий'!Q342</f>
        <v>-1.0520163646990066</v>
      </c>
      <c r="N342" s="74">
        <f t="shared" si="42"/>
        <v>-8.319728169532846</v>
      </c>
      <c r="O342" s="73">
        <f>'Расчет субсидий'!R342-1</f>
        <v>0</v>
      </c>
      <c r="P342" s="73">
        <f>O342*'Расчет субсидий'!S342</f>
        <v>0</v>
      </c>
      <c r="Q342" s="74">
        <f t="shared" si="43"/>
        <v>0</v>
      </c>
      <c r="R342" s="73">
        <f>'Расчет субсидий'!V342-1</f>
        <v>-2.0000000000000018E-3</v>
      </c>
      <c r="S342" s="73">
        <f>R342*'Расчет субсидий'!W342</f>
        <v>-6.0000000000000053E-2</v>
      </c>
      <c r="T342" s="74">
        <f t="shared" si="44"/>
        <v>-0.47450182993569029</v>
      </c>
      <c r="U342" s="73">
        <f>'Расчет субсидий'!Z342-1</f>
        <v>2.4793388429752206E-2</v>
      </c>
      <c r="V342" s="73">
        <f>U342*'Расчет субсидий'!AA342</f>
        <v>0.49586776859504411</v>
      </c>
      <c r="W342" s="74">
        <f t="shared" si="45"/>
        <v>3.9215027267412608</v>
      </c>
      <c r="X342" s="32" t="s">
        <v>376</v>
      </c>
      <c r="Y342" s="32" t="s">
        <v>376</v>
      </c>
      <c r="Z342" s="32" t="s">
        <v>376</v>
      </c>
      <c r="AA342" s="31" t="s">
        <v>429</v>
      </c>
      <c r="AB342" s="31" t="s">
        <v>429</v>
      </c>
      <c r="AC342" s="31" t="s">
        <v>429</v>
      </c>
      <c r="AD342" s="73">
        <f>'Расчет субсидий'!AL342-1</f>
        <v>0</v>
      </c>
      <c r="AE342" s="73">
        <f>AD342*'Расчет субсидий'!AM342</f>
        <v>0</v>
      </c>
      <c r="AF342" s="74">
        <f t="shared" si="46"/>
        <v>0</v>
      </c>
      <c r="AG342" s="73">
        <f t="shared" si="47"/>
        <v>-0.61614859610396255</v>
      </c>
      <c r="AH342" s="31" t="str">
        <f>IF('Расчет субсидий'!AZ342="+",'Расчет субсидий'!AZ342,"-")</f>
        <v>-</v>
      </c>
    </row>
    <row r="343" spans="1:34" ht="15" customHeight="1">
      <c r="A343" s="38" t="s">
        <v>336</v>
      </c>
      <c r="B343" s="70">
        <f>'Расчет субсидий'!AS343</f>
        <v>44.045454545454504</v>
      </c>
      <c r="C343" s="73">
        <f>'Расчет субсидий'!D343-1</f>
        <v>-9.1911764705882026E-3</v>
      </c>
      <c r="D343" s="73">
        <f>C343*'Расчет субсидий'!E343</f>
        <v>-9.1911764705882026E-2</v>
      </c>
      <c r="E343" s="74">
        <f t="shared" si="41"/>
        <v>-0.60921560175820477</v>
      </c>
      <c r="F343" s="32" t="s">
        <v>376</v>
      </c>
      <c r="G343" s="32" t="s">
        <v>376</v>
      </c>
      <c r="H343" s="32" t="s">
        <v>376</v>
      </c>
      <c r="I343" s="32" t="s">
        <v>376</v>
      </c>
      <c r="J343" s="32" t="s">
        <v>376</v>
      </c>
      <c r="K343" s="32" t="s">
        <v>376</v>
      </c>
      <c r="L343" s="73">
        <f>'Расчет субсидий'!P343-1</f>
        <v>0.32404946261412237</v>
      </c>
      <c r="M343" s="73">
        <f>L343*'Расчет субсидий'!Q343</f>
        <v>6.4809892522824475</v>
      </c>
      <c r="N343" s="74">
        <f t="shared" si="42"/>
        <v>42.957719068416822</v>
      </c>
      <c r="O343" s="73">
        <f>'Расчет субсидий'!R343-1</f>
        <v>0</v>
      </c>
      <c r="P343" s="73">
        <f>O343*'Расчет субсидий'!S343</f>
        <v>0</v>
      </c>
      <c r="Q343" s="74">
        <f t="shared" si="43"/>
        <v>0</v>
      </c>
      <c r="R343" s="73">
        <f>'Расчет субсидий'!V343-1</f>
        <v>2.3323615160351086E-3</v>
      </c>
      <c r="S343" s="73">
        <f>R343*'Расчет субсидий'!W343</f>
        <v>6.9970845481053257E-2</v>
      </c>
      <c r="T343" s="74">
        <f t="shared" si="44"/>
        <v>0.46378535839974172</v>
      </c>
      <c r="U343" s="73">
        <f>'Расчет субсидий'!Z343-1</f>
        <v>9.302325581395321E-3</v>
      </c>
      <c r="V343" s="73">
        <f>U343*'Расчет субсидий'!AA343</f>
        <v>0.18604651162790642</v>
      </c>
      <c r="W343" s="74">
        <f t="shared" si="45"/>
        <v>1.2331657203961437</v>
      </c>
      <c r="X343" s="32" t="s">
        <v>376</v>
      </c>
      <c r="Y343" s="32" t="s">
        <v>376</v>
      </c>
      <c r="Z343" s="32" t="s">
        <v>376</v>
      </c>
      <c r="AA343" s="31" t="s">
        <v>429</v>
      </c>
      <c r="AB343" s="31" t="s">
        <v>429</v>
      </c>
      <c r="AC343" s="31" t="s">
        <v>429</v>
      </c>
      <c r="AD343" s="73">
        <f>'Расчет субсидий'!AL343-1</f>
        <v>0</v>
      </c>
      <c r="AE343" s="73">
        <f>AD343*'Расчет субсидий'!AM343</f>
        <v>0</v>
      </c>
      <c r="AF343" s="74">
        <f t="shared" si="46"/>
        <v>0</v>
      </c>
      <c r="AG343" s="73">
        <f t="shared" si="47"/>
        <v>6.6450948446855245</v>
      </c>
      <c r="AH343" s="31" t="str">
        <f>IF('Расчет субсидий'!AZ343="+",'Расчет субсидий'!AZ343,"-")</f>
        <v>-</v>
      </c>
    </row>
    <row r="344" spans="1:34" ht="15" customHeight="1">
      <c r="A344" s="38" t="s">
        <v>337</v>
      </c>
      <c r="B344" s="70">
        <f>'Расчет субсидий'!AS344</f>
        <v>-17.463636363636169</v>
      </c>
      <c r="C344" s="73">
        <f>'Расчет субсидий'!D344-1</f>
        <v>-1.7261904761904812E-2</v>
      </c>
      <c r="D344" s="73">
        <f>C344*'Расчет субсидий'!E344</f>
        <v>-0.17261904761904812</v>
      </c>
      <c r="E344" s="74">
        <f t="shared" si="41"/>
        <v>-1.6520215527059863</v>
      </c>
      <c r="F344" s="32" t="s">
        <v>376</v>
      </c>
      <c r="G344" s="32" t="s">
        <v>376</v>
      </c>
      <c r="H344" s="32" t="s">
        <v>376</v>
      </c>
      <c r="I344" s="32" t="s">
        <v>376</v>
      </c>
      <c r="J344" s="32" t="s">
        <v>376</v>
      </c>
      <c r="K344" s="32" t="s">
        <v>376</v>
      </c>
      <c r="L344" s="73">
        <f>'Расчет субсидий'!P344-1</f>
        <v>-0.11836502980414421</v>
      </c>
      <c r="M344" s="73">
        <f>L344*'Расчет субсидий'!Q344</f>
        <v>-2.3673005960828841</v>
      </c>
      <c r="N344" s="74">
        <f t="shared" si="42"/>
        <v>-22.655852065024956</v>
      </c>
      <c r="O344" s="73">
        <f>'Расчет субсидий'!R344-1</f>
        <v>0</v>
      </c>
      <c r="P344" s="73">
        <f>O344*'Расчет субсидий'!S344</f>
        <v>0</v>
      </c>
      <c r="Q344" s="74">
        <f t="shared" si="43"/>
        <v>0</v>
      </c>
      <c r="R344" s="73">
        <f>'Расчет субсидий'!V344-1</f>
        <v>-2.4242424242424176E-2</v>
      </c>
      <c r="S344" s="73">
        <f>R344*'Расчет субсидий'!W344</f>
        <v>-0.48484848484848353</v>
      </c>
      <c r="T344" s="74">
        <f t="shared" si="44"/>
        <v>-4.6401608502337153</v>
      </c>
      <c r="U344" s="73">
        <f>'Расчет субсидий'!Z344-1</f>
        <v>4.0000000000000036E-2</v>
      </c>
      <c r="V344" s="73">
        <f>U344*'Расчет субсидий'!AA344</f>
        <v>1.2000000000000011</v>
      </c>
      <c r="W344" s="74">
        <f t="shared" si="45"/>
        <v>11.484398104328486</v>
      </c>
      <c r="X344" s="32" t="s">
        <v>376</v>
      </c>
      <c r="Y344" s="32" t="s">
        <v>376</v>
      </c>
      <c r="Z344" s="32" t="s">
        <v>376</v>
      </c>
      <c r="AA344" s="31" t="s">
        <v>429</v>
      </c>
      <c r="AB344" s="31" t="s">
        <v>429</v>
      </c>
      <c r="AC344" s="31" t="s">
        <v>429</v>
      </c>
      <c r="AD344" s="73">
        <f>'Расчет субсидий'!AL344-1</f>
        <v>0</v>
      </c>
      <c r="AE344" s="73">
        <f>AD344*'Расчет субсидий'!AM344</f>
        <v>0</v>
      </c>
      <c r="AF344" s="74">
        <f t="shared" si="46"/>
        <v>0</v>
      </c>
      <c r="AG344" s="73">
        <f t="shared" si="47"/>
        <v>-1.8247681285504145</v>
      </c>
      <c r="AH344" s="31" t="str">
        <f>IF('Расчет субсидий'!AZ344="+",'Расчет субсидий'!AZ344,"-")</f>
        <v>-</v>
      </c>
    </row>
    <row r="345" spans="1:34" ht="15" customHeight="1">
      <c r="A345" s="38" t="s">
        <v>338</v>
      </c>
      <c r="B345" s="70">
        <f>'Расчет субсидий'!AS345</f>
        <v>4.6818181818181301</v>
      </c>
      <c r="C345" s="73">
        <f>'Расчет субсидий'!D345-1</f>
        <v>-2.9962546816479363E-2</v>
      </c>
      <c r="D345" s="73">
        <f>C345*'Расчет субсидий'!E345</f>
        <v>-0.29962546816479363</v>
      </c>
      <c r="E345" s="74">
        <f t="shared" si="41"/>
        <v>-1.2079177215480317</v>
      </c>
      <c r="F345" s="32" t="s">
        <v>376</v>
      </c>
      <c r="G345" s="32" t="s">
        <v>376</v>
      </c>
      <c r="H345" s="32" t="s">
        <v>376</v>
      </c>
      <c r="I345" s="32" t="s">
        <v>376</v>
      </c>
      <c r="J345" s="32" t="s">
        <v>376</v>
      </c>
      <c r="K345" s="32" t="s">
        <v>376</v>
      </c>
      <c r="L345" s="73">
        <f>'Расчет субсидий'!P345-1</f>
        <v>3.0937880633373993E-2</v>
      </c>
      <c r="M345" s="73">
        <f>L345*'Расчет субсидий'!Q345</f>
        <v>0.61875761266747986</v>
      </c>
      <c r="N345" s="74">
        <f t="shared" si="42"/>
        <v>2.4944751534696916</v>
      </c>
      <c r="O345" s="73">
        <f>'Расчет субсидий'!R345-1</f>
        <v>0</v>
      </c>
      <c r="P345" s="73">
        <f>O345*'Расчет субсидий'!S345</f>
        <v>0</v>
      </c>
      <c r="Q345" s="74">
        <f t="shared" si="43"/>
        <v>0</v>
      </c>
      <c r="R345" s="73">
        <f>'Расчет субсидий'!V345-1</f>
        <v>2.1276595744680771E-2</v>
      </c>
      <c r="S345" s="73">
        <f>R345*'Расчет субсидий'!W345</f>
        <v>0.42553191489361541</v>
      </c>
      <c r="T345" s="74">
        <f t="shared" si="44"/>
        <v>1.7155001683687428</v>
      </c>
      <c r="U345" s="73">
        <f>'Расчет субсидий'!Z345-1</f>
        <v>1.388888888888884E-2</v>
      </c>
      <c r="V345" s="73">
        <f>U345*'Расчет субсидий'!AA345</f>
        <v>0.41666666666666519</v>
      </c>
      <c r="W345" s="74">
        <f t="shared" si="45"/>
        <v>1.6797605815277277</v>
      </c>
      <c r="X345" s="32" t="s">
        <v>376</v>
      </c>
      <c r="Y345" s="32" t="s">
        <v>376</v>
      </c>
      <c r="Z345" s="32" t="s">
        <v>376</v>
      </c>
      <c r="AA345" s="31" t="s">
        <v>429</v>
      </c>
      <c r="AB345" s="31" t="s">
        <v>429</v>
      </c>
      <c r="AC345" s="31" t="s">
        <v>429</v>
      </c>
      <c r="AD345" s="73">
        <f>'Расчет субсидий'!AL345-1</f>
        <v>0</v>
      </c>
      <c r="AE345" s="73">
        <f>AD345*'Расчет субсидий'!AM345</f>
        <v>0</v>
      </c>
      <c r="AF345" s="74">
        <f t="shared" si="46"/>
        <v>0</v>
      </c>
      <c r="AG345" s="73">
        <f t="shared" si="47"/>
        <v>1.1613307260629668</v>
      </c>
      <c r="AH345" s="31" t="str">
        <f>IF('Расчет субсидий'!AZ345="+",'Расчет субсидий'!AZ345,"-")</f>
        <v>-</v>
      </c>
    </row>
    <row r="346" spans="1:34" ht="15" customHeight="1">
      <c r="A346" s="38" t="s">
        <v>339</v>
      </c>
      <c r="B346" s="70">
        <f>'Расчет субсидий'!AS346</f>
        <v>-9.2636363636363654</v>
      </c>
      <c r="C346" s="73">
        <f>'Расчет субсидий'!D346-1</f>
        <v>-6.951219512195117E-2</v>
      </c>
      <c r="D346" s="73">
        <f>C346*'Расчет субсидий'!E346</f>
        <v>-0.6951219512195117</v>
      </c>
      <c r="E346" s="74">
        <f t="shared" si="41"/>
        <v>-0.67949819288979907</v>
      </c>
      <c r="F346" s="32" t="s">
        <v>376</v>
      </c>
      <c r="G346" s="32" t="s">
        <v>376</v>
      </c>
      <c r="H346" s="32" t="s">
        <v>376</v>
      </c>
      <c r="I346" s="32" t="s">
        <v>376</v>
      </c>
      <c r="J346" s="32" t="s">
        <v>376</v>
      </c>
      <c r="K346" s="32" t="s">
        <v>376</v>
      </c>
      <c r="L346" s="73">
        <f>'Расчет субсидий'!P346-1</f>
        <v>-0.44806850435368262</v>
      </c>
      <c r="M346" s="73">
        <f>L346*'Расчет субсидий'!Q346</f>
        <v>-8.9613700870736519</v>
      </c>
      <c r="N346" s="74">
        <f t="shared" si="42"/>
        <v>-8.7599517887478378</v>
      </c>
      <c r="O346" s="73">
        <f>'Расчет субсидий'!R346-1</f>
        <v>0</v>
      </c>
      <c r="P346" s="73">
        <f>O346*'Расчет субсидий'!S346</f>
        <v>0</v>
      </c>
      <c r="Q346" s="74">
        <f t="shared" si="43"/>
        <v>0</v>
      </c>
      <c r="R346" s="73">
        <f>'Расчет субсидий'!V346-1</f>
        <v>0</v>
      </c>
      <c r="S346" s="73">
        <f>R346*'Расчет субсидий'!W346</f>
        <v>0</v>
      </c>
      <c r="T346" s="74">
        <f t="shared" si="44"/>
        <v>0</v>
      </c>
      <c r="U346" s="73">
        <f>'Расчет субсидий'!Z346-1</f>
        <v>7.194244604316502E-3</v>
      </c>
      <c r="V346" s="73">
        <f>U346*'Расчет субсидий'!AA346</f>
        <v>0.17985611510791255</v>
      </c>
      <c r="W346" s="74">
        <f t="shared" si="45"/>
        <v>0.17581361800127232</v>
      </c>
      <c r="X346" s="32" t="s">
        <v>376</v>
      </c>
      <c r="Y346" s="32" t="s">
        <v>376</v>
      </c>
      <c r="Z346" s="32" t="s">
        <v>376</v>
      </c>
      <c r="AA346" s="31" t="s">
        <v>429</v>
      </c>
      <c r="AB346" s="31" t="s">
        <v>429</v>
      </c>
      <c r="AC346" s="31" t="s">
        <v>429</v>
      </c>
      <c r="AD346" s="73">
        <f>'Расчет субсидий'!AL346-1</f>
        <v>0</v>
      </c>
      <c r="AE346" s="73">
        <f>AD346*'Расчет субсидий'!AM346</f>
        <v>0</v>
      </c>
      <c r="AF346" s="74">
        <f t="shared" si="46"/>
        <v>0</v>
      </c>
      <c r="AG346" s="73">
        <f t="shared" si="47"/>
        <v>-9.4766359231852526</v>
      </c>
      <c r="AH346" s="31" t="str">
        <f>IF('Расчет субсидий'!AZ346="+",'Расчет субсидий'!AZ346,"-")</f>
        <v>-</v>
      </c>
    </row>
    <row r="347" spans="1:34" ht="15" customHeight="1">
      <c r="A347" s="38" t="s">
        <v>340</v>
      </c>
      <c r="B347" s="70">
        <f>'Расчет субсидий'!AS347</f>
        <v>11.481818181818198</v>
      </c>
      <c r="C347" s="73">
        <f>'Расчет субсидий'!D347-1</f>
        <v>-1</v>
      </c>
      <c r="D347" s="73">
        <f>C347*'Расчет субсидий'!E347</f>
        <v>0</v>
      </c>
      <c r="E347" s="74">
        <f t="shared" si="41"/>
        <v>0</v>
      </c>
      <c r="F347" s="32" t="s">
        <v>376</v>
      </c>
      <c r="G347" s="32" t="s">
        <v>376</v>
      </c>
      <c r="H347" s="32" t="s">
        <v>376</v>
      </c>
      <c r="I347" s="32" t="s">
        <v>376</v>
      </c>
      <c r="J347" s="32" t="s">
        <v>376</v>
      </c>
      <c r="K347" s="32" t="s">
        <v>376</v>
      </c>
      <c r="L347" s="73">
        <f>'Расчет субсидий'!P347-1</f>
        <v>-5.5353075170842869E-2</v>
      </c>
      <c r="M347" s="73">
        <f>L347*'Расчет субсидий'!Q347</f>
        <v>-1.1070615034168574</v>
      </c>
      <c r="N347" s="74">
        <f t="shared" si="42"/>
        <v>-9.2566821586032386</v>
      </c>
      <c r="O347" s="73">
        <f>'Расчет субсидий'!R347-1</f>
        <v>0</v>
      </c>
      <c r="P347" s="73">
        <f>O347*'Расчет субсидий'!S347</f>
        <v>0</v>
      </c>
      <c r="Q347" s="74">
        <f t="shared" si="43"/>
        <v>0</v>
      </c>
      <c r="R347" s="73">
        <f>'Расчет субсидий'!V347-1</f>
        <v>6.0344827586207295E-3</v>
      </c>
      <c r="S347" s="73">
        <f>R347*'Расчет субсидий'!W347</f>
        <v>0.12068965517241459</v>
      </c>
      <c r="T347" s="74">
        <f t="shared" si="44"/>
        <v>1.0091451778553966</v>
      </c>
      <c r="U347" s="73">
        <f>'Расчет субсидий'!Z347-1</f>
        <v>7.8651685393258397E-2</v>
      </c>
      <c r="V347" s="73">
        <f>U347*'Расчет субсидий'!AA347</f>
        <v>2.3595505617977519</v>
      </c>
      <c r="W347" s="74">
        <f t="shared" si="45"/>
        <v>19.729355162566041</v>
      </c>
      <c r="X347" s="32" t="s">
        <v>376</v>
      </c>
      <c r="Y347" s="32" t="s">
        <v>376</v>
      </c>
      <c r="Z347" s="32" t="s">
        <v>376</v>
      </c>
      <c r="AA347" s="31" t="s">
        <v>429</v>
      </c>
      <c r="AB347" s="31" t="s">
        <v>429</v>
      </c>
      <c r="AC347" s="31" t="s">
        <v>429</v>
      </c>
      <c r="AD347" s="73">
        <f>'Расчет субсидий'!AL347-1</f>
        <v>0</v>
      </c>
      <c r="AE347" s="73">
        <f>AD347*'Расчет субсидий'!AM347</f>
        <v>0</v>
      </c>
      <c r="AF347" s="74">
        <f t="shared" si="46"/>
        <v>0</v>
      </c>
      <c r="AG347" s="73">
        <f t="shared" si="47"/>
        <v>1.3731787135533091</v>
      </c>
      <c r="AH347" s="31" t="str">
        <f>IF('Расчет субсидий'!AZ347="+",'Расчет субсидий'!AZ347,"-")</f>
        <v>-</v>
      </c>
    </row>
    <row r="348" spans="1:34" ht="15" customHeight="1">
      <c r="A348" s="38" t="s">
        <v>341</v>
      </c>
      <c r="B348" s="70">
        <f>'Расчет субсидий'!AS348</f>
        <v>-21.309090909090941</v>
      </c>
      <c r="C348" s="73">
        <f>'Расчет субсидий'!D348-1</f>
        <v>-4.2372881355932202E-2</v>
      </c>
      <c r="D348" s="73">
        <f>C348*'Расчет субсидий'!E348</f>
        <v>-0.42372881355932202</v>
      </c>
      <c r="E348" s="74">
        <f t="shared" si="41"/>
        <v>-0.94770855194210757</v>
      </c>
      <c r="F348" s="32" t="s">
        <v>376</v>
      </c>
      <c r="G348" s="32" t="s">
        <v>376</v>
      </c>
      <c r="H348" s="32" t="s">
        <v>376</v>
      </c>
      <c r="I348" s="32" t="s">
        <v>376</v>
      </c>
      <c r="J348" s="32" t="s">
        <v>376</v>
      </c>
      <c r="K348" s="32" t="s">
        <v>376</v>
      </c>
      <c r="L348" s="73">
        <f>'Расчет субсидий'!P348-1</f>
        <v>-0.55616166625340946</v>
      </c>
      <c r="M348" s="73">
        <f>L348*'Расчет субсидий'!Q348</f>
        <v>-11.123233325068188</v>
      </c>
      <c r="N348" s="74">
        <f t="shared" si="42"/>
        <v>-24.878136699898374</v>
      </c>
      <c r="O348" s="73">
        <f>'Расчет субсидий'!R348-1</f>
        <v>0</v>
      </c>
      <c r="P348" s="73">
        <f>O348*'Расчет субсидий'!S348</f>
        <v>0</v>
      </c>
      <c r="Q348" s="74">
        <f t="shared" si="43"/>
        <v>0</v>
      </c>
      <c r="R348" s="73">
        <f>'Расчет субсидий'!V348-1</f>
        <v>5.0000000000000044E-2</v>
      </c>
      <c r="S348" s="73">
        <f>R348*'Расчет субсидий'!W348</f>
        <v>1.5000000000000013</v>
      </c>
      <c r="T348" s="74">
        <f t="shared" si="44"/>
        <v>3.3548882738750634</v>
      </c>
      <c r="U348" s="73">
        <f>'Расчет субсидий'!Z348-1</f>
        <v>2.5974025974025983E-2</v>
      </c>
      <c r="V348" s="73">
        <f>U348*'Расчет субсидий'!AA348</f>
        <v>0.51948051948051965</v>
      </c>
      <c r="W348" s="74">
        <f t="shared" si="45"/>
        <v>1.1618660688744802</v>
      </c>
      <c r="X348" s="32" t="s">
        <v>376</v>
      </c>
      <c r="Y348" s="32" t="s">
        <v>376</v>
      </c>
      <c r="Z348" s="32" t="s">
        <v>376</v>
      </c>
      <c r="AA348" s="31" t="s">
        <v>429</v>
      </c>
      <c r="AB348" s="31" t="s">
        <v>429</v>
      </c>
      <c r="AC348" s="31" t="s">
        <v>429</v>
      </c>
      <c r="AD348" s="73">
        <f>'Расчет субсидий'!AL348-1</f>
        <v>0</v>
      </c>
      <c r="AE348" s="73">
        <f>AD348*'Расчет субсидий'!AM348</f>
        <v>0</v>
      </c>
      <c r="AF348" s="74">
        <f t="shared" si="46"/>
        <v>0</v>
      </c>
      <c r="AG348" s="73">
        <f t="shared" si="47"/>
        <v>-9.5274816191469895</v>
      </c>
      <c r="AH348" s="31" t="str">
        <f>IF('Расчет субсидий'!AZ348="+",'Расчет субсидий'!AZ348,"-")</f>
        <v>-</v>
      </c>
    </row>
    <row r="349" spans="1:34" ht="15" customHeight="1">
      <c r="A349" s="38" t="s">
        <v>342</v>
      </c>
      <c r="B349" s="70">
        <f>'Расчет субсидий'!AS349</f>
        <v>-23.127272727272612</v>
      </c>
      <c r="C349" s="73">
        <f>'Расчет субсидий'!D349-1</f>
        <v>-0.1056755000812124</v>
      </c>
      <c r="D349" s="73">
        <f>C349*'Расчет субсидий'!E349</f>
        <v>-1.056755000812124</v>
      </c>
      <c r="E349" s="74">
        <f t="shared" si="41"/>
        <v>-20.38731306746044</v>
      </c>
      <c r="F349" s="32" t="s">
        <v>376</v>
      </c>
      <c r="G349" s="32" t="s">
        <v>376</v>
      </c>
      <c r="H349" s="32" t="s">
        <v>376</v>
      </c>
      <c r="I349" s="32" t="s">
        <v>376</v>
      </c>
      <c r="J349" s="32" t="s">
        <v>376</v>
      </c>
      <c r="K349" s="32" t="s">
        <v>376</v>
      </c>
      <c r="L349" s="73">
        <f>'Расчет субсидий'!P349-1</f>
        <v>-0.22427173287276914</v>
      </c>
      <c r="M349" s="73">
        <f>L349*'Расчет субсидий'!Q349</f>
        <v>-4.4854346574553823</v>
      </c>
      <c r="N349" s="74">
        <f t="shared" si="42"/>
        <v>-86.534684515240684</v>
      </c>
      <c r="O349" s="73">
        <f>'Расчет субсидий'!R349-1</f>
        <v>0</v>
      </c>
      <c r="P349" s="73">
        <f>O349*'Расчет субсидий'!S349</f>
        <v>0</v>
      </c>
      <c r="Q349" s="74">
        <f t="shared" si="43"/>
        <v>0</v>
      </c>
      <c r="R349" s="73">
        <f>'Расчет субсидий'!V349-1</f>
        <v>-2.1276595744681437E-3</v>
      </c>
      <c r="S349" s="73">
        <f>R349*'Расчет субсидий'!W349</f>
        <v>-4.2553191489362874E-2</v>
      </c>
      <c r="T349" s="74">
        <f t="shared" si="44"/>
        <v>-0.82095209982116879</v>
      </c>
      <c r="U349" s="73">
        <f>'Расчет субсидий'!Z349-1</f>
        <v>0.14619883040935666</v>
      </c>
      <c r="V349" s="73">
        <f>U349*'Расчет субсидий'!AA349</f>
        <v>4.3859649122807003</v>
      </c>
      <c r="W349" s="74">
        <f t="shared" si="45"/>
        <v>84.615676955249683</v>
      </c>
      <c r="X349" s="32" t="s">
        <v>376</v>
      </c>
      <c r="Y349" s="32" t="s">
        <v>376</v>
      </c>
      <c r="Z349" s="32" t="s">
        <v>376</v>
      </c>
      <c r="AA349" s="31" t="s">
        <v>429</v>
      </c>
      <c r="AB349" s="31" t="s">
        <v>429</v>
      </c>
      <c r="AC349" s="31" t="s">
        <v>429</v>
      </c>
      <c r="AD349" s="73">
        <f>'Расчет субсидий'!AL349-1</f>
        <v>0</v>
      </c>
      <c r="AE349" s="73">
        <f>AD349*'Расчет субсидий'!AM349</f>
        <v>0</v>
      </c>
      <c r="AF349" s="74">
        <f t="shared" si="46"/>
        <v>0</v>
      </c>
      <c r="AG349" s="73">
        <f t="shared" si="47"/>
        <v>-1.1987779374761693</v>
      </c>
      <c r="AH349" s="31" t="str">
        <f>IF('Расчет субсидий'!AZ349="+",'Расчет субсидий'!AZ349,"-")</f>
        <v>-</v>
      </c>
    </row>
    <row r="350" spans="1:34" ht="15" customHeight="1">
      <c r="A350" s="38" t="s">
        <v>343</v>
      </c>
      <c r="B350" s="70">
        <f>'Расчет субсидий'!AS350</f>
        <v>-42.863636363636374</v>
      </c>
      <c r="C350" s="73">
        <f>'Расчет субсидий'!D350-1</f>
        <v>5.4545454545454453E-2</v>
      </c>
      <c r="D350" s="73">
        <f>C350*'Расчет субсидий'!E350</f>
        <v>0.54545454545454453</v>
      </c>
      <c r="E350" s="74">
        <f t="shared" si="41"/>
        <v>1.7562400506124858</v>
      </c>
      <c r="F350" s="32" t="s">
        <v>376</v>
      </c>
      <c r="G350" s="32" t="s">
        <v>376</v>
      </c>
      <c r="H350" s="32" t="s">
        <v>376</v>
      </c>
      <c r="I350" s="32" t="s">
        <v>376</v>
      </c>
      <c r="J350" s="32" t="s">
        <v>376</v>
      </c>
      <c r="K350" s="32" t="s">
        <v>376</v>
      </c>
      <c r="L350" s="73">
        <f>'Расчет субсидий'!P350-1</f>
        <v>-0.67777044854881263</v>
      </c>
      <c r="M350" s="73">
        <f>L350*'Расчет субсидий'!Q350</f>
        <v>-13.555408970976252</v>
      </c>
      <c r="N350" s="74">
        <f t="shared" si="42"/>
        <v>-43.64534558497725</v>
      </c>
      <c r="O350" s="73">
        <f>'Расчет субсидий'!R350-1</f>
        <v>0</v>
      </c>
      <c r="P350" s="73">
        <f>O350*'Расчет субсидий'!S350</f>
        <v>0</v>
      </c>
      <c r="Q350" s="74">
        <f t="shared" si="43"/>
        <v>0</v>
      </c>
      <c r="R350" s="73">
        <f>'Расчет субсидий'!V350-1</f>
        <v>-1.0089020771513302E-2</v>
      </c>
      <c r="S350" s="73">
        <f>R350*'Расчет субсидий'!W350</f>
        <v>-0.30267062314539905</v>
      </c>
      <c r="T350" s="74">
        <f t="shared" si="44"/>
        <v>-0.97453082927161339</v>
      </c>
      <c r="U350" s="73">
        <f>'Расчет субсидий'!Z350-1</f>
        <v>0</v>
      </c>
      <c r="V350" s="73">
        <f>U350*'Расчет субсидий'!AA350</f>
        <v>0</v>
      </c>
      <c r="W350" s="74">
        <f t="shared" si="45"/>
        <v>0</v>
      </c>
      <c r="X350" s="32" t="s">
        <v>376</v>
      </c>
      <c r="Y350" s="32" t="s">
        <v>376</v>
      </c>
      <c r="Z350" s="32" t="s">
        <v>376</v>
      </c>
      <c r="AA350" s="31" t="s">
        <v>429</v>
      </c>
      <c r="AB350" s="31" t="s">
        <v>429</v>
      </c>
      <c r="AC350" s="31" t="s">
        <v>429</v>
      </c>
      <c r="AD350" s="73">
        <f>'Расчет субсидий'!AL350-1</f>
        <v>0</v>
      </c>
      <c r="AE350" s="73">
        <f>AD350*'Расчет субсидий'!AM350</f>
        <v>0</v>
      </c>
      <c r="AF350" s="74">
        <f t="shared" si="46"/>
        <v>0</v>
      </c>
      <c r="AG350" s="73">
        <f t="shared" si="47"/>
        <v>-13.312625048667106</v>
      </c>
      <c r="AH350" s="31" t="str">
        <f>IF('Расчет субсидий'!AZ350="+",'Расчет субсидий'!AZ350,"-")</f>
        <v>-</v>
      </c>
    </row>
    <row r="351" spans="1:34" ht="15" customHeight="1">
      <c r="A351" s="38" t="s">
        <v>344</v>
      </c>
      <c r="B351" s="70">
        <f>'Расчет субсидий'!AS351</f>
        <v>-28.799999999999955</v>
      </c>
      <c r="C351" s="73">
        <f>'Расчет субсидий'!D351-1</f>
        <v>-0.10869565217391308</v>
      </c>
      <c r="D351" s="73">
        <f>C351*'Расчет субсидий'!E351</f>
        <v>-1.0869565217391308</v>
      </c>
      <c r="E351" s="74">
        <f t="shared" si="41"/>
        <v>-10.668464399104248</v>
      </c>
      <c r="F351" s="32" t="s">
        <v>376</v>
      </c>
      <c r="G351" s="32" t="s">
        <v>376</v>
      </c>
      <c r="H351" s="32" t="s">
        <v>376</v>
      </c>
      <c r="I351" s="32" t="s">
        <v>376</v>
      </c>
      <c r="J351" s="32" t="s">
        <v>376</v>
      </c>
      <c r="K351" s="32" t="s">
        <v>376</v>
      </c>
      <c r="L351" s="73">
        <f>'Расчет субсидий'!P351-1</f>
        <v>-0.25496820349761529</v>
      </c>
      <c r="M351" s="73">
        <f>L351*'Расчет субсидий'!Q351</f>
        <v>-5.0993640699523057</v>
      </c>
      <c r="N351" s="74">
        <f t="shared" si="42"/>
        <v>-50.050193315288901</v>
      </c>
      <c r="O351" s="73">
        <f>'Расчет субсидий'!R351-1</f>
        <v>0</v>
      </c>
      <c r="P351" s="73">
        <f>O351*'Расчет субсидий'!S351</f>
        <v>0</v>
      </c>
      <c r="Q351" s="74">
        <f t="shared" si="43"/>
        <v>0</v>
      </c>
      <c r="R351" s="73">
        <f>'Расчет субсидий'!V351-1</f>
        <v>0</v>
      </c>
      <c r="S351" s="73">
        <f>R351*'Расчет субсидий'!W351</f>
        <v>0</v>
      </c>
      <c r="T351" s="74">
        <f t="shared" si="44"/>
        <v>0</v>
      </c>
      <c r="U351" s="73">
        <f>'Расчет субсидий'!Z351-1</f>
        <v>0.13008130081300817</v>
      </c>
      <c r="V351" s="73">
        <f>U351*'Расчет субсидий'!AA351</f>
        <v>3.2520325203252041</v>
      </c>
      <c r="W351" s="74">
        <f t="shared" si="45"/>
        <v>31.918657714393195</v>
      </c>
      <c r="X351" s="32" t="s">
        <v>376</v>
      </c>
      <c r="Y351" s="32" t="s">
        <v>376</v>
      </c>
      <c r="Z351" s="32" t="s">
        <v>376</v>
      </c>
      <c r="AA351" s="31" t="s">
        <v>429</v>
      </c>
      <c r="AB351" s="31" t="s">
        <v>429</v>
      </c>
      <c r="AC351" s="31" t="s">
        <v>429</v>
      </c>
      <c r="AD351" s="73">
        <f>'Расчет субсидий'!AL351-1</f>
        <v>0</v>
      </c>
      <c r="AE351" s="73">
        <f>AD351*'Расчет субсидий'!AM351</f>
        <v>0</v>
      </c>
      <c r="AF351" s="74">
        <f t="shared" si="46"/>
        <v>0</v>
      </c>
      <c r="AG351" s="73">
        <f t="shared" si="47"/>
        <v>-2.9342880713662325</v>
      </c>
      <c r="AH351" s="31" t="str">
        <f>IF('Расчет субсидий'!AZ351="+",'Расчет субсидий'!AZ351,"-")</f>
        <v>-</v>
      </c>
    </row>
    <row r="352" spans="1:34" ht="15" customHeight="1">
      <c r="A352" s="37" t="s">
        <v>345</v>
      </c>
      <c r="B352" s="75"/>
      <c r="C352" s="76"/>
      <c r="D352" s="76"/>
      <c r="E352" s="77"/>
      <c r="F352" s="76"/>
      <c r="G352" s="76"/>
      <c r="H352" s="77"/>
      <c r="I352" s="77"/>
      <c r="J352" s="77"/>
      <c r="K352" s="77"/>
      <c r="L352" s="76"/>
      <c r="M352" s="76"/>
      <c r="N352" s="77"/>
      <c r="O352" s="76"/>
      <c r="P352" s="76"/>
      <c r="Q352" s="77"/>
      <c r="R352" s="76"/>
      <c r="S352" s="76"/>
      <c r="T352" s="77"/>
      <c r="U352" s="76"/>
      <c r="V352" s="76"/>
      <c r="W352" s="77"/>
      <c r="X352" s="77"/>
      <c r="Y352" s="77"/>
      <c r="Z352" s="77"/>
      <c r="AA352" s="77"/>
      <c r="AB352" s="77"/>
      <c r="AC352" s="77"/>
      <c r="AD352" s="76"/>
      <c r="AE352" s="76"/>
      <c r="AF352" s="77"/>
      <c r="AG352" s="77"/>
      <c r="AH352" s="78"/>
    </row>
    <row r="353" spans="1:34" ht="15" customHeight="1">
      <c r="A353" s="38" t="s">
        <v>346</v>
      </c>
      <c r="B353" s="70">
        <f>'Расчет субсидий'!AS353</f>
        <v>-21.872727272727275</v>
      </c>
      <c r="C353" s="73">
        <f>'Расчет субсидий'!D353-1</f>
        <v>-7.4556213017751394E-2</v>
      </c>
      <c r="D353" s="73">
        <f>C353*'Расчет субсидий'!E353</f>
        <v>-0.74556213017751394</v>
      </c>
      <c r="E353" s="74">
        <f t="shared" si="41"/>
        <v>-2.2344615533834138</v>
      </c>
      <c r="F353" s="32" t="s">
        <v>376</v>
      </c>
      <c r="G353" s="32" t="s">
        <v>376</v>
      </c>
      <c r="H353" s="32" t="s">
        <v>376</v>
      </c>
      <c r="I353" s="32" t="s">
        <v>376</v>
      </c>
      <c r="J353" s="32" t="s">
        <v>376</v>
      </c>
      <c r="K353" s="32" t="s">
        <v>376</v>
      </c>
      <c r="L353" s="73">
        <f>'Расчет субсидий'!P353-1</f>
        <v>-0.34819897084048024</v>
      </c>
      <c r="M353" s="73">
        <f>L353*'Расчет субсидий'!Q353</f>
        <v>-6.9639794168096047</v>
      </c>
      <c r="N353" s="74">
        <f t="shared" si="42"/>
        <v>-20.871156990913132</v>
      </c>
      <c r="O353" s="73">
        <f>'Расчет субсидий'!R353-1</f>
        <v>0</v>
      </c>
      <c r="P353" s="73">
        <f>O353*'Расчет субсидий'!S353</f>
        <v>0</v>
      </c>
      <c r="Q353" s="74">
        <f t="shared" si="43"/>
        <v>0</v>
      </c>
      <c r="R353" s="73">
        <f>'Расчет субсидий'!V353-1</f>
        <v>-0.20208333333333339</v>
      </c>
      <c r="S353" s="73">
        <f>R353*'Расчет субсидий'!W353</f>
        <v>-3.0312500000000009</v>
      </c>
      <c r="T353" s="74">
        <f t="shared" si="44"/>
        <v>-9.0847044257476064</v>
      </c>
      <c r="U353" s="73">
        <f>'Расчет субсидий'!Z353-1</f>
        <v>9.8360655737705027E-2</v>
      </c>
      <c r="V353" s="73">
        <f>U353*'Расчет субсидий'!AA353</f>
        <v>3.442622950819676</v>
      </c>
      <c r="W353" s="74">
        <f t="shared" si="45"/>
        <v>10.317595697316879</v>
      </c>
      <c r="X353" s="32" t="s">
        <v>376</v>
      </c>
      <c r="Y353" s="32" t="s">
        <v>376</v>
      </c>
      <c r="Z353" s="32" t="s">
        <v>376</v>
      </c>
      <c r="AA353" s="31" t="s">
        <v>429</v>
      </c>
      <c r="AB353" s="31" t="s">
        <v>429</v>
      </c>
      <c r="AC353" s="31" t="s">
        <v>429</v>
      </c>
      <c r="AD353" s="73">
        <f>'Расчет субсидий'!AL353-1</f>
        <v>0</v>
      </c>
      <c r="AE353" s="73">
        <f>AD353*'Расчет субсидий'!AM353</f>
        <v>0</v>
      </c>
      <c r="AF353" s="74">
        <f t="shared" si="46"/>
        <v>0</v>
      </c>
      <c r="AG353" s="73">
        <f t="shared" si="47"/>
        <v>-7.298168596167443</v>
      </c>
      <c r="AH353" s="31" t="str">
        <f>IF('Расчет субсидий'!AZ353="+",'Расчет субсидий'!AZ353,"-")</f>
        <v>-</v>
      </c>
    </row>
    <row r="354" spans="1:34" ht="15" customHeight="1">
      <c r="A354" s="38" t="s">
        <v>54</v>
      </c>
      <c r="B354" s="70">
        <f>'Расчет субсидий'!AS354</f>
        <v>-47.627272727272725</v>
      </c>
      <c r="C354" s="73">
        <f>'Расчет субсидий'!D354-1</f>
        <v>-1</v>
      </c>
      <c r="D354" s="73">
        <f>C354*'Расчет субсидий'!E354</f>
        <v>0</v>
      </c>
      <c r="E354" s="74">
        <f t="shared" si="41"/>
        <v>0</v>
      </c>
      <c r="F354" s="32" t="s">
        <v>376</v>
      </c>
      <c r="G354" s="32" t="s">
        <v>376</v>
      </c>
      <c r="H354" s="32" t="s">
        <v>376</v>
      </c>
      <c r="I354" s="32" t="s">
        <v>376</v>
      </c>
      <c r="J354" s="32" t="s">
        <v>376</v>
      </c>
      <c r="K354" s="32" t="s">
        <v>376</v>
      </c>
      <c r="L354" s="73">
        <f>'Расчет субсидий'!P354-1</f>
        <v>-0.57036346691519113</v>
      </c>
      <c r="M354" s="73">
        <f>L354*'Расчет субсидий'!Q354</f>
        <v>-11.407269338303824</v>
      </c>
      <c r="N354" s="74">
        <f t="shared" si="42"/>
        <v>-21.147885246504075</v>
      </c>
      <c r="O354" s="73">
        <f>'Расчет субсидий'!R354-1</f>
        <v>0</v>
      </c>
      <c r="P354" s="73">
        <f>O354*'Расчет субсидий'!S354</f>
        <v>0</v>
      </c>
      <c r="Q354" s="74">
        <f t="shared" si="43"/>
        <v>0</v>
      </c>
      <c r="R354" s="73">
        <f>'Расчет субсидий'!V354-1</f>
        <v>-0.36616766467065875</v>
      </c>
      <c r="S354" s="73">
        <f>R354*'Расчет субсидий'!W354</f>
        <v>-10.985029940119762</v>
      </c>
      <c r="T354" s="74">
        <f t="shared" si="44"/>
        <v>-20.365097528030059</v>
      </c>
      <c r="U354" s="73">
        <f>'Расчет субсидий'!Z354-1</f>
        <v>-0.16874999999999996</v>
      </c>
      <c r="V354" s="73">
        <f>U354*'Расчет субсидий'!AA354</f>
        <v>-3.3749999999999991</v>
      </c>
      <c r="W354" s="74">
        <f t="shared" si="45"/>
        <v>-6.2568972985750548</v>
      </c>
      <c r="X354" s="32" t="s">
        <v>376</v>
      </c>
      <c r="Y354" s="32" t="s">
        <v>376</v>
      </c>
      <c r="Z354" s="32" t="s">
        <v>376</v>
      </c>
      <c r="AA354" s="31" t="s">
        <v>429</v>
      </c>
      <c r="AB354" s="31" t="s">
        <v>429</v>
      </c>
      <c r="AC354" s="31" t="s">
        <v>429</v>
      </c>
      <c r="AD354" s="73">
        <f>'Расчет субсидий'!AL354-1</f>
        <v>3.8461538461538325E-3</v>
      </c>
      <c r="AE354" s="73">
        <f>AD354*'Расчет субсидий'!AM354</f>
        <v>7.692307692307665E-2</v>
      </c>
      <c r="AF354" s="74">
        <f t="shared" si="46"/>
        <v>0.142607345836468</v>
      </c>
      <c r="AG354" s="73">
        <f t="shared" si="47"/>
        <v>-25.690376201500509</v>
      </c>
      <c r="AH354" s="31" t="str">
        <f>IF('Расчет субсидий'!AZ354="+",'Расчет субсидий'!AZ354,"-")</f>
        <v>-</v>
      </c>
    </row>
    <row r="355" spans="1:34" ht="15" customHeight="1">
      <c r="A355" s="38" t="s">
        <v>347</v>
      </c>
      <c r="B355" s="70">
        <f>'Расчет субсидий'!AS355</f>
        <v>102.4545454545455</v>
      </c>
      <c r="C355" s="73">
        <f>'Расчет субсидий'!D355-1</f>
        <v>1.9266055045871422E-2</v>
      </c>
      <c r="D355" s="73">
        <f>C355*'Расчет субсидий'!E355</f>
        <v>0.19266055045871422</v>
      </c>
      <c r="E355" s="74">
        <f t="shared" si="41"/>
        <v>1.9004011663593547</v>
      </c>
      <c r="F355" s="32" t="s">
        <v>376</v>
      </c>
      <c r="G355" s="32" t="s">
        <v>376</v>
      </c>
      <c r="H355" s="32" t="s">
        <v>376</v>
      </c>
      <c r="I355" s="32" t="s">
        <v>376</v>
      </c>
      <c r="J355" s="32" t="s">
        <v>376</v>
      </c>
      <c r="K355" s="32" t="s">
        <v>376</v>
      </c>
      <c r="L355" s="73">
        <f>'Расчет субсидий'!P355-1</f>
        <v>0.44654545454545458</v>
      </c>
      <c r="M355" s="73">
        <f>L355*'Расчет субсидий'!Q355</f>
        <v>8.9309090909090916</v>
      </c>
      <c r="N355" s="74">
        <f t="shared" si="42"/>
        <v>88.094371227544315</v>
      </c>
      <c r="O355" s="73">
        <f>'Расчет субсидий'!R355-1</f>
        <v>0</v>
      </c>
      <c r="P355" s="73">
        <f>O355*'Расчет субсидий'!S355</f>
        <v>0</v>
      </c>
      <c r="Q355" s="74">
        <f t="shared" si="43"/>
        <v>0</v>
      </c>
      <c r="R355" s="73">
        <f>'Расчет субсидий'!V355-1</f>
        <v>4.2105263157894646E-2</v>
      </c>
      <c r="S355" s="73">
        <f>R355*'Расчет субсидий'!W355</f>
        <v>1.2631578947368394</v>
      </c>
      <c r="T355" s="74">
        <f t="shared" si="44"/>
        <v>12.459773060641847</v>
      </c>
      <c r="U355" s="73">
        <f>'Расчет субсидий'!Z355-1</f>
        <v>0</v>
      </c>
      <c r="V355" s="73">
        <f>U355*'Расчет субсидий'!AA355</f>
        <v>0</v>
      </c>
      <c r="W355" s="74">
        <f t="shared" si="45"/>
        <v>0</v>
      </c>
      <c r="X355" s="32" t="s">
        <v>376</v>
      </c>
      <c r="Y355" s="32" t="s">
        <v>376</v>
      </c>
      <c r="Z355" s="32" t="s">
        <v>376</v>
      </c>
      <c r="AA355" s="31" t="s">
        <v>429</v>
      </c>
      <c r="AB355" s="31" t="s">
        <v>429</v>
      </c>
      <c r="AC355" s="31" t="s">
        <v>429</v>
      </c>
      <c r="AD355" s="73">
        <f>'Расчет субсидий'!AL355-1</f>
        <v>0</v>
      </c>
      <c r="AE355" s="73">
        <f>AD355*'Расчет субсидий'!AM355</f>
        <v>0</v>
      </c>
      <c r="AF355" s="74">
        <f t="shared" si="46"/>
        <v>0</v>
      </c>
      <c r="AG355" s="73">
        <f t="shared" si="47"/>
        <v>10.386727536104644</v>
      </c>
      <c r="AH355" s="31" t="str">
        <f>IF('Расчет субсидий'!AZ355="+",'Расчет субсидий'!AZ355,"-")</f>
        <v>-</v>
      </c>
    </row>
    <row r="356" spans="1:34" ht="15" customHeight="1">
      <c r="A356" s="38" t="s">
        <v>348</v>
      </c>
      <c r="B356" s="70">
        <f>'Расчет субсидий'!AS356</f>
        <v>73.318181818181813</v>
      </c>
      <c r="C356" s="73">
        <f>'Расчет субсидий'!D356-1</f>
        <v>5.6691120667847095E-2</v>
      </c>
      <c r="D356" s="73">
        <f>C356*'Расчет субсидий'!E356</f>
        <v>0.56691120667847095</v>
      </c>
      <c r="E356" s="74">
        <f t="shared" si="41"/>
        <v>1.8746257690646195</v>
      </c>
      <c r="F356" s="32" t="s">
        <v>376</v>
      </c>
      <c r="G356" s="32" t="s">
        <v>376</v>
      </c>
      <c r="H356" s="32" t="s">
        <v>376</v>
      </c>
      <c r="I356" s="32" t="s">
        <v>376</v>
      </c>
      <c r="J356" s="32" t="s">
        <v>376</v>
      </c>
      <c r="K356" s="32" t="s">
        <v>376</v>
      </c>
      <c r="L356" s="73">
        <f>'Расчет субсидий'!P356-1</f>
        <v>-0.13443640124095146</v>
      </c>
      <c r="M356" s="73">
        <f>L356*'Расчет субсидий'!Q356</f>
        <v>-2.6887280248190293</v>
      </c>
      <c r="N356" s="74">
        <f t="shared" si="42"/>
        <v>-8.8909141007520347</v>
      </c>
      <c r="O356" s="73">
        <f>'Расчет субсидий'!R356-1</f>
        <v>0</v>
      </c>
      <c r="P356" s="73">
        <f>O356*'Расчет субсидий'!S356</f>
        <v>0</v>
      </c>
      <c r="Q356" s="74">
        <f t="shared" si="43"/>
        <v>0</v>
      </c>
      <c r="R356" s="73">
        <f>'Расчет субсидий'!V356-1</f>
        <v>8.1081081081081141E-2</v>
      </c>
      <c r="S356" s="73">
        <f>R356*'Расчет субсидий'!W356</f>
        <v>2.4324324324324342</v>
      </c>
      <c r="T356" s="74">
        <f t="shared" si="44"/>
        <v>8.0434122057011415</v>
      </c>
      <c r="U356" s="73">
        <f>'Расчет субсидий'!Z356-1</f>
        <v>1.0835820895522388</v>
      </c>
      <c r="V356" s="73">
        <f>U356*'Расчет субсидий'!AA356</f>
        <v>21.671641791044777</v>
      </c>
      <c r="W356" s="74">
        <f t="shared" si="45"/>
        <v>71.662400885420851</v>
      </c>
      <c r="X356" s="32" t="s">
        <v>376</v>
      </c>
      <c r="Y356" s="32" t="s">
        <v>376</v>
      </c>
      <c r="Z356" s="32" t="s">
        <v>376</v>
      </c>
      <c r="AA356" s="31" t="s">
        <v>429</v>
      </c>
      <c r="AB356" s="31" t="s">
        <v>429</v>
      </c>
      <c r="AC356" s="31" t="s">
        <v>429</v>
      </c>
      <c r="AD356" s="73">
        <f>'Расчет субсидий'!AL356-1</f>
        <v>9.5057034220531467E-3</v>
      </c>
      <c r="AE356" s="73">
        <f>AD356*'Расчет субсидий'!AM356</f>
        <v>0.19011406844106293</v>
      </c>
      <c r="AF356" s="74">
        <f t="shared" si="46"/>
        <v>0.62865705874723132</v>
      </c>
      <c r="AG356" s="73">
        <f t="shared" si="47"/>
        <v>22.172371473777716</v>
      </c>
      <c r="AH356" s="31" t="str">
        <f>IF('Расчет субсидий'!AZ356="+",'Расчет субсидий'!AZ356,"-")</f>
        <v>-</v>
      </c>
    </row>
    <row r="357" spans="1:34" ht="15" customHeight="1">
      <c r="A357" s="38" t="s">
        <v>349</v>
      </c>
      <c r="B357" s="70">
        <f>'Расчет субсидий'!AS357</f>
        <v>17.136363636363626</v>
      </c>
      <c r="C357" s="73">
        <f>'Расчет субсидий'!D357-1</f>
        <v>6.4822237982177455E-2</v>
      </c>
      <c r="D357" s="73">
        <f>C357*'Расчет субсидий'!E357</f>
        <v>0.64822237982177455</v>
      </c>
      <c r="E357" s="74">
        <f t="shared" si="41"/>
        <v>1.4457316765461425</v>
      </c>
      <c r="F357" s="32" t="s">
        <v>376</v>
      </c>
      <c r="G357" s="32" t="s">
        <v>376</v>
      </c>
      <c r="H357" s="32" t="s">
        <v>376</v>
      </c>
      <c r="I357" s="32" t="s">
        <v>376</v>
      </c>
      <c r="J357" s="32" t="s">
        <v>376</v>
      </c>
      <c r="K357" s="32" t="s">
        <v>376</v>
      </c>
      <c r="L357" s="73">
        <f>'Расчет субсидий'!P357-1</f>
        <v>-0.19734019734019737</v>
      </c>
      <c r="M357" s="73">
        <f>L357*'Расчет субсидий'!Q357</f>
        <v>-3.9468039468039473</v>
      </c>
      <c r="N357" s="74">
        <f t="shared" si="42"/>
        <v>-8.8025647750400768</v>
      </c>
      <c r="O357" s="73">
        <f>'Расчет субсидий'!R357-1</f>
        <v>0</v>
      </c>
      <c r="P357" s="73">
        <f>O357*'Расчет субсидий'!S357</f>
        <v>0</v>
      </c>
      <c r="Q357" s="74">
        <f t="shared" si="43"/>
        <v>0</v>
      </c>
      <c r="R357" s="73">
        <f>'Расчет субсидий'!V357-1</f>
        <v>-4.3478260869565188E-2</v>
      </c>
      <c r="S357" s="73">
        <f>R357*'Расчет субсидий'!W357</f>
        <v>-1.0869565217391297</v>
      </c>
      <c r="T357" s="74">
        <f t="shared" si="44"/>
        <v>-2.4242413150541595</v>
      </c>
      <c r="U357" s="73">
        <f>'Расчет субсидий'!Z357-1</f>
        <v>0.48275862068965525</v>
      </c>
      <c r="V357" s="73">
        <f>U357*'Расчет субсидий'!AA357</f>
        <v>12.068965517241381</v>
      </c>
      <c r="W357" s="74">
        <f t="shared" si="45"/>
        <v>26.917438049911723</v>
      </c>
      <c r="X357" s="32" t="s">
        <v>376</v>
      </c>
      <c r="Y357" s="32" t="s">
        <v>376</v>
      </c>
      <c r="Z357" s="32" t="s">
        <v>376</v>
      </c>
      <c r="AA357" s="31" t="s">
        <v>429</v>
      </c>
      <c r="AB357" s="31" t="s">
        <v>429</v>
      </c>
      <c r="AC357" s="31" t="s">
        <v>429</v>
      </c>
      <c r="AD357" s="73">
        <f>'Расчет субсидий'!AL357-1</f>
        <v>0</v>
      </c>
      <c r="AE357" s="73">
        <f>AD357*'Расчет субсидий'!AM357</f>
        <v>0</v>
      </c>
      <c r="AF357" s="74">
        <f t="shared" si="46"/>
        <v>0</v>
      </c>
      <c r="AG357" s="73">
        <f t="shared" si="47"/>
        <v>7.6834274285200781</v>
      </c>
      <c r="AH357" s="31" t="str">
        <f>IF('Расчет субсидий'!AZ357="+",'Расчет субсидий'!AZ357,"-")</f>
        <v>-</v>
      </c>
    </row>
    <row r="358" spans="1:34" ht="15" customHeight="1">
      <c r="A358" s="38" t="s">
        <v>350</v>
      </c>
      <c r="B358" s="70">
        <f>'Расчет субсидий'!AS358</f>
        <v>1.7272727272727266</v>
      </c>
      <c r="C358" s="73">
        <f>'Расчет субсидий'!D358-1</f>
        <v>-1</v>
      </c>
      <c r="D358" s="73">
        <f>C358*'Расчет субсидий'!E358</f>
        <v>0</v>
      </c>
      <c r="E358" s="74">
        <f t="shared" si="41"/>
        <v>0</v>
      </c>
      <c r="F358" s="32" t="s">
        <v>376</v>
      </c>
      <c r="G358" s="32" t="s">
        <v>376</v>
      </c>
      <c r="H358" s="32" t="s">
        <v>376</v>
      </c>
      <c r="I358" s="32" t="s">
        <v>376</v>
      </c>
      <c r="J358" s="32" t="s">
        <v>376</v>
      </c>
      <c r="K358" s="32" t="s">
        <v>376</v>
      </c>
      <c r="L358" s="73">
        <f>'Расчет субсидий'!P358-1</f>
        <v>0.48293299620733254</v>
      </c>
      <c r="M358" s="73">
        <f>L358*'Расчет субсидий'!Q358</f>
        <v>9.6586599241466509</v>
      </c>
      <c r="N358" s="74">
        <f t="shared" si="42"/>
        <v>1.4278252452307583</v>
      </c>
      <c r="O358" s="73">
        <f>'Расчет субсидий'!R358-1</f>
        <v>0</v>
      </c>
      <c r="P358" s="73">
        <f>O358*'Расчет субсидий'!S358</f>
        <v>0</v>
      </c>
      <c r="Q358" s="74">
        <f t="shared" si="43"/>
        <v>0</v>
      </c>
      <c r="R358" s="73">
        <f>'Расчет субсидий'!V358-1</f>
        <v>6.7521367521367504E-2</v>
      </c>
      <c r="S358" s="73">
        <f>R358*'Расчет субсидий'!W358</f>
        <v>2.0256410256410251</v>
      </c>
      <c r="T358" s="74">
        <f t="shared" si="44"/>
        <v>0.29944748204196819</v>
      </c>
      <c r="U358" s="73">
        <f>'Расчет субсидий'!Z358-1</f>
        <v>0</v>
      </c>
      <c r="V358" s="73">
        <f>U358*'Расчет субсидий'!AA358</f>
        <v>0</v>
      </c>
      <c r="W358" s="74">
        <f t="shared" si="45"/>
        <v>0</v>
      </c>
      <c r="X358" s="32" t="s">
        <v>376</v>
      </c>
      <c r="Y358" s="32" t="s">
        <v>376</v>
      </c>
      <c r="Z358" s="32" t="s">
        <v>376</v>
      </c>
      <c r="AA358" s="31" t="s">
        <v>429</v>
      </c>
      <c r="AB358" s="31" t="s">
        <v>429</v>
      </c>
      <c r="AC358" s="31" t="s">
        <v>429</v>
      </c>
      <c r="AD358" s="73">
        <f>'Расчет субсидий'!AL358-1</f>
        <v>0</v>
      </c>
      <c r="AE358" s="73">
        <f>AD358*'Расчет субсидий'!AM358</f>
        <v>0</v>
      </c>
      <c r="AF358" s="74">
        <f t="shared" si="46"/>
        <v>0</v>
      </c>
      <c r="AG358" s="73">
        <f t="shared" si="47"/>
        <v>11.684300949787676</v>
      </c>
      <c r="AH358" s="31" t="str">
        <f>IF('Расчет субсидий'!AZ358="+",'Расчет субсидий'!AZ358,"-")</f>
        <v>-</v>
      </c>
    </row>
    <row r="359" spans="1:34" ht="15" customHeight="1">
      <c r="A359" s="38" t="s">
        <v>351</v>
      </c>
      <c r="B359" s="70">
        <f>'Расчет субсидий'!AS359</f>
        <v>16.490909090909099</v>
      </c>
      <c r="C359" s="73">
        <f>'Расчет субсидий'!D359-1</f>
        <v>0.14851485148514842</v>
      </c>
      <c r="D359" s="73">
        <f>C359*'Расчет субсидий'!E359</f>
        <v>1.4851485148514842</v>
      </c>
      <c r="E359" s="74">
        <f t="shared" si="41"/>
        <v>0.28949068042617443</v>
      </c>
      <c r="F359" s="32" t="s">
        <v>376</v>
      </c>
      <c r="G359" s="32" t="s">
        <v>376</v>
      </c>
      <c r="H359" s="32" t="s">
        <v>376</v>
      </c>
      <c r="I359" s="32" t="s">
        <v>376</v>
      </c>
      <c r="J359" s="32" t="s">
        <v>376</v>
      </c>
      <c r="K359" s="32" t="s">
        <v>376</v>
      </c>
      <c r="L359" s="73">
        <f>'Расчет субсидий'!P359-1</f>
        <v>2.4617351489564134</v>
      </c>
      <c r="M359" s="73">
        <f>L359*'Расчет субсидий'!Q359</f>
        <v>49.234702979128272</v>
      </c>
      <c r="N359" s="74">
        <f t="shared" si="42"/>
        <v>9.5970116951123536</v>
      </c>
      <c r="O359" s="73">
        <f>'Расчет субсидий'!R359-1</f>
        <v>0</v>
      </c>
      <c r="P359" s="73">
        <f>O359*'Расчет субсидий'!S359</f>
        <v>0</v>
      </c>
      <c r="Q359" s="74">
        <f t="shared" si="43"/>
        <v>0</v>
      </c>
      <c r="R359" s="73">
        <f>'Расчет субсидий'!V359-1</f>
        <v>0.13076923076923075</v>
      </c>
      <c r="S359" s="73">
        <f>R359*'Расчет субсидий'!W359</f>
        <v>3.9230769230769225</v>
      </c>
      <c r="T359" s="74">
        <f t="shared" si="44"/>
        <v>0.76470076660267949</v>
      </c>
      <c r="U359" s="73">
        <f>'Расчет субсидий'!Z359-1</f>
        <v>1.46</v>
      </c>
      <c r="V359" s="73">
        <f>U359*'Расчет субсидий'!AA359</f>
        <v>29.2</v>
      </c>
      <c r="W359" s="74">
        <f t="shared" si="45"/>
        <v>5.6917727647524936</v>
      </c>
      <c r="X359" s="32" t="s">
        <v>376</v>
      </c>
      <c r="Y359" s="32" t="s">
        <v>376</v>
      </c>
      <c r="Z359" s="32" t="s">
        <v>376</v>
      </c>
      <c r="AA359" s="31" t="s">
        <v>429</v>
      </c>
      <c r="AB359" s="31" t="s">
        <v>429</v>
      </c>
      <c r="AC359" s="31" t="s">
        <v>429</v>
      </c>
      <c r="AD359" s="73">
        <f>'Расчет субсидий'!AL359-1</f>
        <v>3.7946428571428603E-2</v>
      </c>
      <c r="AE359" s="73">
        <f>AD359*'Расчет субсидий'!AM359</f>
        <v>0.75892857142857206</v>
      </c>
      <c r="AF359" s="74">
        <f t="shared" si="46"/>
        <v>0.14793318401539945</v>
      </c>
      <c r="AG359" s="73">
        <f t="shared" si="47"/>
        <v>84.601856988485238</v>
      </c>
      <c r="AH359" s="31" t="str">
        <f>IF('Расчет субсидий'!AZ359="+",'Расчет субсидий'!AZ359,"-")</f>
        <v>-</v>
      </c>
    </row>
    <row r="360" spans="1:34" ht="15" customHeight="1">
      <c r="A360" s="38" t="s">
        <v>352</v>
      </c>
      <c r="B360" s="70">
        <f>'Расчет субсидий'!AS360</f>
        <v>0.67272727272722932</v>
      </c>
      <c r="C360" s="73">
        <f>'Расчет субсидий'!D360-1</f>
        <v>-0.17582417582417587</v>
      </c>
      <c r="D360" s="73">
        <f>C360*'Расчет субсидий'!E360</f>
        <v>-1.7582417582417587</v>
      </c>
      <c r="E360" s="74">
        <f t="shared" si="41"/>
        <v>-9.354217862566113</v>
      </c>
      <c r="F360" s="32" t="s">
        <v>376</v>
      </c>
      <c r="G360" s="32" t="s">
        <v>376</v>
      </c>
      <c r="H360" s="32" t="s">
        <v>376</v>
      </c>
      <c r="I360" s="32" t="s">
        <v>376</v>
      </c>
      <c r="J360" s="32" t="s">
        <v>376</v>
      </c>
      <c r="K360" s="32" t="s">
        <v>376</v>
      </c>
      <c r="L360" s="73">
        <f>'Расчет субсидий'!P360-1</f>
        <v>-0.2016436747872028</v>
      </c>
      <c r="M360" s="73">
        <f>L360*'Расчет субсидий'!Q360</f>
        <v>-4.032873495744056</v>
      </c>
      <c r="N360" s="74">
        <f t="shared" si="42"/>
        <v>-21.455739584460133</v>
      </c>
      <c r="O360" s="73">
        <f>'Расчет субсидий'!R360-1</f>
        <v>0</v>
      </c>
      <c r="P360" s="73">
        <f>O360*'Расчет субсидий'!S360</f>
        <v>0</v>
      </c>
      <c r="Q360" s="74">
        <f t="shared" si="43"/>
        <v>0</v>
      </c>
      <c r="R360" s="73">
        <f>'Расчет субсидий'!V360-1</f>
        <v>5.5555555555555358E-3</v>
      </c>
      <c r="S360" s="73">
        <f>R360*'Расчет субсидий'!W360</f>
        <v>0.11111111111111072</v>
      </c>
      <c r="T360" s="74">
        <f t="shared" si="44"/>
        <v>0.59113460103716187</v>
      </c>
      <c r="U360" s="73">
        <f>'Расчет субсидий'!Z360-1</f>
        <v>0.19354838709677424</v>
      </c>
      <c r="V360" s="73">
        <f>U360*'Расчет субсидий'!AA360</f>
        <v>5.8064516129032278</v>
      </c>
      <c r="W360" s="74">
        <f t="shared" si="45"/>
        <v>30.891550118716317</v>
      </c>
      <c r="X360" s="32" t="s">
        <v>376</v>
      </c>
      <c r="Y360" s="32" t="s">
        <v>376</v>
      </c>
      <c r="Z360" s="32" t="s">
        <v>376</v>
      </c>
      <c r="AA360" s="31" t="s">
        <v>429</v>
      </c>
      <c r="AB360" s="31" t="s">
        <v>429</v>
      </c>
      <c r="AC360" s="31" t="s">
        <v>429</v>
      </c>
      <c r="AD360" s="73">
        <f>'Расчет субсидий'!AL360-1</f>
        <v>0</v>
      </c>
      <c r="AE360" s="73">
        <f>AD360*'Расчет субсидий'!AM360</f>
        <v>0</v>
      </c>
      <c r="AF360" s="74">
        <f t="shared" si="46"/>
        <v>0</v>
      </c>
      <c r="AG360" s="73">
        <f t="shared" si="47"/>
        <v>0.12644747002852341</v>
      </c>
      <c r="AH360" s="31" t="str">
        <f>IF('Расчет субсидий'!AZ360="+",'Расчет субсидий'!AZ360,"-")</f>
        <v>-</v>
      </c>
    </row>
    <row r="361" spans="1:34" ht="15" customHeight="1">
      <c r="A361" s="38" t="s">
        <v>353</v>
      </c>
      <c r="B361" s="70">
        <f>'Расчет субсидий'!AS361</f>
        <v>-17.472727272727241</v>
      </c>
      <c r="C361" s="73">
        <f>'Расчет субсидий'!D361-1</f>
        <v>-5.3977272727272707E-2</v>
      </c>
      <c r="D361" s="73">
        <f>C361*'Расчет субсидий'!E361</f>
        <v>-0.53977272727272707</v>
      </c>
      <c r="E361" s="74">
        <f t="shared" si="41"/>
        <v>-2.1556256459667842</v>
      </c>
      <c r="F361" s="32" t="s">
        <v>376</v>
      </c>
      <c r="G361" s="32" t="s">
        <v>376</v>
      </c>
      <c r="H361" s="32" t="s">
        <v>376</v>
      </c>
      <c r="I361" s="32" t="s">
        <v>376</v>
      </c>
      <c r="J361" s="32" t="s">
        <v>376</v>
      </c>
      <c r="K361" s="32" t="s">
        <v>376</v>
      </c>
      <c r="L361" s="73">
        <f>'Расчет субсидий'!P361-1</f>
        <v>-0.10171217029153168</v>
      </c>
      <c r="M361" s="73">
        <f>L361*'Расчет субсидий'!Q361</f>
        <v>-2.0342434058306336</v>
      </c>
      <c r="N361" s="74">
        <f t="shared" si="42"/>
        <v>-8.1239140738055831</v>
      </c>
      <c r="O361" s="73">
        <f>'Расчет субсидий'!R361-1</f>
        <v>0</v>
      </c>
      <c r="P361" s="73">
        <f>O361*'Расчет субсидий'!S361</f>
        <v>0</v>
      </c>
      <c r="Q361" s="74">
        <f t="shared" si="43"/>
        <v>0</v>
      </c>
      <c r="R361" s="73">
        <f>'Расчет субсидий'!V361-1</f>
        <v>3.9752194114610395E-2</v>
      </c>
      <c r="S361" s="73">
        <f>R361*'Расчет субсидий'!W361</f>
        <v>0.59628291171915593</v>
      </c>
      <c r="T361" s="74">
        <f t="shared" si="44"/>
        <v>2.3813035965118603</v>
      </c>
      <c r="U361" s="73">
        <f>'Расчет субсидий'!Z361-1</f>
        <v>-7.407407407407407E-2</v>
      </c>
      <c r="V361" s="73">
        <f>U361*'Расчет субсидий'!AA361</f>
        <v>-2.5925925925925926</v>
      </c>
      <c r="W361" s="74">
        <f t="shared" si="45"/>
        <v>-10.353726299536369</v>
      </c>
      <c r="X361" s="32" t="s">
        <v>376</v>
      </c>
      <c r="Y361" s="32" t="s">
        <v>376</v>
      </c>
      <c r="Z361" s="32" t="s">
        <v>376</v>
      </c>
      <c r="AA361" s="31" t="s">
        <v>429</v>
      </c>
      <c r="AB361" s="31" t="s">
        <v>429</v>
      </c>
      <c r="AC361" s="31" t="s">
        <v>429</v>
      </c>
      <c r="AD361" s="73">
        <f>'Расчет субсидий'!AL361-1</f>
        <v>9.7560975609756184E-3</v>
      </c>
      <c r="AE361" s="73">
        <f>AD361*'Расчет субсидий'!AM361</f>
        <v>0.19512195121951237</v>
      </c>
      <c r="AF361" s="74">
        <f t="shared" si="46"/>
        <v>0.77923515006963684</v>
      </c>
      <c r="AG361" s="73">
        <f t="shared" si="47"/>
        <v>-4.3752038627572851</v>
      </c>
      <c r="AH361" s="31" t="str">
        <f>IF('Расчет субсидий'!AZ361="+",'Расчет субсидий'!AZ361,"-")</f>
        <v>-</v>
      </c>
    </row>
    <row r="362" spans="1:34" ht="15" customHeight="1">
      <c r="A362" s="38" t="s">
        <v>354</v>
      </c>
      <c r="B362" s="70">
        <f>'Расчет субсидий'!AS362</f>
        <v>136.72727272727275</v>
      </c>
      <c r="C362" s="73">
        <f>'Расчет субсидий'!D362-1</f>
        <v>-1</v>
      </c>
      <c r="D362" s="73">
        <f>C362*'Расчет субсидий'!E362</f>
        <v>0</v>
      </c>
      <c r="E362" s="74">
        <f t="shared" si="41"/>
        <v>0</v>
      </c>
      <c r="F362" s="32" t="s">
        <v>376</v>
      </c>
      <c r="G362" s="32" t="s">
        <v>376</v>
      </c>
      <c r="H362" s="32" t="s">
        <v>376</v>
      </c>
      <c r="I362" s="32" t="s">
        <v>376</v>
      </c>
      <c r="J362" s="32" t="s">
        <v>376</v>
      </c>
      <c r="K362" s="32" t="s">
        <v>376</v>
      </c>
      <c r="L362" s="73">
        <f>'Расчет субсидий'!P362-1</f>
        <v>1.699530516431925</v>
      </c>
      <c r="M362" s="73">
        <f>L362*'Расчет субсидий'!Q362</f>
        <v>33.990610328638496</v>
      </c>
      <c r="N362" s="74">
        <f t="shared" si="42"/>
        <v>196.56921118354651</v>
      </c>
      <c r="O362" s="73">
        <f>'Расчет субсидий'!R362-1</f>
        <v>0</v>
      </c>
      <c r="P362" s="73">
        <f>O362*'Расчет субсидий'!S362</f>
        <v>0</v>
      </c>
      <c r="Q362" s="74">
        <f t="shared" si="43"/>
        <v>0</v>
      </c>
      <c r="R362" s="73">
        <f>'Расчет субсидий'!V362-1</f>
        <v>7.8260869565217384E-2</v>
      </c>
      <c r="S362" s="73">
        <f>R362*'Расчет субсидий'!W362</f>
        <v>0.78260869565217384</v>
      </c>
      <c r="T362" s="74">
        <f t="shared" si="44"/>
        <v>4.5258608916509573</v>
      </c>
      <c r="U362" s="73">
        <f>'Расчет субсидий'!Z362-1</f>
        <v>-0.27826086956521734</v>
      </c>
      <c r="V362" s="73">
        <f>U362*'Расчет субсидий'!AA362</f>
        <v>-11.130434782608694</v>
      </c>
      <c r="W362" s="74">
        <f t="shared" si="45"/>
        <v>-64.367799347924716</v>
      </c>
      <c r="X362" s="32" t="s">
        <v>376</v>
      </c>
      <c r="Y362" s="32" t="s">
        <v>376</v>
      </c>
      <c r="Z362" s="32" t="s">
        <v>376</v>
      </c>
      <c r="AA362" s="31" t="s">
        <v>429</v>
      </c>
      <c r="AB362" s="31" t="s">
        <v>429</v>
      </c>
      <c r="AC362" s="31" t="s">
        <v>429</v>
      </c>
      <c r="AD362" s="73">
        <f>'Расчет субсидий'!AL362-1</f>
        <v>0</v>
      </c>
      <c r="AE362" s="73">
        <f>AD362*'Расчет субсидий'!AM362</f>
        <v>0</v>
      </c>
      <c r="AF362" s="74">
        <f t="shared" si="46"/>
        <v>0</v>
      </c>
      <c r="AG362" s="73">
        <f t="shared" si="47"/>
        <v>23.642784241681973</v>
      </c>
      <c r="AH362" s="31" t="str">
        <f>IF('Расчет субсидий'!AZ362="+",'Расчет субсидий'!AZ362,"-")</f>
        <v>-</v>
      </c>
    </row>
    <row r="363" spans="1:34" ht="15" customHeight="1">
      <c r="A363" s="38" t="s">
        <v>355</v>
      </c>
      <c r="B363" s="70">
        <f>'Расчет субсидий'!AS363</f>
        <v>-306.65454545454554</v>
      </c>
      <c r="C363" s="73">
        <f>'Расчет субсидий'!D363-1</f>
        <v>-0.14713357173380115</v>
      </c>
      <c r="D363" s="73">
        <f>C363*'Расчет субсидий'!E363</f>
        <v>-1.4713357173380115</v>
      </c>
      <c r="E363" s="74">
        <f t="shared" si="41"/>
        <v>-24.330544090224535</v>
      </c>
      <c r="F363" s="32" t="s">
        <v>376</v>
      </c>
      <c r="G363" s="32" t="s">
        <v>376</v>
      </c>
      <c r="H363" s="32" t="s">
        <v>376</v>
      </c>
      <c r="I363" s="32" t="s">
        <v>376</v>
      </c>
      <c r="J363" s="32" t="s">
        <v>376</v>
      </c>
      <c r="K363" s="32" t="s">
        <v>376</v>
      </c>
      <c r="L363" s="73">
        <f>'Расчет субсидий'!P363-1</f>
        <v>-0.33514308114464919</v>
      </c>
      <c r="M363" s="73">
        <f>L363*'Расчет субсидий'!Q363</f>
        <v>-6.7028616228929838</v>
      </c>
      <c r="N363" s="74">
        <f t="shared" si="42"/>
        <v>-110.84096465864982</v>
      </c>
      <c r="O363" s="73">
        <f>'Расчет субсидий'!R363-1</f>
        <v>0</v>
      </c>
      <c r="P363" s="73">
        <f>O363*'Расчет субсидий'!S363</f>
        <v>0</v>
      </c>
      <c r="Q363" s="74">
        <f t="shared" si="43"/>
        <v>0</v>
      </c>
      <c r="R363" s="73">
        <f>'Расчет субсидий'!V363-1</f>
        <v>-0.12666666666666671</v>
      </c>
      <c r="S363" s="73">
        <f>R363*'Расчет субсидий'!W363</f>
        <v>-3.1666666666666679</v>
      </c>
      <c r="T363" s="74">
        <f t="shared" si="44"/>
        <v>-52.365155038697196</v>
      </c>
      <c r="U363" s="73">
        <f>'Расчет субсидий'!Z363-1</f>
        <v>-0.28813559322033899</v>
      </c>
      <c r="V363" s="73">
        <f>U363*'Расчет субсидий'!AA363</f>
        <v>-7.2033898305084749</v>
      </c>
      <c r="W363" s="74">
        <f t="shared" si="45"/>
        <v>-119.11788166697397</v>
      </c>
      <c r="X363" s="32" t="s">
        <v>376</v>
      </c>
      <c r="Y363" s="32" t="s">
        <v>376</v>
      </c>
      <c r="Z363" s="32" t="s">
        <v>376</v>
      </c>
      <c r="AA363" s="31" t="s">
        <v>429</v>
      </c>
      <c r="AB363" s="31" t="s">
        <v>429</v>
      </c>
      <c r="AC363" s="31" t="s">
        <v>429</v>
      </c>
      <c r="AD363" s="73">
        <f>'Расчет субсидий'!AL363-1</f>
        <v>0</v>
      </c>
      <c r="AE363" s="73">
        <f>AD363*'Расчет субсидий'!AM363</f>
        <v>0</v>
      </c>
      <c r="AF363" s="74">
        <f t="shared" si="46"/>
        <v>0</v>
      </c>
      <c r="AG363" s="73">
        <f t="shared" si="47"/>
        <v>-18.544253837406139</v>
      </c>
      <c r="AH363" s="31" t="str">
        <f>IF('Расчет субсидий'!AZ363="+",'Расчет субсидий'!AZ363,"-")</f>
        <v>-</v>
      </c>
    </row>
    <row r="364" spans="1:34" ht="15" customHeight="1">
      <c r="A364" s="37" t="s">
        <v>356</v>
      </c>
      <c r="B364" s="75"/>
      <c r="C364" s="76"/>
      <c r="D364" s="76"/>
      <c r="E364" s="77"/>
      <c r="F364" s="76"/>
      <c r="G364" s="76"/>
      <c r="H364" s="77"/>
      <c r="I364" s="77"/>
      <c r="J364" s="77"/>
      <c r="K364" s="77"/>
      <c r="L364" s="76"/>
      <c r="M364" s="76"/>
      <c r="N364" s="77"/>
      <c r="O364" s="76"/>
      <c r="P364" s="76"/>
      <c r="Q364" s="77"/>
      <c r="R364" s="76"/>
      <c r="S364" s="76"/>
      <c r="T364" s="77"/>
      <c r="U364" s="76"/>
      <c r="V364" s="76"/>
      <c r="W364" s="77"/>
      <c r="X364" s="77"/>
      <c r="Y364" s="77"/>
      <c r="Z364" s="77"/>
      <c r="AA364" s="77"/>
      <c r="AB364" s="77"/>
      <c r="AC364" s="77"/>
      <c r="AD364" s="76"/>
      <c r="AE364" s="76"/>
      <c r="AF364" s="77"/>
      <c r="AG364" s="77"/>
      <c r="AH364" s="78"/>
    </row>
    <row r="365" spans="1:34" ht="15" customHeight="1">
      <c r="A365" s="38" t="s">
        <v>357</v>
      </c>
      <c r="B365" s="70">
        <f>'Расчет субсидий'!AS365</f>
        <v>-206.31818181818187</v>
      </c>
      <c r="C365" s="73">
        <f>'Расчет субсидий'!D365-1</f>
        <v>-0.11966942148760329</v>
      </c>
      <c r="D365" s="73">
        <f>C365*'Расчет субсидий'!E365</f>
        <v>-1.1966942148760329</v>
      </c>
      <c r="E365" s="74">
        <f t="shared" si="41"/>
        <v>-7.6561556734142782</v>
      </c>
      <c r="F365" s="32" t="s">
        <v>376</v>
      </c>
      <c r="G365" s="32" t="s">
        <v>376</v>
      </c>
      <c r="H365" s="32" t="s">
        <v>376</v>
      </c>
      <c r="I365" s="32" t="s">
        <v>376</v>
      </c>
      <c r="J365" s="32" t="s">
        <v>376</v>
      </c>
      <c r="K365" s="32" t="s">
        <v>376</v>
      </c>
      <c r="L365" s="73">
        <f>'Расчет субсидий'!P365-1</f>
        <v>-0.38249380677126343</v>
      </c>
      <c r="M365" s="73">
        <f>L365*'Расчет субсидий'!Q365</f>
        <v>-7.6498761354252682</v>
      </c>
      <c r="N365" s="74">
        <f t="shared" si="42"/>
        <v>-48.942028671225636</v>
      </c>
      <c r="O365" s="73">
        <f>'Расчет субсидий'!R365-1</f>
        <v>0</v>
      </c>
      <c r="P365" s="73">
        <f>O365*'Расчет субсидий'!S365</f>
        <v>0</v>
      </c>
      <c r="Q365" s="74">
        <f t="shared" si="43"/>
        <v>0</v>
      </c>
      <c r="R365" s="73">
        <f>'Расчет субсидий'!V365-1</f>
        <v>0</v>
      </c>
      <c r="S365" s="73">
        <f>R365*'Расчет субсидий'!W365</f>
        <v>0</v>
      </c>
      <c r="T365" s="74">
        <f t="shared" si="44"/>
        <v>0</v>
      </c>
      <c r="U365" s="73">
        <f>'Расчет субсидий'!Z365-1</f>
        <v>-0.93333333333333335</v>
      </c>
      <c r="V365" s="73">
        <f>U365*'Расчет субсидий'!AA365</f>
        <v>-32.666666666666664</v>
      </c>
      <c r="W365" s="74">
        <f t="shared" si="45"/>
        <v>-208.99331025632253</v>
      </c>
      <c r="X365" s="32" t="s">
        <v>376</v>
      </c>
      <c r="Y365" s="32" t="s">
        <v>376</v>
      </c>
      <c r="Z365" s="32" t="s">
        <v>376</v>
      </c>
      <c r="AA365" s="31" t="s">
        <v>429</v>
      </c>
      <c r="AB365" s="31" t="s">
        <v>429</v>
      </c>
      <c r="AC365" s="31" t="s">
        <v>429</v>
      </c>
      <c r="AD365" s="73">
        <f>'Расчет субсидий'!AL365-1</f>
        <v>0.46323529411764697</v>
      </c>
      <c r="AE365" s="73">
        <f>AD365*'Расчет субсидий'!AM365</f>
        <v>9.2647058823529385</v>
      </c>
      <c r="AF365" s="74">
        <f t="shared" si="46"/>
        <v>59.273312782780536</v>
      </c>
      <c r="AG365" s="73">
        <f t="shared" si="47"/>
        <v>-32.248531134615021</v>
      </c>
      <c r="AH365" s="31" t="str">
        <f>IF('Расчет субсидий'!AZ365="+",'Расчет субсидий'!AZ365,"-")</f>
        <v>-</v>
      </c>
    </row>
    <row r="366" spans="1:34" ht="15" customHeight="1">
      <c r="A366" s="38" t="s">
        <v>358</v>
      </c>
      <c r="B366" s="70">
        <f>'Расчет субсидий'!AS366</f>
        <v>79.418181818181779</v>
      </c>
      <c r="C366" s="73">
        <f>'Расчет субсидий'!D366-1</f>
        <v>-1</v>
      </c>
      <c r="D366" s="73">
        <f>C366*'Расчет субсидий'!E366</f>
        <v>0</v>
      </c>
      <c r="E366" s="74">
        <f t="shared" si="41"/>
        <v>0</v>
      </c>
      <c r="F366" s="32" t="s">
        <v>376</v>
      </c>
      <c r="G366" s="32" t="s">
        <v>376</v>
      </c>
      <c r="H366" s="32" t="s">
        <v>376</v>
      </c>
      <c r="I366" s="32" t="s">
        <v>376</v>
      </c>
      <c r="J366" s="32" t="s">
        <v>376</v>
      </c>
      <c r="K366" s="32" t="s">
        <v>376</v>
      </c>
      <c r="L366" s="73">
        <f>'Расчет субсидий'!P366-1</f>
        <v>-0.38099097013197492</v>
      </c>
      <c r="M366" s="73">
        <f>L366*'Расчет субсидий'!Q366</f>
        <v>-7.6198194026394983</v>
      </c>
      <c r="N366" s="74">
        <f t="shared" si="42"/>
        <v>-67.616691609616979</v>
      </c>
      <c r="O366" s="73">
        <f>'Расчет субсидий'!R366-1</f>
        <v>0</v>
      </c>
      <c r="P366" s="73">
        <f>O366*'Расчет субсидий'!S366</f>
        <v>0</v>
      </c>
      <c r="Q366" s="74">
        <f t="shared" si="43"/>
        <v>0</v>
      </c>
      <c r="R366" s="73">
        <f>'Расчет субсидий'!V366-1</f>
        <v>0.12799999999999989</v>
      </c>
      <c r="S366" s="73">
        <f>R366*'Расчет субсидий'!W366</f>
        <v>3.1999999999999975</v>
      </c>
      <c r="T366" s="74">
        <f t="shared" si="44"/>
        <v>28.396134044308532</v>
      </c>
      <c r="U366" s="73">
        <f>'Расчет субсидий'!Z366-1</f>
        <v>0.5</v>
      </c>
      <c r="V366" s="73">
        <f>U366*'Расчет субсидий'!AA366</f>
        <v>12.5</v>
      </c>
      <c r="W366" s="74">
        <f t="shared" si="45"/>
        <v>110.92239861058029</v>
      </c>
      <c r="X366" s="32" t="s">
        <v>376</v>
      </c>
      <c r="Y366" s="32" t="s">
        <v>376</v>
      </c>
      <c r="Z366" s="32" t="s">
        <v>376</v>
      </c>
      <c r="AA366" s="31" t="s">
        <v>429</v>
      </c>
      <c r="AB366" s="31" t="s">
        <v>429</v>
      </c>
      <c r="AC366" s="31" t="s">
        <v>429</v>
      </c>
      <c r="AD366" s="73">
        <f>'Расчет субсидий'!AL366-1</f>
        <v>4.3478260869565188E-2</v>
      </c>
      <c r="AE366" s="73">
        <f>AD366*'Расчет субсидий'!AM366</f>
        <v>0.86956521739130377</v>
      </c>
      <c r="AF366" s="74">
        <f t="shared" si="46"/>
        <v>7.7163407729099269</v>
      </c>
      <c r="AG366" s="73">
        <f t="shared" si="47"/>
        <v>8.9497458147518039</v>
      </c>
      <c r="AH366" s="31" t="str">
        <f>IF('Расчет субсидий'!AZ366="+",'Расчет субсидий'!AZ366,"-")</f>
        <v>-</v>
      </c>
    </row>
    <row r="367" spans="1:34" ht="15" customHeight="1">
      <c r="A367" s="38" t="s">
        <v>359</v>
      </c>
      <c r="B367" s="70">
        <f>'Расчет субсидий'!AS367</f>
        <v>-0.19999999999999929</v>
      </c>
      <c r="C367" s="73">
        <f>'Расчет субсидий'!D367-1</f>
        <v>-0.27597157250809645</v>
      </c>
      <c r="D367" s="73">
        <f>C367*'Расчет субсидий'!E367</f>
        <v>-2.7597157250809645</v>
      </c>
      <c r="E367" s="74">
        <f t="shared" ref="E367:E376" si="48">$B367*D367/$AG367</f>
        <v>-0.29512116199739008</v>
      </c>
      <c r="F367" s="32" t="s">
        <v>376</v>
      </c>
      <c r="G367" s="32" t="s">
        <v>376</v>
      </c>
      <c r="H367" s="32" t="s">
        <v>376</v>
      </c>
      <c r="I367" s="32" t="s">
        <v>376</v>
      </c>
      <c r="J367" s="32" t="s">
        <v>376</v>
      </c>
      <c r="K367" s="32" t="s">
        <v>376</v>
      </c>
      <c r="L367" s="73">
        <f>'Расчет субсидий'!P367-1</f>
        <v>4.4474507482878289E-2</v>
      </c>
      <c r="M367" s="73">
        <f>L367*'Расчет субсидий'!Q367</f>
        <v>0.88949014965756579</v>
      </c>
      <c r="N367" s="74">
        <f t="shared" ref="N367:N376" si="49">$B367*M367/$AG367</f>
        <v>9.5121161997390791E-2</v>
      </c>
      <c r="O367" s="73">
        <f>'Расчет субсидий'!R367-1</f>
        <v>0</v>
      </c>
      <c r="P367" s="73">
        <f>O367*'Расчет субсидий'!S367</f>
        <v>0</v>
      </c>
      <c r="Q367" s="74">
        <f t="shared" ref="Q367:Q376" si="50">$B367*P367/$AG367</f>
        <v>0</v>
      </c>
      <c r="R367" s="73">
        <f>'Расчет субсидий'!V367-1</f>
        <v>0</v>
      </c>
      <c r="S367" s="73">
        <f>R367*'Расчет субсидий'!W367</f>
        <v>0</v>
      </c>
      <c r="T367" s="74">
        <f t="shared" ref="T367:T376" si="51">$B367*S367/$AG367</f>
        <v>0</v>
      </c>
      <c r="U367" s="73">
        <f>'Расчет субсидий'!Z367-1</f>
        <v>0</v>
      </c>
      <c r="V367" s="73">
        <f>U367*'Расчет субсидий'!AA367</f>
        <v>0</v>
      </c>
      <c r="W367" s="74">
        <f t="shared" ref="W367:W376" si="52">$B367*V367/$AG367</f>
        <v>0</v>
      </c>
      <c r="X367" s="32" t="s">
        <v>376</v>
      </c>
      <c r="Y367" s="32" t="s">
        <v>376</v>
      </c>
      <c r="Z367" s="32" t="s">
        <v>376</v>
      </c>
      <c r="AA367" s="31" t="s">
        <v>429</v>
      </c>
      <c r="AB367" s="31" t="s">
        <v>429</v>
      </c>
      <c r="AC367" s="31" t="s">
        <v>429</v>
      </c>
      <c r="AD367" s="73">
        <f>'Расчет субсидий'!AL367-1</f>
        <v>0</v>
      </c>
      <c r="AE367" s="73">
        <f>AD367*'Расчет субсидий'!AM367</f>
        <v>0</v>
      </c>
      <c r="AF367" s="74">
        <f t="shared" ref="AF367:AF376" si="53">$B367*AE367/$AG367</f>
        <v>0</v>
      </c>
      <c r="AG367" s="73">
        <f t="shared" si="47"/>
        <v>-1.8702255754233987</v>
      </c>
      <c r="AH367" s="31" t="str">
        <f>IF('Расчет субсидий'!AZ367="+",'Расчет субсидий'!AZ367,"-")</f>
        <v>-</v>
      </c>
    </row>
    <row r="368" spans="1:34" ht="15" customHeight="1">
      <c r="A368" s="38" t="s">
        <v>360</v>
      </c>
      <c r="B368" s="70">
        <f>'Расчет субсидий'!AS368</f>
        <v>-20.381818181818289</v>
      </c>
      <c r="C368" s="73">
        <f>'Расчет субсидий'!D368-1</f>
        <v>-1</v>
      </c>
      <c r="D368" s="73">
        <f>C368*'Расчет субсидий'!E368</f>
        <v>0</v>
      </c>
      <c r="E368" s="74">
        <f t="shared" si="48"/>
        <v>0</v>
      </c>
      <c r="F368" s="32" t="s">
        <v>376</v>
      </c>
      <c r="G368" s="32" t="s">
        <v>376</v>
      </c>
      <c r="H368" s="32" t="s">
        <v>376</v>
      </c>
      <c r="I368" s="32" t="s">
        <v>376</v>
      </c>
      <c r="J368" s="32" t="s">
        <v>376</v>
      </c>
      <c r="K368" s="32" t="s">
        <v>376</v>
      </c>
      <c r="L368" s="73">
        <f>'Расчет субсидий'!P368-1</f>
        <v>-0.13933996856993192</v>
      </c>
      <c r="M368" s="73">
        <f>L368*'Расчет субсидий'!Q368</f>
        <v>-2.7867993713986383</v>
      </c>
      <c r="N368" s="74">
        <f t="shared" si="49"/>
        <v>-26.046236715679267</v>
      </c>
      <c r="O368" s="73">
        <f>'Расчет субсидий'!R368-1</f>
        <v>0</v>
      </c>
      <c r="P368" s="73">
        <f>O368*'Расчет субсидий'!S368</f>
        <v>0</v>
      </c>
      <c r="Q368" s="74">
        <f t="shared" si="50"/>
        <v>0</v>
      </c>
      <c r="R368" s="73">
        <f>'Расчет субсидий'!V368-1</f>
        <v>0</v>
      </c>
      <c r="S368" s="73">
        <f>R368*'Расчет субсидий'!W368</f>
        <v>0</v>
      </c>
      <c r="T368" s="74">
        <f t="shared" si="51"/>
        <v>0</v>
      </c>
      <c r="U368" s="73">
        <f>'Расчет субсидий'!Z368-1</f>
        <v>0</v>
      </c>
      <c r="V368" s="73">
        <f>U368*'Расчет субсидий'!AA368</f>
        <v>0</v>
      </c>
      <c r="W368" s="74">
        <f t="shared" si="52"/>
        <v>0</v>
      </c>
      <c r="X368" s="32" t="s">
        <v>376</v>
      </c>
      <c r="Y368" s="32" t="s">
        <v>376</v>
      </c>
      <c r="Z368" s="32" t="s">
        <v>376</v>
      </c>
      <c r="AA368" s="31" t="s">
        <v>429</v>
      </c>
      <c r="AB368" s="31" t="s">
        <v>429</v>
      </c>
      <c r="AC368" s="31" t="s">
        <v>429</v>
      </c>
      <c r="AD368" s="73">
        <f>'Расчет субсидий'!AL368-1</f>
        <v>3.0303030303030276E-2</v>
      </c>
      <c r="AE368" s="73">
        <f>AD368*'Расчет субсидий'!AM368</f>
        <v>0.60606060606060552</v>
      </c>
      <c r="AF368" s="74">
        <f t="shared" si="53"/>
        <v>5.6644185338609789</v>
      </c>
      <c r="AG368" s="73">
        <f t="shared" ref="AG368:AG376" si="54">D368+M368+P368+S368+V368+AE368</f>
        <v>-2.1807387653380328</v>
      </c>
      <c r="AH368" s="31" t="str">
        <f>IF('Расчет субсидий'!AZ368="+",'Расчет субсидий'!AZ368,"-")</f>
        <v>-</v>
      </c>
    </row>
    <row r="369" spans="1:34" ht="15" customHeight="1">
      <c r="A369" s="38" t="s">
        <v>361</v>
      </c>
      <c r="B369" s="70">
        <f>'Расчет субсидий'!AS369</f>
        <v>117.41818181818189</v>
      </c>
      <c r="C369" s="73">
        <f>'Расчет субсидий'!D369-1</f>
        <v>-3.2615384615384713E-2</v>
      </c>
      <c r="D369" s="73">
        <f>C369*'Расчет субсидий'!E369</f>
        <v>-0.32615384615384713</v>
      </c>
      <c r="E369" s="74">
        <f t="shared" si="48"/>
        <v>-2.149517669797989</v>
      </c>
      <c r="F369" s="32" t="s">
        <v>376</v>
      </c>
      <c r="G369" s="32" t="s">
        <v>376</v>
      </c>
      <c r="H369" s="32" t="s">
        <v>376</v>
      </c>
      <c r="I369" s="32" t="s">
        <v>376</v>
      </c>
      <c r="J369" s="32" t="s">
        <v>376</v>
      </c>
      <c r="K369" s="32" t="s">
        <v>376</v>
      </c>
      <c r="L369" s="73">
        <f>'Расчет субсидий'!P369-1</f>
        <v>7.5871295435477437E-2</v>
      </c>
      <c r="M369" s="73">
        <f>L369*'Расчет субсидий'!Q369</f>
        <v>1.5174259087095487</v>
      </c>
      <c r="N369" s="74">
        <f t="shared" si="49"/>
        <v>10.000598925458883</v>
      </c>
      <c r="O369" s="73">
        <f>'Расчет субсидий'!R369-1</f>
        <v>0</v>
      </c>
      <c r="P369" s="73">
        <f>O369*'Расчет субсидий'!S369</f>
        <v>0</v>
      </c>
      <c r="Q369" s="74">
        <f t="shared" si="50"/>
        <v>0</v>
      </c>
      <c r="R369" s="73">
        <f>'Расчет субсидий'!V369-1</f>
        <v>7.4999999999999956E-2</v>
      </c>
      <c r="S369" s="73">
        <f>R369*'Расчет субсидий'!W369</f>
        <v>1.4999999999999991</v>
      </c>
      <c r="T369" s="74">
        <f t="shared" si="51"/>
        <v>9.8857534342124147</v>
      </c>
      <c r="U369" s="73">
        <f>'Расчет субсидий'!Z369-1</f>
        <v>0.50416666666666665</v>
      </c>
      <c r="V369" s="73">
        <f>U369*'Расчет субсидий'!AA369</f>
        <v>15.125</v>
      </c>
      <c r="W369" s="74">
        <f t="shared" si="52"/>
        <v>99.681347128308587</v>
      </c>
      <c r="X369" s="32" t="s">
        <v>376</v>
      </c>
      <c r="Y369" s="32" t="s">
        <v>376</v>
      </c>
      <c r="Z369" s="32" t="s">
        <v>376</v>
      </c>
      <c r="AA369" s="31" t="s">
        <v>429</v>
      </c>
      <c r="AB369" s="31" t="s">
        <v>429</v>
      </c>
      <c r="AC369" s="31" t="s">
        <v>429</v>
      </c>
      <c r="AD369" s="73">
        <f>'Расчет субсидий'!AL369-1</f>
        <v>0</v>
      </c>
      <c r="AE369" s="73">
        <f>AD369*'Расчет субсидий'!AM369</f>
        <v>0</v>
      </c>
      <c r="AF369" s="74">
        <f t="shared" si="53"/>
        <v>0</v>
      </c>
      <c r="AG369" s="73">
        <f t="shared" si="54"/>
        <v>17.816272062555701</v>
      </c>
      <c r="AH369" s="31" t="str">
        <f>IF('Расчет субсидий'!AZ369="+",'Расчет субсидий'!AZ369,"-")</f>
        <v>-</v>
      </c>
    </row>
    <row r="370" spans="1:34" ht="15" customHeight="1">
      <c r="A370" s="38" t="s">
        <v>362</v>
      </c>
      <c r="B370" s="70">
        <f>'Расчет субсидий'!AS370</f>
        <v>-188.42727272727279</v>
      </c>
      <c r="C370" s="73">
        <f>'Расчет субсидий'!D370-1</f>
        <v>-0.25027777777777782</v>
      </c>
      <c r="D370" s="73">
        <f>C370*'Расчет субсидий'!E370</f>
        <v>-2.5027777777777782</v>
      </c>
      <c r="E370" s="74">
        <f t="shared" si="48"/>
        <v>-22.520828470924307</v>
      </c>
      <c r="F370" s="32" t="s">
        <v>376</v>
      </c>
      <c r="G370" s="32" t="s">
        <v>376</v>
      </c>
      <c r="H370" s="32" t="s">
        <v>376</v>
      </c>
      <c r="I370" s="32" t="s">
        <v>376</v>
      </c>
      <c r="J370" s="32" t="s">
        <v>376</v>
      </c>
      <c r="K370" s="32" t="s">
        <v>376</v>
      </c>
      <c r="L370" s="73">
        <f>'Расчет субсидий'!P370-1</f>
        <v>-4.4291952588895844E-2</v>
      </c>
      <c r="M370" s="73">
        <f>L370*'Расчет субсидий'!Q370</f>
        <v>-0.88583905177791689</v>
      </c>
      <c r="N370" s="74">
        <f t="shared" si="49"/>
        <v>-7.9710749851911338</v>
      </c>
      <c r="O370" s="73">
        <f>'Расчет субсидий'!R370-1</f>
        <v>0</v>
      </c>
      <c r="P370" s="73">
        <f>O370*'Расчет субсидий'!S370</f>
        <v>0</v>
      </c>
      <c r="Q370" s="74">
        <f t="shared" si="50"/>
        <v>0</v>
      </c>
      <c r="R370" s="73">
        <f>'Расчет субсидий'!V370-1</f>
        <v>0.1045454545454545</v>
      </c>
      <c r="S370" s="73">
        <f>R370*'Расчет субсидий'!W370</f>
        <v>2.0909090909090899</v>
      </c>
      <c r="T370" s="74">
        <f t="shared" si="51"/>
        <v>18.814696775224814</v>
      </c>
      <c r="U370" s="73">
        <f>'Расчет субсидий'!Z370-1</f>
        <v>-0.7</v>
      </c>
      <c r="V370" s="73">
        <f>U370*'Расчет субсидий'!AA370</f>
        <v>-21</v>
      </c>
      <c r="W370" s="74">
        <f t="shared" si="52"/>
        <v>-188.96499804682324</v>
      </c>
      <c r="X370" s="32" t="s">
        <v>376</v>
      </c>
      <c r="Y370" s="32" t="s">
        <v>376</v>
      </c>
      <c r="Z370" s="32" t="s">
        <v>376</v>
      </c>
      <c r="AA370" s="31" t="s">
        <v>429</v>
      </c>
      <c r="AB370" s="31" t="s">
        <v>429</v>
      </c>
      <c r="AC370" s="31" t="s">
        <v>429</v>
      </c>
      <c r="AD370" s="73">
        <f>'Расчет субсидий'!AL370-1</f>
        <v>6.7873303167420795E-2</v>
      </c>
      <c r="AE370" s="73">
        <f>AD370*'Расчет субсидий'!AM370</f>
        <v>1.3574660633484159</v>
      </c>
      <c r="AF370" s="74">
        <f t="shared" si="53"/>
        <v>12.214932000441058</v>
      </c>
      <c r="AG370" s="73">
        <f t="shared" si="54"/>
        <v>-20.940241675298189</v>
      </c>
      <c r="AH370" s="31" t="str">
        <f>IF('Расчет субсидий'!AZ370="+",'Расчет субсидий'!AZ370,"-")</f>
        <v>-</v>
      </c>
    </row>
    <row r="371" spans="1:34" ht="15" customHeight="1">
      <c r="A371" s="38" t="s">
        <v>363</v>
      </c>
      <c r="B371" s="70">
        <f>'Расчет субсидий'!AS371</f>
        <v>-19.427272727272793</v>
      </c>
      <c r="C371" s="73">
        <f>'Расчет субсидий'!D371-1</f>
        <v>-1</v>
      </c>
      <c r="D371" s="73">
        <f>C371*'Расчет субсидий'!E371</f>
        <v>0</v>
      </c>
      <c r="E371" s="74">
        <f t="shared" si="48"/>
        <v>0</v>
      </c>
      <c r="F371" s="32" t="s">
        <v>376</v>
      </c>
      <c r="G371" s="32" t="s">
        <v>376</v>
      </c>
      <c r="H371" s="32" t="s">
        <v>376</v>
      </c>
      <c r="I371" s="32" t="s">
        <v>376</v>
      </c>
      <c r="J371" s="32" t="s">
        <v>376</v>
      </c>
      <c r="K371" s="32" t="s">
        <v>376</v>
      </c>
      <c r="L371" s="73">
        <f>'Расчет субсидий'!P371-1</f>
        <v>-0.1588908450704225</v>
      </c>
      <c r="M371" s="73">
        <f>L371*'Расчет субсидий'!Q371</f>
        <v>-3.1778169014084501</v>
      </c>
      <c r="N371" s="74">
        <f t="shared" si="49"/>
        <v>-22.224760598762451</v>
      </c>
      <c r="O371" s="73">
        <f>'Расчет субсидий'!R371-1</f>
        <v>0</v>
      </c>
      <c r="P371" s="73">
        <f>O371*'Расчет субсидий'!S371</f>
        <v>0</v>
      </c>
      <c r="Q371" s="74">
        <f t="shared" si="50"/>
        <v>0</v>
      </c>
      <c r="R371" s="73">
        <f>'Расчет субсидий'!V371-1</f>
        <v>0</v>
      </c>
      <c r="S371" s="73">
        <f>R371*'Расчет субсидий'!W371</f>
        <v>0</v>
      </c>
      <c r="T371" s="74">
        <f t="shared" si="51"/>
        <v>0</v>
      </c>
      <c r="U371" s="73">
        <f>'Расчет субсидий'!Z371-1</f>
        <v>0</v>
      </c>
      <c r="V371" s="73">
        <f>U371*'Расчет субсидий'!AA371</f>
        <v>0</v>
      </c>
      <c r="W371" s="74">
        <f t="shared" si="52"/>
        <v>0</v>
      </c>
      <c r="X371" s="32" t="s">
        <v>376</v>
      </c>
      <c r="Y371" s="32" t="s">
        <v>376</v>
      </c>
      <c r="Z371" s="32" t="s">
        <v>376</v>
      </c>
      <c r="AA371" s="31" t="s">
        <v>429</v>
      </c>
      <c r="AB371" s="31" t="s">
        <v>429</v>
      </c>
      <c r="AC371" s="31" t="s">
        <v>429</v>
      </c>
      <c r="AD371" s="73">
        <f>'Расчет субсидий'!AL371-1</f>
        <v>2.0000000000000018E-2</v>
      </c>
      <c r="AE371" s="73">
        <f>AD371*'Расчет субсидий'!AM371</f>
        <v>0.40000000000000036</v>
      </c>
      <c r="AF371" s="74">
        <f t="shared" si="53"/>
        <v>2.7974878714896589</v>
      </c>
      <c r="AG371" s="73">
        <f t="shared" si="54"/>
        <v>-2.7778169014084497</v>
      </c>
      <c r="AH371" s="31" t="str">
        <f>IF('Расчет субсидий'!AZ371="+",'Расчет субсидий'!AZ371,"-")</f>
        <v>-</v>
      </c>
    </row>
    <row r="372" spans="1:34" ht="15" customHeight="1">
      <c r="A372" s="38" t="s">
        <v>364</v>
      </c>
      <c r="B372" s="70">
        <f>'Расчет субсидий'!AS372</f>
        <v>-183.60909090909087</v>
      </c>
      <c r="C372" s="73">
        <f>'Расчет субсидий'!D372-1</f>
        <v>-1</v>
      </c>
      <c r="D372" s="73">
        <f>C372*'Расчет субсидий'!E372</f>
        <v>0</v>
      </c>
      <c r="E372" s="74">
        <f t="shared" si="48"/>
        <v>0</v>
      </c>
      <c r="F372" s="32" t="s">
        <v>376</v>
      </c>
      <c r="G372" s="32" t="s">
        <v>376</v>
      </c>
      <c r="H372" s="32" t="s">
        <v>376</v>
      </c>
      <c r="I372" s="32" t="s">
        <v>376</v>
      </c>
      <c r="J372" s="32" t="s">
        <v>376</v>
      </c>
      <c r="K372" s="32" t="s">
        <v>376</v>
      </c>
      <c r="L372" s="73">
        <f>'Расчет субсидий'!P372-1</f>
        <v>-0.73027333677153172</v>
      </c>
      <c r="M372" s="73">
        <f>L372*'Расчет субсидий'!Q372</f>
        <v>-14.605466735430635</v>
      </c>
      <c r="N372" s="74">
        <f t="shared" si="49"/>
        <v>-80.815751143230841</v>
      </c>
      <c r="O372" s="73">
        <f>'Расчет субсидий'!R372-1</f>
        <v>0</v>
      </c>
      <c r="P372" s="73">
        <f>O372*'Расчет субсидий'!S372</f>
        <v>0</v>
      </c>
      <c r="Q372" s="74">
        <f t="shared" si="50"/>
        <v>0</v>
      </c>
      <c r="R372" s="73">
        <f>'Расчет субсидий'!V372-1</f>
        <v>5.7692307692307709E-2</v>
      </c>
      <c r="S372" s="73">
        <f>R372*'Расчет субсидий'!W372</f>
        <v>1.4423076923076927</v>
      </c>
      <c r="T372" s="74">
        <f t="shared" si="51"/>
        <v>7.9806542060546697</v>
      </c>
      <c r="U372" s="73">
        <f>'Расчет субсидий'!Z372-1</f>
        <v>-0.7</v>
      </c>
      <c r="V372" s="73">
        <f>U372*'Расчет субсидий'!AA372</f>
        <v>-17.5</v>
      </c>
      <c r="W372" s="74">
        <f t="shared" si="52"/>
        <v>-96.831937700129956</v>
      </c>
      <c r="X372" s="32" t="s">
        <v>376</v>
      </c>
      <c r="Y372" s="32" t="s">
        <v>376</v>
      </c>
      <c r="Z372" s="32" t="s">
        <v>376</v>
      </c>
      <c r="AA372" s="31" t="s">
        <v>429</v>
      </c>
      <c r="AB372" s="31" t="s">
        <v>429</v>
      </c>
      <c r="AC372" s="31" t="s">
        <v>429</v>
      </c>
      <c r="AD372" s="73">
        <f>'Расчет субсидий'!AL372-1</f>
        <v>-0.12598425196850394</v>
      </c>
      <c r="AE372" s="73">
        <f>AD372*'Расчет субсидий'!AM372</f>
        <v>-2.5196850393700787</v>
      </c>
      <c r="AF372" s="74">
        <f t="shared" si="53"/>
        <v>-13.94205627178474</v>
      </c>
      <c r="AG372" s="73">
        <f t="shared" si="54"/>
        <v>-33.18284408249302</v>
      </c>
      <c r="AH372" s="31" t="str">
        <f>IF('Расчет субсидий'!AZ372="+",'Расчет субсидий'!AZ372,"-")</f>
        <v>-</v>
      </c>
    </row>
    <row r="373" spans="1:34" ht="15" customHeight="1">
      <c r="A373" s="38" t="s">
        <v>365</v>
      </c>
      <c r="B373" s="70">
        <f>'Расчет субсидий'!AS373</f>
        <v>-9.327272727272657</v>
      </c>
      <c r="C373" s="73">
        <f>'Расчет субсидий'!D373-1</f>
        <v>-1</v>
      </c>
      <c r="D373" s="73">
        <f>C373*'Расчет субсидий'!E373</f>
        <v>0</v>
      </c>
      <c r="E373" s="74">
        <f t="shared" si="48"/>
        <v>0</v>
      </c>
      <c r="F373" s="32" t="s">
        <v>376</v>
      </c>
      <c r="G373" s="32" t="s">
        <v>376</v>
      </c>
      <c r="H373" s="32" t="s">
        <v>376</v>
      </c>
      <c r="I373" s="32" t="s">
        <v>376</v>
      </c>
      <c r="J373" s="32" t="s">
        <v>376</v>
      </c>
      <c r="K373" s="32" t="s">
        <v>376</v>
      </c>
      <c r="L373" s="73">
        <f>'Расчет субсидий'!P373-1</f>
        <v>-4.1438623924941465E-2</v>
      </c>
      <c r="M373" s="73">
        <f>L373*'Расчет субсидий'!Q373</f>
        <v>-0.82877247849882929</v>
      </c>
      <c r="N373" s="74">
        <f t="shared" si="49"/>
        <v>-9.327272727272657</v>
      </c>
      <c r="O373" s="73">
        <f>'Расчет субсидий'!R373-1</f>
        <v>0</v>
      </c>
      <c r="P373" s="73">
        <f>O373*'Расчет субсидий'!S373</f>
        <v>0</v>
      </c>
      <c r="Q373" s="74">
        <f t="shared" si="50"/>
        <v>0</v>
      </c>
      <c r="R373" s="73">
        <f>'Расчет субсидий'!V373-1</f>
        <v>0</v>
      </c>
      <c r="S373" s="73">
        <f>R373*'Расчет субсидий'!W373</f>
        <v>0</v>
      </c>
      <c r="T373" s="74">
        <f t="shared" si="51"/>
        <v>0</v>
      </c>
      <c r="U373" s="73">
        <f>'Расчет субсидий'!Z373-1</f>
        <v>0</v>
      </c>
      <c r="V373" s="73">
        <f>U373*'Расчет субсидий'!AA373</f>
        <v>0</v>
      </c>
      <c r="W373" s="74">
        <f t="shared" si="52"/>
        <v>0</v>
      </c>
      <c r="X373" s="32" t="s">
        <v>376</v>
      </c>
      <c r="Y373" s="32" t="s">
        <v>376</v>
      </c>
      <c r="Z373" s="32" t="s">
        <v>376</v>
      </c>
      <c r="AA373" s="31" t="s">
        <v>429</v>
      </c>
      <c r="AB373" s="31" t="s">
        <v>429</v>
      </c>
      <c r="AC373" s="31" t="s">
        <v>429</v>
      </c>
      <c r="AD373" s="73">
        <f>'Расчет субсидий'!AL373-1</f>
        <v>0</v>
      </c>
      <c r="AE373" s="73">
        <f>AD373*'Расчет субсидий'!AM373</f>
        <v>0</v>
      </c>
      <c r="AF373" s="74">
        <f t="shared" si="53"/>
        <v>0</v>
      </c>
      <c r="AG373" s="73">
        <f t="shared" si="54"/>
        <v>-0.82877247849882929</v>
      </c>
      <c r="AH373" s="31" t="str">
        <f>IF('Расчет субсидий'!AZ373="+",'Расчет субсидий'!AZ373,"-")</f>
        <v>-</v>
      </c>
    </row>
    <row r="374" spans="1:34" ht="15" customHeight="1">
      <c r="A374" s="38" t="s">
        <v>366</v>
      </c>
      <c r="B374" s="70">
        <f>'Расчет субсидий'!AS374</f>
        <v>-113.4636363636364</v>
      </c>
      <c r="C374" s="73">
        <f>'Расчет субсидий'!D374-1</f>
        <v>-1</v>
      </c>
      <c r="D374" s="73">
        <f>C374*'Расчет субсидий'!E374</f>
        <v>0</v>
      </c>
      <c r="E374" s="74">
        <f t="shared" si="48"/>
        <v>0</v>
      </c>
      <c r="F374" s="32" t="s">
        <v>376</v>
      </c>
      <c r="G374" s="32" t="s">
        <v>376</v>
      </c>
      <c r="H374" s="32" t="s">
        <v>376</v>
      </c>
      <c r="I374" s="32" t="s">
        <v>376</v>
      </c>
      <c r="J374" s="32" t="s">
        <v>376</v>
      </c>
      <c r="K374" s="32" t="s">
        <v>376</v>
      </c>
      <c r="L374" s="73">
        <f>'Расчет субсидий'!P374-1</f>
        <v>-0.23681776133209997</v>
      </c>
      <c r="M374" s="73">
        <f>L374*'Расчет субсидий'!Q374</f>
        <v>-4.736355226641999</v>
      </c>
      <c r="N374" s="74">
        <f t="shared" si="49"/>
        <v>-23.739692289555624</v>
      </c>
      <c r="O374" s="73">
        <f>'Расчет субсидий'!R374-1</f>
        <v>0</v>
      </c>
      <c r="P374" s="73">
        <f>O374*'Расчет субсидий'!S374</f>
        <v>0</v>
      </c>
      <c r="Q374" s="74">
        <f t="shared" si="50"/>
        <v>0</v>
      </c>
      <c r="R374" s="73">
        <f>'Расчет субсидий'!V374-1</f>
        <v>0.10999999999999988</v>
      </c>
      <c r="S374" s="73">
        <f>R374*'Расчет субсидий'!W374</f>
        <v>2.1999999999999975</v>
      </c>
      <c r="T374" s="74">
        <f t="shared" si="51"/>
        <v>11.026901602152559</v>
      </c>
      <c r="U374" s="73">
        <f>'Расчет субсидий'!Z374-1</f>
        <v>-1</v>
      </c>
      <c r="V374" s="73">
        <f>U374*'Расчет субсидий'!AA374</f>
        <v>-30</v>
      </c>
      <c r="W374" s="74">
        <f t="shared" si="52"/>
        <v>-150.36684002935328</v>
      </c>
      <c r="X374" s="32" t="s">
        <v>376</v>
      </c>
      <c r="Y374" s="32" t="s">
        <v>376</v>
      </c>
      <c r="Z374" s="32" t="s">
        <v>376</v>
      </c>
      <c r="AA374" s="31" t="s">
        <v>429</v>
      </c>
      <c r="AB374" s="31" t="s">
        <v>429</v>
      </c>
      <c r="AC374" s="31" t="s">
        <v>429</v>
      </c>
      <c r="AD374" s="73">
        <f>'Расчет субсидий'!AL374-1</f>
        <v>0.49494949494949503</v>
      </c>
      <c r="AE374" s="73">
        <f>AD374*'Расчет субсидий'!AM374</f>
        <v>9.8989898989898997</v>
      </c>
      <c r="AF374" s="74">
        <f t="shared" si="53"/>
        <v>49.615994353119937</v>
      </c>
      <c r="AG374" s="73">
        <f t="shared" si="54"/>
        <v>-22.637365327652102</v>
      </c>
      <c r="AH374" s="31" t="str">
        <f>IF('Расчет субсидий'!AZ374="+",'Расчет субсидий'!AZ374,"-")</f>
        <v>-</v>
      </c>
    </row>
    <row r="375" spans="1:34" ht="15" customHeight="1">
      <c r="A375" s="38" t="s">
        <v>367</v>
      </c>
      <c r="B375" s="70">
        <f>'Расчет субсидий'!AS375</f>
        <v>-168.11818181818171</v>
      </c>
      <c r="C375" s="73">
        <f>'Расчет субсидий'!D375-1</f>
        <v>-1.0000000000000009E-2</v>
      </c>
      <c r="D375" s="73">
        <f>C375*'Расчет субсидий'!E375</f>
        <v>-0.10000000000000009</v>
      </c>
      <c r="E375" s="74">
        <f t="shared" si="48"/>
        <v>-0.85366729432869148</v>
      </c>
      <c r="F375" s="32" t="s">
        <v>376</v>
      </c>
      <c r="G375" s="32" t="s">
        <v>376</v>
      </c>
      <c r="H375" s="32" t="s">
        <v>376</v>
      </c>
      <c r="I375" s="32" t="s">
        <v>376</v>
      </c>
      <c r="J375" s="32" t="s">
        <v>376</v>
      </c>
      <c r="K375" s="32" t="s">
        <v>376</v>
      </c>
      <c r="L375" s="73">
        <f>'Расчет субсидий'!P375-1</f>
        <v>-0.35056818181818183</v>
      </c>
      <c r="M375" s="73">
        <f>L375*'Расчет субсидий'!Q375</f>
        <v>-7.0113636363636367</v>
      </c>
      <c r="N375" s="74">
        <f t="shared" si="49"/>
        <v>-59.853718250091163</v>
      </c>
      <c r="O375" s="73">
        <f>'Расчет субсидий'!R375-1</f>
        <v>0</v>
      </c>
      <c r="P375" s="73">
        <f>O375*'Расчет субсидий'!S375</f>
        <v>0</v>
      </c>
      <c r="Q375" s="74">
        <f t="shared" si="50"/>
        <v>0</v>
      </c>
      <c r="R375" s="73">
        <f>'Расчет субсидий'!V375-1</f>
        <v>-0.30000000000000004</v>
      </c>
      <c r="S375" s="73">
        <f>R375*'Расчет субсидий'!W375</f>
        <v>-6.0000000000000009</v>
      </c>
      <c r="T375" s="74">
        <f t="shared" si="51"/>
        <v>-51.220037659721449</v>
      </c>
      <c r="U375" s="73">
        <f>'Расчет субсидий'!Z375-1</f>
        <v>0</v>
      </c>
      <c r="V375" s="73">
        <f>U375*'Расчет субсидий'!AA375</f>
        <v>0</v>
      </c>
      <c r="W375" s="74">
        <f t="shared" si="52"/>
        <v>0</v>
      </c>
      <c r="X375" s="32" t="s">
        <v>376</v>
      </c>
      <c r="Y375" s="32" t="s">
        <v>376</v>
      </c>
      <c r="Z375" s="32" t="s">
        <v>376</v>
      </c>
      <c r="AA375" s="31" t="s">
        <v>429</v>
      </c>
      <c r="AB375" s="31" t="s">
        <v>429</v>
      </c>
      <c r="AC375" s="31" t="s">
        <v>429</v>
      </c>
      <c r="AD375" s="73">
        <f>'Расчет субсидий'!AL375-1</f>
        <v>-0.32911392405063289</v>
      </c>
      <c r="AE375" s="73">
        <f>AD375*'Расчет субсидий'!AM375</f>
        <v>-6.5822784810126578</v>
      </c>
      <c r="AF375" s="74">
        <f t="shared" si="53"/>
        <v>-56.190758614040398</v>
      </c>
      <c r="AG375" s="73">
        <f t="shared" si="54"/>
        <v>-19.693642117376296</v>
      </c>
      <c r="AH375" s="31" t="str">
        <f>IF('Расчет субсидий'!AZ375="+",'Расчет субсидий'!AZ375,"-")</f>
        <v>-</v>
      </c>
    </row>
    <row r="376" spans="1:34" ht="15" customHeight="1">
      <c r="A376" s="38" t="s">
        <v>368</v>
      </c>
      <c r="B376" s="70">
        <f>'Расчет субсидий'!AS376</f>
        <v>227.20909090909095</v>
      </c>
      <c r="C376" s="73">
        <f>'Расчет субсидий'!D376-1</f>
        <v>-6.6496791934005484E-2</v>
      </c>
      <c r="D376" s="73">
        <f>C376*'Расчет субсидий'!E376</f>
        <v>-0.66496791934005484</v>
      </c>
      <c r="E376" s="74">
        <f t="shared" si="48"/>
        <v>-4.1916582360067407</v>
      </c>
      <c r="F376" s="32" t="s">
        <v>376</v>
      </c>
      <c r="G376" s="32" t="s">
        <v>376</v>
      </c>
      <c r="H376" s="32" t="s">
        <v>376</v>
      </c>
      <c r="I376" s="32" t="s">
        <v>376</v>
      </c>
      <c r="J376" s="32" t="s">
        <v>376</v>
      </c>
      <c r="K376" s="32" t="s">
        <v>376</v>
      </c>
      <c r="L376" s="73">
        <f>'Расчет субсидий'!P376-1</f>
        <v>-0.12271115143516997</v>
      </c>
      <c r="M376" s="73">
        <f>L376*'Расчет субсидий'!Q376</f>
        <v>-2.4542230287033995</v>
      </c>
      <c r="N376" s="74">
        <f t="shared" si="49"/>
        <v>-15.470316495074787</v>
      </c>
      <c r="O376" s="73">
        <f>'Расчет субсидий'!R376-1</f>
        <v>0</v>
      </c>
      <c r="P376" s="73">
        <f>O376*'Расчет субсидий'!S376</f>
        <v>0</v>
      </c>
      <c r="Q376" s="74">
        <f t="shared" si="50"/>
        <v>0</v>
      </c>
      <c r="R376" s="73">
        <f>'Расчет субсидий'!V376-1</f>
        <v>0.12115384615384617</v>
      </c>
      <c r="S376" s="73">
        <f>R376*'Расчет субсидий'!W376</f>
        <v>2.4230769230769234</v>
      </c>
      <c r="T376" s="74">
        <f t="shared" si="51"/>
        <v>15.273985474627482</v>
      </c>
      <c r="U376" s="73">
        <f>'Расчет субсидий'!Z376-1</f>
        <v>1.2000000000000002</v>
      </c>
      <c r="V376" s="73">
        <f>U376*'Расчет субсидий'!AA376</f>
        <v>36.000000000000007</v>
      </c>
      <c r="W376" s="74">
        <f t="shared" si="52"/>
        <v>226.92778419446549</v>
      </c>
      <c r="X376" s="32" t="s">
        <v>376</v>
      </c>
      <c r="Y376" s="32" t="s">
        <v>376</v>
      </c>
      <c r="Z376" s="32" t="s">
        <v>376</v>
      </c>
      <c r="AA376" s="31" t="s">
        <v>429</v>
      </c>
      <c r="AB376" s="31" t="s">
        <v>429</v>
      </c>
      <c r="AC376" s="31" t="s">
        <v>429</v>
      </c>
      <c r="AD376" s="73">
        <f>'Расчет субсидий'!AL376-1</f>
        <v>3.7037037037036979E-2</v>
      </c>
      <c r="AE376" s="73">
        <f>AD376*'Расчет субсидий'!AM376</f>
        <v>0.74074074074073959</v>
      </c>
      <c r="AF376" s="74">
        <f t="shared" si="53"/>
        <v>4.6692959710795279</v>
      </c>
      <c r="AG376" s="73">
        <f t="shared" si="54"/>
        <v>36.044626715774214</v>
      </c>
      <c r="AH376" s="31" t="str">
        <f>IF('Расчет субсидий'!AZ376="+",'Расчет субсидий'!AZ376,"-")</f>
        <v>-</v>
      </c>
    </row>
    <row r="377" spans="1:34" s="68" customFormat="1" ht="15" customHeight="1">
      <c r="A377" s="67" t="s">
        <v>380</v>
      </c>
      <c r="B377" s="71">
        <f>'Расчет субсидий'!AS377</f>
        <v>2332.5818181818358</v>
      </c>
      <c r="C377" s="71"/>
      <c r="D377" s="71"/>
      <c r="E377" s="71">
        <f>E6+E17+E45</f>
        <v>-10274.371896118491</v>
      </c>
      <c r="F377" s="71"/>
      <c r="G377" s="71"/>
      <c r="H377" s="71">
        <f>H6+H17</f>
        <v>0</v>
      </c>
      <c r="I377" s="71"/>
      <c r="J377" s="71"/>
      <c r="K377" s="71">
        <f>K6+K17</f>
        <v>19064.083775608746</v>
      </c>
      <c r="L377" s="71"/>
      <c r="M377" s="71"/>
      <c r="N377" s="71">
        <f>N6+N17+N45</f>
        <v>-48031.279058738735</v>
      </c>
      <c r="O377" s="71"/>
      <c r="P377" s="71"/>
      <c r="Q377" s="71">
        <f>Q6+Q17+Q45</f>
        <v>0</v>
      </c>
      <c r="R377" s="71"/>
      <c r="S377" s="71"/>
      <c r="T377" s="71">
        <f>T17+T45</f>
        <v>10738.458553899301</v>
      </c>
      <c r="U377" s="71"/>
      <c r="V377" s="71"/>
      <c r="W377" s="71">
        <f>W17+W45</f>
        <v>28839.777822557415</v>
      </c>
      <c r="X377" s="71"/>
      <c r="Y377" s="71"/>
      <c r="Z377" s="71">
        <f>Z6+Z17</f>
        <v>0</v>
      </c>
      <c r="AA377" s="71"/>
      <c r="AB377" s="71"/>
      <c r="AC377" s="71">
        <f>AC6+AC17+AC45</f>
        <v>0</v>
      </c>
      <c r="AD377" s="71"/>
      <c r="AE377" s="71"/>
      <c r="AF377" s="71">
        <f>AF17+AF45</f>
        <v>1995.9126209736512</v>
      </c>
      <c r="AG377" s="71"/>
      <c r="AH377" s="72">
        <f>COUNTIF(AH7:AH376,"+")</f>
        <v>0</v>
      </c>
    </row>
  </sheetData>
  <mergeCells count="15">
    <mergeCell ref="AH3:AH4"/>
    <mergeCell ref="A1:AG1"/>
    <mergeCell ref="A3:A4"/>
    <mergeCell ref="B3:B4"/>
    <mergeCell ref="AG3:AG4"/>
    <mergeCell ref="C3:E3"/>
    <mergeCell ref="O3:Q3"/>
    <mergeCell ref="L3:N3"/>
    <mergeCell ref="I3:K3"/>
    <mergeCell ref="F3:H3"/>
    <mergeCell ref="R3:T3"/>
    <mergeCell ref="U3:W3"/>
    <mergeCell ref="AD3:AF3"/>
    <mergeCell ref="AA3:AC3"/>
    <mergeCell ref="X3:Z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4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sbitneva</cp:lastModifiedBy>
  <cp:lastPrinted>2014-07-21T05:01:09Z</cp:lastPrinted>
  <dcterms:created xsi:type="dcterms:W3CDTF">2010-02-05T14:48:49Z</dcterms:created>
  <dcterms:modified xsi:type="dcterms:W3CDTF">2014-08-18T04:41:54Z</dcterms:modified>
</cp:coreProperties>
</file>